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D:\This PC\Documents\"/>
    </mc:Choice>
  </mc:AlternateContent>
  <xr:revisionPtr revIDLastSave="0" documentId="13_ncr:1_{C79A45B7-DBCA-4EBC-9E84-35ED018E69FB}" xr6:coauthVersionLast="47" xr6:coauthVersionMax="47" xr10:uidLastSave="{00000000-0000-0000-0000-000000000000}"/>
  <bookViews>
    <workbookView xWindow="-120" yWindow="-120" windowWidth="38640" windowHeight="15720" xr2:uid="{AA03A583-0874-4E40-81BD-6CC9342AA185}"/>
  </bookViews>
  <sheets>
    <sheet name="Instructions" sheetId="3" r:id="rId1"/>
    <sheet name="Data (1 &amp; 2)" sheetId="1" r:id="rId2"/>
    <sheet name="Answers (3 - 5)" sheetId="9" r:id="rId3"/>
    <sheet name="Commission Rate and Quota" sheetId="7" r:id="rId4"/>
    <sheet name="Impact of Quota" sheetId="14" state="hidden" r:id="rId5"/>
    <sheet name="Impact of Commission Rate" sheetId="12" state="hidden" r:id="rId6"/>
    <sheet name="Margin by Orders" sheetId="10" state="hidden" r:id="rId7"/>
  </sheets>
  <definedNames>
    <definedName name="_xlnm._FilterDatabase" localSheetId="1" hidden="1">'Data (1 &amp; 2)'!$A$1:$M$551</definedName>
    <definedName name="_xlnm._FilterDatabase" localSheetId="4" hidden="1">'Impact of Quota'!$A$1:$O$551</definedName>
  </definedNames>
  <calcPr calcId="191028"/>
  <pivotCaches>
    <pivotCache cacheId="0" r:id="rId8"/>
    <pivotCache cacheId="1" r:id="rId9"/>
    <pivotCache cacheId="2" r:id="rId10"/>
    <pivotCache cacheId="3" r:id="rId11"/>
    <pivotCache cacheId="4"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K50" i="12" l="1"/>
  <c r="AK51" i="12"/>
  <c r="AK49" i="12"/>
  <c r="AH51" i="12"/>
  <c r="AH49" i="12"/>
  <c r="AK8" i="10"/>
  <c r="AK9" i="10"/>
  <c r="AK10" i="10"/>
  <c r="AK11" i="10"/>
  <c r="AK12" i="10"/>
  <c r="AK13" i="10"/>
  <c r="AK14" i="10"/>
  <c r="AK15" i="10"/>
  <c r="AK16" i="10"/>
  <c r="AK17" i="10"/>
  <c r="AK18" i="10"/>
  <c r="AK19" i="10"/>
  <c r="AK20" i="10"/>
  <c r="AK21" i="10"/>
  <c r="AK22" i="10"/>
  <c r="AK23" i="10"/>
  <c r="AK24" i="10"/>
  <c r="AK25" i="10"/>
  <c r="AK26" i="10"/>
  <c r="AK27" i="10"/>
  <c r="AK28" i="10"/>
  <c r="AK29" i="10"/>
  <c r="AK30" i="10"/>
  <c r="AK31" i="10"/>
  <c r="AK32" i="10"/>
  <c r="AK33" i="10"/>
  <c r="AK34" i="10"/>
  <c r="AK35" i="10"/>
  <c r="AK36" i="10"/>
  <c r="AK37" i="10"/>
  <c r="AK38" i="10"/>
  <c r="AK39" i="10"/>
  <c r="AK40" i="10"/>
  <c r="AK41" i="10"/>
  <c r="AK42" i="10"/>
  <c r="AK43" i="10"/>
  <c r="AK44" i="10"/>
  <c r="AK45" i="10"/>
  <c r="AK46" i="10"/>
  <c r="AK47" i="10"/>
  <c r="AK48" i="10"/>
  <c r="AK49" i="10"/>
  <c r="AK50" i="10"/>
  <c r="AK51" i="10"/>
  <c r="AK52" i="10"/>
  <c r="AK53" i="10"/>
  <c r="AK54" i="10"/>
  <c r="AK55" i="10"/>
  <c r="AK56" i="10"/>
  <c r="AK57" i="10"/>
  <c r="AK58" i="10"/>
  <c r="AK59" i="10"/>
  <c r="AK60" i="10"/>
  <c r="AK61" i="10"/>
  <c r="AK62" i="10"/>
  <c r="AK63" i="10"/>
  <c r="AK64" i="10"/>
  <c r="AK65" i="10"/>
  <c r="AK66" i="10"/>
  <c r="AK67" i="10"/>
  <c r="AK68" i="10"/>
  <c r="AK69" i="10"/>
  <c r="AK70" i="10"/>
  <c r="AK71" i="10"/>
  <c r="AK72" i="10"/>
  <c r="AK73" i="10"/>
  <c r="AK74" i="10"/>
  <c r="AK75" i="10"/>
  <c r="AK76" i="10"/>
  <c r="AK77" i="10"/>
  <c r="AK78" i="10"/>
  <c r="AK79" i="10"/>
  <c r="AK80" i="10"/>
  <c r="AK81" i="10"/>
  <c r="AK82" i="10"/>
  <c r="AK83" i="10"/>
  <c r="AK84" i="10"/>
  <c r="AK85" i="10"/>
  <c r="AK86" i="10"/>
  <c r="AK87" i="10"/>
  <c r="AK88" i="10"/>
  <c r="AK89" i="10"/>
  <c r="AK90" i="10"/>
  <c r="AK91" i="10"/>
  <c r="AK92" i="10"/>
  <c r="AK93" i="10"/>
  <c r="AK94" i="10"/>
  <c r="AK95" i="10"/>
  <c r="AK96" i="10"/>
  <c r="AK97" i="10"/>
  <c r="AK98" i="10"/>
  <c r="AK99" i="10"/>
  <c r="AK100" i="10"/>
  <c r="AK101" i="10"/>
  <c r="AK102" i="10"/>
  <c r="AK103" i="10"/>
  <c r="AK104" i="10"/>
  <c r="AK105" i="10"/>
  <c r="AK106" i="10"/>
  <c r="AK107" i="10"/>
  <c r="AK108" i="10"/>
  <c r="AK109" i="10"/>
  <c r="AK110" i="10"/>
  <c r="AK111" i="10"/>
  <c r="AK112" i="10"/>
  <c r="AK113" i="10"/>
  <c r="AK114" i="10"/>
  <c r="AK115" i="10"/>
  <c r="AK116" i="10"/>
  <c r="AK117" i="10"/>
  <c r="AK118" i="10"/>
  <c r="AK119" i="10"/>
  <c r="AK120" i="10"/>
  <c r="AK121" i="10"/>
  <c r="AK122" i="10"/>
  <c r="AK123" i="10"/>
  <c r="AK124" i="10"/>
  <c r="AK125" i="10"/>
  <c r="AK126" i="10"/>
  <c r="AK127" i="10"/>
  <c r="AK128" i="10"/>
  <c r="AK129" i="10"/>
  <c r="AK130" i="10"/>
  <c r="AK131" i="10"/>
  <c r="AK132" i="10"/>
  <c r="AK133" i="10"/>
  <c r="AK134" i="10"/>
  <c r="AK135" i="10"/>
  <c r="AK136" i="10"/>
  <c r="AK137" i="10"/>
  <c r="AK138" i="10"/>
  <c r="AK139" i="10"/>
  <c r="AK140" i="10"/>
  <c r="AK141" i="10"/>
  <c r="AK142" i="10"/>
  <c r="AK143" i="10"/>
  <c r="AK144" i="10"/>
  <c r="AK145" i="10"/>
  <c r="AK146" i="10"/>
  <c r="AK147" i="10"/>
  <c r="AK148" i="10"/>
  <c r="AK149" i="10"/>
  <c r="AK150" i="10"/>
  <c r="AK151" i="10"/>
  <c r="AK152" i="10"/>
  <c r="AK153" i="10"/>
  <c r="AK154" i="10"/>
  <c r="AK155" i="10"/>
  <c r="AK156" i="10"/>
  <c r="AK157" i="10"/>
  <c r="AK158" i="10"/>
  <c r="AK159" i="10"/>
  <c r="AK160" i="10"/>
  <c r="AK161" i="10"/>
  <c r="AK162" i="10"/>
  <c r="AK163" i="10"/>
  <c r="AK164" i="10"/>
  <c r="AK165" i="10"/>
  <c r="AK166" i="10"/>
  <c r="AK167" i="10"/>
  <c r="AK168" i="10"/>
  <c r="AK169" i="10"/>
  <c r="AK170" i="10"/>
  <c r="AK171" i="10"/>
  <c r="AK172" i="10"/>
  <c r="AK173" i="10"/>
  <c r="AK174" i="10"/>
  <c r="AK175" i="10"/>
  <c r="AK176" i="10"/>
  <c r="AK177" i="10"/>
  <c r="AK178" i="10"/>
  <c r="AK179" i="10"/>
  <c r="AK180" i="10"/>
  <c r="AK181" i="10"/>
  <c r="AK182" i="10"/>
  <c r="AK183" i="10"/>
  <c r="AK184" i="10"/>
  <c r="AK185" i="10"/>
  <c r="AK186" i="10"/>
  <c r="AK187" i="10"/>
  <c r="AK188" i="10"/>
  <c r="AK189" i="10"/>
  <c r="AK190" i="10"/>
  <c r="AK191" i="10"/>
  <c r="AK192" i="10"/>
  <c r="AK193" i="10"/>
  <c r="AK194" i="10"/>
  <c r="AK195" i="10"/>
  <c r="AK196" i="10"/>
  <c r="AK197" i="10"/>
  <c r="AK198" i="10"/>
  <c r="AK199" i="10"/>
  <c r="AK200" i="10"/>
  <c r="AK201" i="10"/>
  <c r="AK202" i="10"/>
  <c r="AK203" i="10"/>
  <c r="AK204" i="10"/>
  <c r="AK205" i="10"/>
  <c r="AK206" i="10"/>
  <c r="AK207" i="10"/>
  <c r="AK208" i="10"/>
  <c r="AK209" i="10"/>
  <c r="AK210" i="10"/>
  <c r="AK211" i="10"/>
  <c r="AK212" i="10"/>
  <c r="AK213" i="10"/>
  <c r="AK214" i="10"/>
  <c r="AK215" i="10"/>
  <c r="AK216" i="10"/>
  <c r="AK217" i="10"/>
  <c r="AK218" i="10"/>
  <c r="AK219" i="10"/>
  <c r="AK220" i="10"/>
  <c r="AK221" i="10"/>
  <c r="AK222" i="10"/>
  <c r="AK223" i="10"/>
  <c r="AK224" i="10"/>
  <c r="AK225" i="10"/>
  <c r="AK226" i="10"/>
  <c r="AK227" i="10"/>
  <c r="AK228" i="10"/>
  <c r="AK229" i="10"/>
  <c r="AK230" i="10"/>
  <c r="AK231" i="10"/>
  <c r="AK232" i="10"/>
  <c r="AK233" i="10"/>
  <c r="AK234" i="10"/>
  <c r="AK235" i="10"/>
  <c r="AK236" i="10"/>
  <c r="AK237" i="10"/>
  <c r="AK238" i="10"/>
  <c r="AK239" i="10"/>
  <c r="AK240" i="10"/>
  <c r="AK241" i="10"/>
  <c r="AK242" i="10"/>
  <c r="AK243" i="10"/>
  <c r="AK244" i="10"/>
  <c r="AK245" i="10"/>
  <c r="AK246" i="10"/>
  <c r="AK247" i="10"/>
  <c r="AK248" i="10"/>
  <c r="AK249" i="10"/>
  <c r="AK250" i="10"/>
  <c r="AK251" i="10"/>
  <c r="AK252" i="10"/>
  <c r="AK253" i="10"/>
  <c r="AK254" i="10"/>
  <c r="AK255" i="10"/>
  <c r="AK256" i="10"/>
  <c r="AK257" i="10"/>
  <c r="AK258" i="10"/>
  <c r="AK259" i="10"/>
  <c r="AK260" i="10"/>
  <c r="AK261" i="10"/>
  <c r="AK262" i="10"/>
  <c r="AK263" i="10"/>
  <c r="AK264" i="10"/>
  <c r="AK265" i="10"/>
  <c r="AK266" i="10"/>
  <c r="AK267" i="10"/>
  <c r="AK268" i="10"/>
  <c r="AK269" i="10"/>
  <c r="AK270" i="10"/>
  <c r="AK271" i="10"/>
  <c r="AK272" i="10"/>
  <c r="AK273" i="10"/>
  <c r="AK274" i="10"/>
  <c r="AK275" i="10"/>
  <c r="AK276" i="10"/>
  <c r="AK277" i="10"/>
  <c r="AK278" i="10"/>
  <c r="AK279" i="10"/>
  <c r="AK280" i="10"/>
  <c r="AK281" i="10"/>
  <c r="AK282" i="10"/>
  <c r="AK283" i="10"/>
  <c r="AJ8" i="10"/>
  <c r="AJ9" i="10"/>
  <c r="AJ10" i="10"/>
  <c r="AJ11" i="10"/>
  <c r="AJ12" i="10"/>
  <c r="AJ13" i="10"/>
  <c r="AJ14" i="10"/>
  <c r="AJ15" i="10"/>
  <c r="AJ16" i="10"/>
  <c r="AJ17" i="10"/>
  <c r="AJ18" i="10"/>
  <c r="AJ19" i="10"/>
  <c r="AJ20" i="10"/>
  <c r="AJ21" i="10"/>
  <c r="AJ22" i="10"/>
  <c r="AJ23" i="10"/>
  <c r="AJ24" i="10"/>
  <c r="AJ25" i="10"/>
  <c r="AJ26" i="10"/>
  <c r="AJ27" i="10"/>
  <c r="AJ28" i="10"/>
  <c r="AJ29" i="10"/>
  <c r="AJ30" i="10"/>
  <c r="AJ31" i="10"/>
  <c r="AJ32" i="10"/>
  <c r="AJ33" i="10"/>
  <c r="AJ34" i="10"/>
  <c r="AJ35" i="10"/>
  <c r="AJ36" i="10"/>
  <c r="AJ37" i="10"/>
  <c r="AJ38" i="10"/>
  <c r="AJ39" i="10"/>
  <c r="AJ40" i="10"/>
  <c r="AJ41" i="10"/>
  <c r="AJ42" i="10"/>
  <c r="AJ43" i="10"/>
  <c r="AJ44" i="10"/>
  <c r="AJ45" i="10"/>
  <c r="AJ46" i="10"/>
  <c r="AJ47" i="10"/>
  <c r="AJ48" i="10"/>
  <c r="AJ49" i="10"/>
  <c r="AJ50" i="10"/>
  <c r="AJ51" i="10"/>
  <c r="AJ52" i="10"/>
  <c r="AJ53" i="10"/>
  <c r="AJ54" i="10"/>
  <c r="AJ55" i="10"/>
  <c r="AJ56" i="10"/>
  <c r="AJ57" i="10"/>
  <c r="AJ58" i="10"/>
  <c r="AJ59" i="10"/>
  <c r="AJ60" i="10"/>
  <c r="AJ61" i="10"/>
  <c r="AJ62" i="10"/>
  <c r="AJ63" i="10"/>
  <c r="AJ64" i="10"/>
  <c r="AJ65" i="10"/>
  <c r="AJ66" i="10"/>
  <c r="AJ67" i="10"/>
  <c r="AJ68" i="10"/>
  <c r="AJ69" i="10"/>
  <c r="AJ70" i="10"/>
  <c r="AJ71" i="10"/>
  <c r="AJ72" i="10"/>
  <c r="AJ73" i="10"/>
  <c r="AJ74" i="10"/>
  <c r="AJ75" i="10"/>
  <c r="AJ76" i="10"/>
  <c r="AJ77" i="10"/>
  <c r="AJ78" i="10"/>
  <c r="AJ79" i="10"/>
  <c r="AJ80" i="10"/>
  <c r="AJ81" i="10"/>
  <c r="AJ82" i="10"/>
  <c r="AJ83" i="10"/>
  <c r="AJ84" i="10"/>
  <c r="AJ85" i="10"/>
  <c r="AJ86" i="10"/>
  <c r="AJ87" i="10"/>
  <c r="AJ88" i="10"/>
  <c r="AJ89" i="10"/>
  <c r="AJ90" i="10"/>
  <c r="AJ91" i="10"/>
  <c r="AJ92" i="10"/>
  <c r="AJ93" i="10"/>
  <c r="AJ94" i="10"/>
  <c r="AJ95" i="10"/>
  <c r="AJ96" i="10"/>
  <c r="AJ97" i="10"/>
  <c r="AJ98" i="10"/>
  <c r="AJ99" i="10"/>
  <c r="AJ100" i="10"/>
  <c r="AJ101" i="10"/>
  <c r="AJ102" i="10"/>
  <c r="AJ103" i="10"/>
  <c r="AJ104" i="10"/>
  <c r="AJ105" i="10"/>
  <c r="AJ106" i="10"/>
  <c r="AJ107" i="10"/>
  <c r="AJ108" i="10"/>
  <c r="AJ109" i="10"/>
  <c r="AJ110" i="10"/>
  <c r="AJ111" i="10"/>
  <c r="AJ112" i="10"/>
  <c r="AJ113" i="10"/>
  <c r="AJ114" i="10"/>
  <c r="AJ115" i="10"/>
  <c r="AJ116" i="10"/>
  <c r="AJ117" i="10"/>
  <c r="AJ118" i="10"/>
  <c r="AJ119" i="10"/>
  <c r="AJ120" i="10"/>
  <c r="AJ121" i="10"/>
  <c r="AJ122" i="10"/>
  <c r="AJ123" i="10"/>
  <c r="AJ124" i="10"/>
  <c r="AJ125" i="10"/>
  <c r="AJ126" i="10"/>
  <c r="AJ127" i="10"/>
  <c r="AJ128" i="10"/>
  <c r="AJ129" i="10"/>
  <c r="AJ130" i="10"/>
  <c r="AJ131" i="10"/>
  <c r="AJ132" i="10"/>
  <c r="AJ133" i="10"/>
  <c r="AJ134" i="10"/>
  <c r="AJ135" i="10"/>
  <c r="AJ136" i="10"/>
  <c r="AJ137" i="10"/>
  <c r="AJ138" i="10"/>
  <c r="AJ139" i="10"/>
  <c r="AJ140" i="10"/>
  <c r="AJ141" i="10"/>
  <c r="AJ142" i="10"/>
  <c r="AJ143" i="10"/>
  <c r="AJ144" i="10"/>
  <c r="AJ145" i="10"/>
  <c r="AJ146" i="10"/>
  <c r="AJ147" i="10"/>
  <c r="AJ148" i="10"/>
  <c r="AJ149" i="10"/>
  <c r="AJ150" i="10"/>
  <c r="AJ151" i="10"/>
  <c r="AJ152" i="10"/>
  <c r="AJ153" i="10"/>
  <c r="AJ154" i="10"/>
  <c r="AJ155" i="10"/>
  <c r="AJ156" i="10"/>
  <c r="AJ157" i="10"/>
  <c r="AJ158" i="10"/>
  <c r="AJ159" i="10"/>
  <c r="AJ160" i="10"/>
  <c r="AJ161" i="10"/>
  <c r="AJ162" i="10"/>
  <c r="AJ163" i="10"/>
  <c r="AJ164" i="10"/>
  <c r="AJ165" i="10"/>
  <c r="AJ166" i="10"/>
  <c r="AJ167" i="10"/>
  <c r="AJ168" i="10"/>
  <c r="AJ169" i="10"/>
  <c r="AJ170" i="10"/>
  <c r="AJ171" i="10"/>
  <c r="AJ172" i="10"/>
  <c r="AJ173" i="10"/>
  <c r="AJ174" i="10"/>
  <c r="AJ175" i="10"/>
  <c r="AJ176" i="10"/>
  <c r="AJ177" i="10"/>
  <c r="AJ178" i="10"/>
  <c r="AJ179" i="10"/>
  <c r="AJ180" i="10"/>
  <c r="AJ181" i="10"/>
  <c r="AJ182" i="10"/>
  <c r="AJ183" i="10"/>
  <c r="AJ184" i="10"/>
  <c r="AJ185" i="10"/>
  <c r="AJ186" i="10"/>
  <c r="AJ187" i="10"/>
  <c r="AJ188" i="10"/>
  <c r="AJ189" i="10"/>
  <c r="AJ190" i="10"/>
  <c r="AJ191" i="10"/>
  <c r="AJ192" i="10"/>
  <c r="AJ193" i="10"/>
  <c r="AJ194" i="10"/>
  <c r="AJ195" i="10"/>
  <c r="AJ196" i="10"/>
  <c r="AJ197" i="10"/>
  <c r="AJ198" i="10"/>
  <c r="AJ199" i="10"/>
  <c r="AJ200" i="10"/>
  <c r="AJ201" i="10"/>
  <c r="AJ202" i="10"/>
  <c r="AJ203" i="10"/>
  <c r="AJ204" i="10"/>
  <c r="AJ205" i="10"/>
  <c r="AJ206" i="10"/>
  <c r="AJ207" i="10"/>
  <c r="AJ208" i="10"/>
  <c r="AJ209" i="10"/>
  <c r="AJ210" i="10"/>
  <c r="AJ211" i="10"/>
  <c r="AJ212" i="10"/>
  <c r="AJ213" i="10"/>
  <c r="AJ214" i="10"/>
  <c r="AJ215" i="10"/>
  <c r="AJ216" i="10"/>
  <c r="AJ217" i="10"/>
  <c r="AJ218" i="10"/>
  <c r="AJ219" i="10"/>
  <c r="AJ220" i="10"/>
  <c r="AJ221" i="10"/>
  <c r="AJ222" i="10"/>
  <c r="AJ223" i="10"/>
  <c r="AJ224" i="10"/>
  <c r="AJ225" i="10"/>
  <c r="AJ226" i="10"/>
  <c r="AJ227" i="10"/>
  <c r="AJ228" i="10"/>
  <c r="AJ229" i="10"/>
  <c r="AJ230" i="10"/>
  <c r="AJ231" i="10"/>
  <c r="AJ232" i="10"/>
  <c r="AJ233" i="10"/>
  <c r="AJ234" i="10"/>
  <c r="AJ235" i="10"/>
  <c r="AJ236" i="10"/>
  <c r="AJ237" i="10"/>
  <c r="AJ238" i="10"/>
  <c r="AJ239" i="10"/>
  <c r="AJ240" i="10"/>
  <c r="AJ241" i="10"/>
  <c r="AJ242" i="10"/>
  <c r="AJ243" i="10"/>
  <c r="AJ244" i="10"/>
  <c r="AJ245" i="10"/>
  <c r="AJ246" i="10"/>
  <c r="AJ247" i="10"/>
  <c r="AJ248" i="10"/>
  <c r="AJ249" i="10"/>
  <c r="AJ250" i="10"/>
  <c r="AJ251" i="10"/>
  <c r="AJ252" i="10"/>
  <c r="AJ253" i="10"/>
  <c r="AJ254" i="10"/>
  <c r="AJ255" i="10"/>
  <c r="AJ256" i="10"/>
  <c r="AJ257" i="10"/>
  <c r="AJ258" i="10"/>
  <c r="AJ259" i="10"/>
  <c r="AJ260" i="10"/>
  <c r="AJ261" i="10"/>
  <c r="AJ262" i="10"/>
  <c r="AJ263" i="10"/>
  <c r="AJ264" i="10"/>
  <c r="AJ265" i="10"/>
  <c r="AJ266" i="10"/>
  <c r="AJ267" i="10"/>
  <c r="AJ268" i="10"/>
  <c r="AJ269" i="10"/>
  <c r="AJ270" i="10"/>
  <c r="AJ271" i="10"/>
  <c r="AJ272" i="10"/>
  <c r="AJ273" i="10"/>
  <c r="AJ274" i="10"/>
  <c r="AJ275" i="10"/>
  <c r="AJ276" i="10"/>
  <c r="AJ277" i="10"/>
  <c r="AJ278" i="10"/>
  <c r="AJ279" i="10"/>
  <c r="AJ280" i="10"/>
  <c r="AJ281" i="10"/>
  <c r="AJ282" i="10"/>
  <c r="AJ283" i="10"/>
  <c r="X17" i="9"/>
  <c r="X44" i="12"/>
  <c r="X57" i="12"/>
  <c r="Y57" i="12"/>
  <c r="X50" i="12" a="1"/>
  <c r="X50" i="12" s="1"/>
  <c r="Y63" i="12"/>
  <c r="Y50" i="12"/>
  <c r="Y44" i="12"/>
  <c r="P226" i="14"/>
  <c r="P126" i="14"/>
  <c r="P551" i="14"/>
  <c r="P550" i="14"/>
  <c r="P549" i="14"/>
  <c r="P548" i="14"/>
  <c r="P547" i="14"/>
  <c r="P546" i="14"/>
  <c r="P545" i="14"/>
  <c r="P544" i="14"/>
  <c r="P543" i="14"/>
  <c r="P542" i="14"/>
  <c r="K542" i="14"/>
  <c r="P541" i="14"/>
  <c r="P540" i="14"/>
  <c r="P539" i="14"/>
  <c r="P538" i="14"/>
  <c r="P537" i="14"/>
  <c r="P536" i="14"/>
  <c r="P535" i="14"/>
  <c r="P534" i="14"/>
  <c r="P533" i="14"/>
  <c r="P532" i="14"/>
  <c r="P531" i="14"/>
  <c r="P530" i="14"/>
  <c r="P529" i="14"/>
  <c r="P528" i="14"/>
  <c r="P527" i="14"/>
  <c r="P526" i="14"/>
  <c r="P525" i="14"/>
  <c r="P524" i="14"/>
  <c r="P523" i="14"/>
  <c r="P522" i="14"/>
  <c r="P521" i="14"/>
  <c r="P520" i="14"/>
  <c r="P519" i="14"/>
  <c r="P518" i="14"/>
  <c r="P517" i="14"/>
  <c r="P516" i="14"/>
  <c r="P515" i="14"/>
  <c r="P514" i="14"/>
  <c r="P513" i="14"/>
  <c r="P512" i="14"/>
  <c r="P511" i="14"/>
  <c r="P510" i="14"/>
  <c r="P509" i="14"/>
  <c r="P508" i="14"/>
  <c r="P507" i="14"/>
  <c r="P506" i="14"/>
  <c r="P505" i="14"/>
  <c r="P504" i="14"/>
  <c r="P503" i="14"/>
  <c r="P502" i="14"/>
  <c r="P501" i="14"/>
  <c r="P500" i="14"/>
  <c r="P499" i="14"/>
  <c r="P498" i="14"/>
  <c r="P497" i="14"/>
  <c r="P496" i="14"/>
  <c r="P495" i="14"/>
  <c r="P494" i="14"/>
  <c r="P493" i="14"/>
  <c r="P492" i="14"/>
  <c r="P491" i="14"/>
  <c r="P490" i="14"/>
  <c r="P489" i="14"/>
  <c r="P488" i="14"/>
  <c r="P487" i="14"/>
  <c r="P486" i="14"/>
  <c r="P485" i="14"/>
  <c r="P484" i="14"/>
  <c r="P483" i="14"/>
  <c r="P482" i="14"/>
  <c r="P481" i="14"/>
  <c r="P480" i="14"/>
  <c r="P479" i="14"/>
  <c r="P478" i="14"/>
  <c r="P477" i="14"/>
  <c r="P476" i="14"/>
  <c r="P475" i="14"/>
  <c r="P474" i="14"/>
  <c r="P473" i="14"/>
  <c r="P472" i="14"/>
  <c r="P471" i="14"/>
  <c r="P470" i="14"/>
  <c r="P469" i="14"/>
  <c r="P468" i="14"/>
  <c r="P467" i="14"/>
  <c r="P466" i="14"/>
  <c r="P465" i="14"/>
  <c r="P464" i="14"/>
  <c r="P463" i="14"/>
  <c r="P462" i="14"/>
  <c r="P461" i="14"/>
  <c r="P460" i="14"/>
  <c r="P459" i="14"/>
  <c r="P458" i="14"/>
  <c r="P457" i="14"/>
  <c r="P456" i="14"/>
  <c r="P455" i="14"/>
  <c r="P454" i="14"/>
  <c r="P453" i="14"/>
  <c r="P452" i="14"/>
  <c r="P451" i="14"/>
  <c r="P450" i="14"/>
  <c r="P449" i="14"/>
  <c r="P448" i="14"/>
  <c r="P447" i="14"/>
  <c r="P446" i="14"/>
  <c r="P445" i="14"/>
  <c r="P444" i="14"/>
  <c r="P443" i="14"/>
  <c r="P442" i="14"/>
  <c r="P441" i="14"/>
  <c r="P440" i="14"/>
  <c r="P439" i="14"/>
  <c r="P438" i="14"/>
  <c r="P437" i="14"/>
  <c r="P436" i="14"/>
  <c r="P435" i="14"/>
  <c r="P434" i="14"/>
  <c r="P433" i="14"/>
  <c r="P432" i="14"/>
  <c r="P431" i="14"/>
  <c r="P430" i="14"/>
  <c r="P429" i="14"/>
  <c r="P428" i="14"/>
  <c r="P427" i="14"/>
  <c r="K427" i="14"/>
  <c r="K428" i="14" s="1"/>
  <c r="P426" i="14"/>
  <c r="P425" i="14"/>
  <c r="P424" i="14"/>
  <c r="P423" i="14"/>
  <c r="P422" i="14"/>
  <c r="P421" i="14"/>
  <c r="P420" i="14"/>
  <c r="P419" i="14"/>
  <c r="P418" i="14"/>
  <c r="P417" i="14"/>
  <c r="P416" i="14"/>
  <c r="P415" i="14"/>
  <c r="P414" i="14"/>
  <c r="P413" i="14"/>
  <c r="P412" i="14"/>
  <c r="P411" i="14"/>
  <c r="P410" i="14"/>
  <c r="P409" i="14"/>
  <c r="P408" i="14"/>
  <c r="P407" i="14"/>
  <c r="K407" i="14"/>
  <c r="N407" i="14" s="1"/>
  <c r="O407" i="14" s="1"/>
  <c r="P406" i="14"/>
  <c r="P405" i="14"/>
  <c r="P404" i="14"/>
  <c r="P403" i="14"/>
  <c r="P402" i="14"/>
  <c r="P401" i="14"/>
  <c r="P400" i="14"/>
  <c r="P399" i="14"/>
  <c r="P398" i="14"/>
  <c r="P397" i="14"/>
  <c r="P396" i="14"/>
  <c r="P395" i="14"/>
  <c r="P394" i="14"/>
  <c r="P393" i="14"/>
  <c r="P392" i="14"/>
  <c r="P391" i="14"/>
  <c r="P390" i="14"/>
  <c r="P389" i="14"/>
  <c r="P388" i="14"/>
  <c r="P387" i="14"/>
  <c r="P386" i="14"/>
  <c r="P385" i="14"/>
  <c r="P384" i="14"/>
  <c r="P383" i="14"/>
  <c r="P382" i="14"/>
  <c r="P381" i="14"/>
  <c r="P380" i="14"/>
  <c r="P379" i="14"/>
  <c r="P378" i="14"/>
  <c r="P377" i="14"/>
  <c r="P376" i="14"/>
  <c r="P375" i="14"/>
  <c r="P374" i="14"/>
  <c r="P373" i="14"/>
  <c r="P372" i="14"/>
  <c r="P371" i="14"/>
  <c r="P370" i="14"/>
  <c r="P369" i="14"/>
  <c r="P368" i="14"/>
  <c r="P367" i="14"/>
  <c r="P366" i="14"/>
  <c r="P365" i="14"/>
  <c r="P364" i="14"/>
  <c r="P363" i="14"/>
  <c r="P362" i="14"/>
  <c r="P361" i="14"/>
  <c r="P360" i="14"/>
  <c r="P359" i="14"/>
  <c r="P358" i="14"/>
  <c r="P357" i="14"/>
  <c r="P356" i="14"/>
  <c r="P355" i="14"/>
  <c r="P354" i="14"/>
  <c r="P353" i="14"/>
  <c r="P352" i="14"/>
  <c r="P351" i="14"/>
  <c r="P350" i="14"/>
  <c r="P349" i="14"/>
  <c r="P348" i="14"/>
  <c r="P347" i="14"/>
  <c r="P346" i="14"/>
  <c r="P345" i="14"/>
  <c r="P344" i="14"/>
  <c r="P343" i="14"/>
  <c r="P342" i="14"/>
  <c r="P341" i="14"/>
  <c r="P340" i="14"/>
  <c r="P339" i="14"/>
  <c r="P338" i="14"/>
  <c r="P337" i="14"/>
  <c r="P336" i="14"/>
  <c r="P335" i="14"/>
  <c r="P334" i="14"/>
  <c r="P333" i="14"/>
  <c r="P332" i="14"/>
  <c r="P331" i="14"/>
  <c r="P330" i="14"/>
  <c r="P329" i="14"/>
  <c r="P328" i="14"/>
  <c r="P327" i="14"/>
  <c r="P326" i="14"/>
  <c r="P325" i="14"/>
  <c r="P324" i="14"/>
  <c r="P323" i="14"/>
  <c r="P322" i="14"/>
  <c r="P321" i="14"/>
  <c r="P320" i="14"/>
  <c r="P319" i="14"/>
  <c r="P318" i="14"/>
  <c r="P317" i="14"/>
  <c r="P316" i="14"/>
  <c r="P315" i="14"/>
  <c r="P314" i="14"/>
  <c r="P313" i="14"/>
  <c r="P312" i="14"/>
  <c r="P311" i="14"/>
  <c r="P310" i="14"/>
  <c r="P309" i="14"/>
  <c r="P308" i="14"/>
  <c r="P307" i="14"/>
  <c r="P306" i="14"/>
  <c r="P305" i="14"/>
  <c r="P304" i="14"/>
  <c r="P303" i="14"/>
  <c r="P302" i="14"/>
  <c r="P301" i="14"/>
  <c r="P300" i="14"/>
  <c r="P299" i="14"/>
  <c r="P298" i="14"/>
  <c r="P297" i="14"/>
  <c r="P296" i="14"/>
  <c r="P295" i="14"/>
  <c r="P294" i="14"/>
  <c r="P293" i="14"/>
  <c r="P292" i="14"/>
  <c r="P291" i="14"/>
  <c r="P290" i="14"/>
  <c r="P289" i="14"/>
  <c r="P288" i="14"/>
  <c r="P287" i="14"/>
  <c r="P286" i="14"/>
  <c r="P285" i="14"/>
  <c r="P284" i="14"/>
  <c r="P283" i="14"/>
  <c r="P282" i="14"/>
  <c r="P281" i="14"/>
  <c r="P280" i="14"/>
  <c r="P279" i="14"/>
  <c r="P278" i="14"/>
  <c r="P277" i="14"/>
  <c r="P276" i="14"/>
  <c r="P275" i="14"/>
  <c r="P274" i="14"/>
  <c r="P273" i="14"/>
  <c r="P272" i="14"/>
  <c r="P271" i="14"/>
  <c r="P270" i="14"/>
  <c r="P269" i="14"/>
  <c r="P268" i="14"/>
  <c r="P267" i="14"/>
  <c r="P266" i="14"/>
  <c r="P265" i="14"/>
  <c r="P264" i="14"/>
  <c r="P263" i="14"/>
  <c r="P262" i="14"/>
  <c r="P261" i="14"/>
  <c r="P260" i="14"/>
  <c r="P259" i="14"/>
  <c r="P258" i="14"/>
  <c r="P257" i="14"/>
  <c r="P256" i="14"/>
  <c r="P255" i="14"/>
  <c r="P254" i="14"/>
  <c r="P253" i="14"/>
  <c r="P252" i="14"/>
  <c r="P251" i="14"/>
  <c r="K251" i="14"/>
  <c r="L251" i="14" s="1"/>
  <c r="M251" i="14" s="1"/>
  <c r="P250" i="14"/>
  <c r="P249" i="14"/>
  <c r="P248" i="14"/>
  <c r="P247" i="14"/>
  <c r="P246" i="14"/>
  <c r="K246" i="14"/>
  <c r="K247" i="14" s="1"/>
  <c r="P245" i="14"/>
  <c r="P244" i="14"/>
  <c r="P243" i="14"/>
  <c r="P242" i="14"/>
  <c r="P241" i="14"/>
  <c r="P240" i="14"/>
  <c r="P239" i="14"/>
  <c r="P238" i="14"/>
  <c r="P237" i="14"/>
  <c r="P236" i="14"/>
  <c r="P235" i="14"/>
  <c r="P234" i="14"/>
  <c r="P233" i="14"/>
  <c r="P232" i="14"/>
  <c r="P231" i="14"/>
  <c r="P230" i="14"/>
  <c r="P229" i="14"/>
  <c r="P228" i="14"/>
  <c r="P227" i="14"/>
  <c r="P225" i="14"/>
  <c r="P224" i="14"/>
  <c r="P223" i="14"/>
  <c r="P222" i="14"/>
  <c r="P221" i="14"/>
  <c r="P220" i="14"/>
  <c r="P219" i="14"/>
  <c r="P218" i="14"/>
  <c r="P217" i="14"/>
  <c r="P216" i="14"/>
  <c r="P215" i="14"/>
  <c r="P214" i="14"/>
  <c r="P213" i="14"/>
  <c r="P212" i="14"/>
  <c r="P211" i="14"/>
  <c r="P210" i="14"/>
  <c r="P209" i="14"/>
  <c r="P208" i="14"/>
  <c r="P207" i="14"/>
  <c r="P206" i="14"/>
  <c r="W205" i="14"/>
  <c r="P205" i="14"/>
  <c r="P204" i="14"/>
  <c r="P203" i="14"/>
  <c r="P202" i="14"/>
  <c r="P201" i="14"/>
  <c r="P200" i="14"/>
  <c r="P199" i="14"/>
  <c r="P198" i="14"/>
  <c r="P197" i="14"/>
  <c r="P196" i="14"/>
  <c r="P195" i="14"/>
  <c r="P194" i="14"/>
  <c r="P193" i="14"/>
  <c r="P192" i="14"/>
  <c r="P191" i="14"/>
  <c r="P190" i="14"/>
  <c r="P189" i="14"/>
  <c r="P188" i="14"/>
  <c r="P187" i="14"/>
  <c r="P186" i="14"/>
  <c r="P185" i="14"/>
  <c r="P184" i="14"/>
  <c r="P183" i="14"/>
  <c r="P182" i="14"/>
  <c r="P181" i="14"/>
  <c r="P180" i="14"/>
  <c r="P179" i="14"/>
  <c r="P178" i="14"/>
  <c r="P177" i="14"/>
  <c r="P176" i="14"/>
  <c r="P175" i="14"/>
  <c r="P174" i="14"/>
  <c r="P173" i="14"/>
  <c r="P172" i="14"/>
  <c r="P171" i="14"/>
  <c r="P170" i="14"/>
  <c r="P169" i="14"/>
  <c r="P168" i="14"/>
  <c r="P167" i="14"/>
  <c r="P166" i="14"/>
  <c r="P165" i="14"/>
  <c r="P164" i="14"/>
  <c r="P163" i="14"/>
  <c r="P162" i="14"/>
  <c r="P161" i="14"/>
  <c r="P160" i="14"/>
  <c r="P159" i="14"/>
  <c r="P158" i="14"/>
  <c r="P157" i="14"/>
  <c r="P156" i="14"/>
  <c r="P155" i="14"/>
  <c r="P154" i="14"/>
  <c r="P153" i="14"/>
  <c r="P152" i="14"/>
  <c r="P151" i="14"/>
  <c r="P150" i="14"/>
  <c r="P149" i="14"/>
  <c r="P148" i="14"/>
  <c r="P147" i="14"/>
  <c r="P146" i="14"/>
  <c r="P145" i="14"/>
  <c r="P144" i="14"/>
  <c r="P143" i="14"/>
  <c r="P142" i="14"/>
  <c r="P141" i="14"/>
  <c r="P140" i="14"/>
  <c r="P139" i="14"/>
  <c r="P138" i="14"/>
  <c r="P137" i="14"/>
  <c r="P136" i="14"/>
  <c r="P135" i="14"/>
  <c r="P134" i="14"/>
  <c r="P133" i="14"/>
  <c r="P132" i="14"/>
  <c r="P131" i="14"/>
  <c r="P130" i="14"/>
  <c r="P129" i="14"/>
  <c r="P128" i="14"/>
  <c r="P127" i="14"/>
  <c r="P125" i="14"/>
  <c r="P124" i="14"/>
  <c r="P123" i="14"/>
  <c r="P122" i="14"/>
  <c r="P121" i="14"/>
  <c r="P120" i="14"/>
  <c r="P119" i="14"/>
  <c r="P118" i="14"/>
  <c r="P117" i="14"/>
  <c r="P116" i="14"/>
  <c r="P115" i="14"/>
  <c r="P114" i="14"/>
  <c r="P113" i="14"/>
  <c r="P112" i="14"/>
  <c r="P111" i="14"/>
  <c r="P110" i="14"/>
  <c r="P109" i="14"/>
  <c r="P108" i="14"/>
  <c r="P107" i="14"/>
  <c r="P106" i="14"/>
  <c r="P105" i="14"/>
  <c r="P104" i="14"/>
  <c r="P103" i="14"/>
  <c r="P102" i="14"/>
  <c r="P101" i="14"/>
  <c r="K101" i="14"/>
  <c r="P100" i="14"/>
  <c r="P99" i="14"/>
  <c r="P98" i="14"/>
  <c r="P97" i="14"/>
  <c r="P96" i="14"/>
  <c r="P95" i="14"/>
  <c r="P94" i="14"/>
  <c r="P93" i="14"/>
  <c r="P92" i="14"/>
  <c r="P91" i="14"/>
  <c r="P90" i="14"/>
  <c r="P89" i="14"/>
  <c r="P88" i="14"/>
  <c r="P87" i="14"/>
  <c r="K87" i="14"/>
  <c r="P86" i="14"/>
  <c r="P85" i="14"/>
  <c r="P84" i="14"/>
  <c r="P83" i="14"/>
  <c r="P82" i="14"/>
  <c r="P81" i="14"/>
  <c r="P80" i="14"/>
  <c r="P79" i="14"/>
  <c r="P78" i="14"/>
  <c r="P77" i="14"/>
  <c r="P76" i="14"/>
  <c r="P75" i="14"/>
  <c r="P74" i="14"/>
  <c r="P73" i="14"/>
  <c r="P72" i="14"/>
  <c r="P71" i="14"/>
  <c r="P70" i="14"/>
  <c r="P69" i="14"/>
  <c r="P68" i="14"/>
  <c r="P67" i="14"/>
  <c r="P66" i="14"/>
  <c r="P65" i="14"/>
  <c r="P64" i="14"/>
  <c r="P63" i="14"/>
  <c r="P62" i="14"/>
  <c r="P61" i="14"/>
  <c r="P60" i="14"/>
  <c r="P59" i="14"/>
  <c r="P58" i="14"/>
  <c r="P57" i="14"/>
  <c r="P56" i="14"/>
  <c r="P55" i="14"/>
  <c r="P54" i="14"/>
  <c r="P53" i="14"/>
  <c r="P52" i="14"/>
  <c r="P51" i="14"/>
  <c r="P50" i="14"/>
  <c r="P49" i="14"/>
  <c r="P48" i="14"/>
  <c r="P47" i="14"/>
  <c r="P46" i="14"/>
  <c r="P45" i="14"/>
  <c r="P44" i="14"/>
  <c r="P43" i="14"/>
  <c r="P42" i="14"/>
  <c r="P41" i="14"/>
  <c r="P40" i="14"/>
  <c r="P39" i="14"/>
  <c r="P38" i="14"/>
  <c r="P37" i="14"/>
  <c r="P36" i="14"/>
  <c r="P35" i="14"/>
  <c r="P34" i="14"/>
  <c r="P33" i="14"/>
  <c r="P32" i="14"/>
  <c r="P31" i="14"/>
  <c r="P30" i="14"/>
  <c r="P29" i="14"/>
  <c r="P28" i="14"/>
  <c r="P27" i="14"/>
  <c r="P26" i="14"/>
  <c r="P25" i="14"/>
  <c r="P24" i="14"/>
  <c r="P23" i="14"/>
  <c r="P22" i="14"/>
  <c r="P21" i="14"/>
  <c r="P20" i="14"/>
  <c r="P19" i="14"/>
  <c r="P18" i="14"/>
  <c r="P17" i="14"/>
  <c r="P16" i="14"/>
  <c r="P15" i="14"/>
  <c r="P14" i="14"/>
  <c r="P13" i="14"/>
  <c r="S12" i="14"/>
  <c r="S18" i="14" s="1"/>
  <c r="P12" i="14"/>
  <c r="U11" i="14"/>
  <c r="S11" i="14"/>
  <c r="S17" i="14" s="1"/>
  <c r="P11" i="14"/>
  <c r="U10" i="14"/>
  <c r="S10" i="14"/>
  <c r="S16" i="14" s="1"/>
  <c r="P10" i="14"/>
  <c r="U9" i="14"/>
  <c r="S9" i="14"/>
  <c r="S15" i="14" s="1"/>
  <c r="P9" i="14"/>
  <c r="P8" i="14"/>
  <c r="P7" i="14"/>
  <c r="P6" i="14"/>
  <c r="P5" i="14"/>
  <c r="T4" i="14"/>
  <c r="S4" i="14" s="1"/>
  <c r="P4" i="14"/>
  <c r="P3" i="14"/>
  <c r="P2" i="14"/>
  <c r="K2" i="14"/>
  <c r="N2" i="14" s="1"/>
  <c r="O2" i="14" s="1"/>
  <c r="X63" i="12" a="1"/>
  <c r="X63" i="12" s="1"/>
  <c r="W34" i="12"/>
  <c r="W35" i="12"/>
  <c r="W32" i="12"/>
  <c r="W31" i="12"/>
  <c r="X35" i="12"/>
  <c r="X34" i="12"/>
  <c r="X32" i="12"/>
  <c r="X31" i="12"/>
  <c r="X33" i="12"/>
  <c r="X30" i="12"/>
  <c r="AJ284" i="10" l="1"/>
  <c r="AJ285" i="10"/>
  <c r="N246" i="14"/>
  <c r="O246" i="14" s="1"/>
  <c r="N251" i="14"/>
  <c r="O251" i="14" s="1"/>
  <c r="K3" i="14"/>
  <c r="L3" i="14" s="1"/>
  <c r="M3" i="14" s="1"/>
  <c r="L407" i="14"/>
  <c r="M407" i="14" s="1"/>
  <c r="K408" i="14"/>
  <c r="Q408" i="14" s="1"/>
  <c r="R408" i="14" s="1"/>
  <c r="L2" i="14"/>
  <c r="M2" i="14" s="1"/>
  <c r="N101" i="14"/>
  <c r="O101" i="14" s="1"/>
  <c r="K102" i="14"/>
  <c r="Q101" i="14"/>
  <c r="R101" i="14" s="1"/>
  <c r="L101" i="14"/>
  <c r="M101" i="14" s="1"/>
  <c r="Q407" i="14"/>
  <c r="R407" i="14" s="1"/>
  <c r="Q251" i="14"/>
  <c r="R251" i="14" s="1"/>
  <c r="N87" i="14"/>
  <c r="O87" i="14" s="1"/>
  <c r="L87" i="14"/>
  <c r="M87" i="14" s="1"/>
  <c r="K88" i="14"/>
  <c r="Q247" i="14"/>
  <c r="R247" i="14" s="1"/>
  <c r="N247" i="14"/>
  <c r="O247" i="14" s="1"/>
  <c r="L247" i="14"/>
  <c r="M247" i="14" s="1"/>
  <c r="K248" i="14"/>
  <c r="Y206" i="14"/>
  <c r="W206" i="14"/>
  <c r="Q246" i="14"/>
  <c r="R246" i="14" s="1"/>
  <c r="K429" i="14"/>
  <c r="N428" i="14"/>
  <c r="O428" i="14" s="1"/>
  <c r="L428" i="14"/>
  <c r="M428" i="14" s="1"/>
  <c r="Q428" i="14"/>
  <c r="R428" i="14" s="1"/>
  <c r="L246" i="14"/>
  <c r="M246" i="14" s="1"/>
  <c r="K252" i="14"/>
  <c r="Q427" i="14"/>
  <c r="R427" i="14" s="1"/>
  <c r="N427" i="14"/>
  <c r="O427" i="14" s="1"/>
  <c r="L427" i="14"/>
  <c r="M427" i="14" s="1"/>
  <c r="Q542" i="14"/>
  <c r="R542" i="14" s="1"/>
  <c r="L542" i="14"/>
  <c r="M542" i="14" s="1"/>
  <c r="K543" i="14"/>
  <c r="N542" i="14"/>
  <c r="O542" i="14" s="1"/>
  <c r="X22" i="12"/>
  <c r="AC11" i="12"/>
  <c r="AC12" i="12"/>
  <c r="AC13" i="12"/>
  <c r="AC14" i="12"/>
  <c r="AC15" i="12"/>
  <c r="AC16" i="12"/>
  <c r="AC17" i="12"/>
  <c r="AC18" i="12"/>
  <c r="AC19" i="12"/>
  <c r="AC20" i="12"/>
  <c r="AC21" i="12"/>
  <c r="AC10" i="12"/>
  <c r="D552" i="10"/>
  <c r="Q3" i="10"/>
  <c r="Q2" i="10"/>
  <c r="K542" i="10"/>
  <c r="K543" i="10" s="1"/>
  <c r="K388" i="10"/>
  <c r="K389" i="10" s="1"/>
  <c r="K522" i="10"/>
  <c r="K232" i="10"/>
  <c r="K233" i="10" s="1"/>
  <c r="K517" i="10"/>
  <c r="K518" i="10" s="1"/>
  <c r="K87" i="10"/>
  <c r="L87" i="10" s="1"/>
  <c r="M87" i="10" s="1"/>
  <c r="K503" i="10"/>
  <c r="K2" i="10"/>
  <c r="W21" i="9"/>
  <c r="X21" i="9"/>
  <c r="Y21" i="9"/>
  <c r="V21" i="9"/>
  <c r="U21" i="9"/>
  <c r="W18" i="9"/>
  <c r="X18" i="9"/>
  <c r="W19" i="9"/>
  <c r="X19" i="9"/>
  <c r="W20" i="9"/>
  <c r="X20" i="9"/>
  <c r="W17" i="9"/>
  <c r="S20" i="9"/>
  <c r="S19" i="9"/>
  <c r="R20" i="9"/>
  <c r="R19" i="9"/>
  <c r="S18" i="9"/>
  <c r="R18" i="9"/>
  <c r="S17" i="9"/>
  <c r="R17" i="9"/>
  <c r="R21" i="9" s="1"/>
  <c r="K542" i="1"/>
  <c r="L542" i="1" s="1"/>
  <c r="M542" i="1" s="1"/>
  <c r="K427" i="1"/>
  <c r="K407" i="1"/>
  <c r="K408" i="1" s="1"/>
  <c r="K251" i="1"/>
  <c r="K246" i="1"/>
  <c r="K247" i="1" s="1"/>
  <c r="K2" i="1"/>
  <c r="K87" i="1"/>
  <c r="K88" i="1" s="1"/>
  <c r="K101" i="1"/>
  <c r="K102" i="1" s="1"/>
  <c r="X21" i="12"/>
  <c r="X20" i="12"/>
  <c r="X19" i="12"/>
  <c r="X18" i="12"/>
  <c r="X17" i="12"/>
  <c r="X16" i="12"/>
  <c r="X15" i="12"/>
  <c r="X14" i="12"/>
  <c r="X13" i="12"/>
  <c r="X12" i="12"/>
  <c r="X11" i="12"/>
  <c r="X10" i="12"/>
  <c r="S21" i="9" l="1"/>
  <c r="N3" i="14"/>
  <c r="O3" i="14" s="1"/>
  <c r="L408" i="14"/>
  <c r="M408" i="14" s="1"/>
  <c r="K4" i="14"/>
  <c r="L4" i="14" s="1"/>
  <c r="M4" i="14" s="1"/>
  <c r="K409" i="14"/>
  <c r="N409" i="14" s="1"/>
  <c r="O409" i="14" s="1"/>
  <c r="N408" i="14"/>
  <c r="O408" i="14" s="1"/>
  <c r="N252" i="14"/>
  <c r="O252" i="14" s="1"/>
  <c r="L252" i="14"/>
  <c r="M252" i="14" s="1"/>
  <c r="K253" i="14"/>
  <c r="Q252" i="14"/>
  <c r="R252" i="14" s="1"/>
  <c r="K89" i="14"/>
  <c r="N88" i="14"/>
  <c r="O88" i="14" s="1"/>
  <c r="L88" i="14"/>
  <c r="M88" i="14" s="1"/>
  <c r="L429" i="14"/>
  <c r="M429" i="14" s="1"/>
  <c r="N429" i="14"/>
  <c r="O429" i="14" s="1"/>
  <c r="Q429" i="14"/>
  <c r="R429" i="14" s="1"/>
  <c r="K430" i="14"/>
  <c r="N248" i="14"/>
  <c r="O248" i="14" s="1"/>
  <c r="L248" i="14"/>
  <c r="M248" i="14" s="1"/>
  <c r="K249" i="14"/>
  <c r="Q248" i="14"/>
  <c r="R248" i="14" s="1"/>
  <c r="Q102" i="14"/>
  <c r="R102" i="14" s="1"/>
  <c r="N102" i="14"/>
  <c r="O102" i="14" s="1"/>
  <c r="L102" i="14"/>
  <c r="M102" i="14" s="1"/>
  <c r="K103" i="14"/>
  <c r="K544" i="14"/>
  <c r="N543" i="14"/>
  <c r="O543" i="14" s="1"/>
  <c r="L543" i="14"/>
  <c r="M543" i="14" s="1"/>
  <c r="Q543" i="14"/>
  <c r="R543" i="14" s="1"/>
  <c r="Q409" i="14"/>
  <c r="R409" i="14" s="1"/>
  <c r="L409" i="14"/>
  <c r="M409" i="14" s="1"/>
  <c r="K89" i="1"/>
  <c r="L251" i="1"/>
  <c r="M251" i="1" s="1"/>
  <c r="L427" i="1"/>
  <c r="M427" i="1" s="1"/>
  <c r="L247" i="1"/>
  <c r="M247" i="1" s="1"/>
  <c r="K3" i="1"/>
  <c r="L2" i="1"/>
  <c r="M2" i="1" s="1"/>
  <c r="L102" i="1"/>
  <c r="M102" i="1" s="1"/>
  <c r="L87" i="1"/>
  <c r="M87" i="1" s="1"/>
  <c r="L246" i="1"/>
  <c r="M246" i="1" s="1"/>
  <c r="K428" i="1"/>
  <c r="L407" i="1"/>
  <c r="M407" i="1" s="1"/>
  <c r="L517" i="10"/>
  <c r="M517" i="10" s="1"/>
  <c r="L232" i="10"/>
  <c r="M232" i="10" s="1"/>
  <c r="L542" i="10"/>
  <c r="M542" i="10" s="1"/>
  <c r="L518" i="10"/>
  <c r="M518" i="10" s="1"/>
  <c r="K519" i="10"/>
  <c r="K520" i="10" s="1"/>
  <c r="K390" i="10"/>
  <c r="K391" i="10" s="1"/>
  <c r="L389" i="10"/>
  <c r="M389" i="10" s="1"/>
  <c r="L388" i="10"/>
  <c r="M388" i="10" s="1"/>
  <c r="K3" i="10"/>
  <c r="L2" i="10"/>
  <c r="M2" i="10" s="1"/>
  <c r="K504" i="10"/>
  <c r="L503" i="10"/>
  <c r="K88" i="10"/>
  <c r="K234" i="10"/>
  <c r="L233" i="10"/>
  <c r="M233" i="10" s="1"/>
  <c r="L543" i="10"/>
  <c r="M543" i="10" s="1"/>
  <c r="K544" i="10"/>
  <c r="K523" i="10"/>
  <c r="L522" i="10"/>
  <c r="M522" i="10" s="1"/>
  <c r="L88" i="1"/>
  <c r="M88" i="1" s="1"/>
  <c r="K252" i="1"/>
  <c r="L408" i="1"/>
  <c r="M408" i="1" s="1"/>
  <c r="K409" i="1"/>
  <c r="K103" i="1"/>
  <c r="K248" i="1"/>
  <c r="L101" i="1"/>
  <c r="M101" i="1" s="1"/>
  <c r="K410" i="14" l="1"/>
  <c r="Q410" i="14" s="1"/>
  <c r="R410" i="14" s="1"/>
  <c r="N4" i="14"/>
  <c r="O4" i="14" s="1"/>
  <c r="K5" i="14"/>
  <c r="N5" i="14" s="1"/>
  <c r="O5" i="14" s="1"/>
  <c r="N89" i="14"/>
  <c r="O89" i="14" s="1"/>
  <c r="K90" i="14"/>
  <c r="L89" i="14"/>
  <c r="M89" i="14" s="1"/>
  <c r="Q249" i="14"/>
  <c r="R249" i="14" s="1"/>
  <c r="L249" i="14"/>
  <c r="M249" i="14" s="1"/>
  <c r="K250" i="14"/>
  <c r="N249" i="14"/>
  <c r="O249" i="14" s="1"/>
  <c r="K254" i="14"/>
  <c r="N253" i="14"/>
  <c r="O253" i="14" s="1"/>
  <c r="Q253" i="14"/>
  <c r="R253" i="14" s="1"/>
  <c r="L253" i="14"/>
  <c r="M253" i="14" s="1"/>
  <c r="N544" i="14"/>
  <c r="O544" i="14" s="1"/>
  <c r="L544" i="14"/>
  <c r="M544" i="14" s="1"/>
  <c r="K545" i="14"/>
  <c r="Q544" i="14"/>
  <c r="R544" i="14" s="1"/>
  <c r="N430" i="14"/>
  <c r="O430" i="14" s="1"/>
  <c r="L430" i="14"/>
  <c r="M430" i="14" s="1"/>
  <c r="K431" i="14"/>
  <c r="Q430" i="14"/>
  <c r="R430" i="14" s="1"/>
  <c r="N103" i="14"/>
  <c r="O103" i="14" s="1"/>
  <c r="K104" i="14"/>
  <c r="Q103" i="14"/>
  <c r="R103" i="14" s="1"/>
  <c r="L103" i="14"/>
  <c r="M103" i="14" s="1"/>
  <c r="L89" i="1"/>
  <c r="M89" i="1" s="1"/>
  <c r="K90" i="1"/>
  <c r="K4" i="1"/>
  <c r="L3" i="1"/>
  <c r="M3" i="1" s="1"/>
  <c r="L428" i="1"/>
  <c r="M428" i="1" s="1"/>
  <c r="K429" i="1"/>
  <c r="L390" i="10"/>
  <c r="M390" i="10" s="1"/>
  <c r="L519" i="10"/>
  <c r="M519" i="10" s="1"/>
  <c r="K545" i="10"/>
  <c r="L544" i="10"/>
  <c r="M544" i="10" s="1"/>
  <c r="L520" i="10"/>
  <c r="M520" i="10" s="1"/>
  <c r="K521" i="10"/>
  <c r="L521" i="10" s="1"/>
  <c r="M521" i="10" s="1"/>
  <c r="K235" i="10"/>
  <c r="L234" i="10"/>
  <c r="M234" i="10" s="1"/>
  <c r="L88" i="10"/>
  <c r="M88" i="10" s="1"/>
  <c r="K89" i="10"/>
  <c r="M503" i="10"/>
  <c r="L504" i="10"/>
  <c r="K505" i="10"/>
  <c r="K392" i="10"/>
  <c r="L391" i="10"/>
  <c r="M391" i="10" s="1"/>
  <c r="L3" i="10"/>
  <c r="K4" i="10"/>
  <c r="K524" i="10"/>
  <c r="L523" i="10"/>
  <c r="M523" i="10" s="1"/>
  <c r="L248" i="1"/>
  <c r="M248" i="1" s="1"/>
  <c r="K249" i="1"/>
  <c r="L103" i="1"/>
  <c r="M103" i="1" s="1"/>
  <c r="K104" i="1"/>
  <c r="L409" i="1"/>
  <c r="M409" i="1" s="1"/>
  <c r="K410" i="1"/>
  <c r="L252" i="1"/>
  <c r="M252" i="1" s="1"/>
  <c r="K253" i="1"/>
  <c r="L410" i="14" l="1"/>
  <c r="M410" i="14" s="1"/>
  <c r="K411" i="14"/>
  <c r="N411" i="14" s="1"/>
  <c r="O411" i="14" s="1"/>
  <c r="N410" i="14"/>
  <c r="O410" i="14" s="1"/>
  <c r="K6" i="14"/>
  <c r="N6" i="14" s="1"/>
  <c r="O6" i="14" s="1"/>
  <c r="L5" i="14"/>
  <c r="M5" i="14" s="1"/>
  <c r="L254" i="14"/>
  <c r="M254" i="14" s="1"/>
  <c r="K255" i="14"/>
  <c r="Q254" i="14"/>
  <c r="R254" i="14" s="1"/>
  <c r="N254" i="14"/>
  <c r="O254" i="14" s="1"/>
  <c r="K432" i="14"/>
  <c r="L431" i="14"/>
  <c r="M431" i="14" s="1"/>
  <c r="Q431" i="14"/>
  <c r="R431" i="14" s="1"/>
  <c r="N431" i="14"/>
  <c r="O431" i="14" s="1"/>
  <c r="N104" i="14"/>
  <c r="O104" i="14" s="1"/>
  <c r="L104" i="14"/>
  <c r="M104" i="14" s="1"/>
  <c r="K105" i="14"/>
  <c r="Q104" i="14"/>
  <c r="R104" i="14" s="1"/>
  <c r="Q250" i="14"/>
  <c r="R250" i="14" s="1"/>
  <c r="L250" i="14"/>
  <c r="M250" i="14" s="1"/>
  <c r="N250" i="14"/>
  <c r="O250" i="14" s="1"/>
  <c r="K91" i="14"/>
  <c r="N90" i="14"/>
  <c r="O90" i="14" s="1"/>
  <c r="L90" i="14"/>
  <c r="M90" i="14" s="1"/>
  <c r="Q545" i="14"/>
  <c r="R545" i="14" s="1"/>
  <c r="K546" i="14"/>
  <c r="N545" i="14"/>
  <c r="O545" i="14" s="1"/>
  <c r="L545" i="14"/>
  <c r="M545" i="14" s="1"/>
  <c r="K412" i="14"/>
  <c r="Q411" i="14"/>
  <c r="R411" i="14" s="1"/>
  <c r="K91" i="1"/>
  <c r="L90" i="1"/>
  <c r="M90" i="1" s="1"/>
  <c r="K5" i="1"/>
  <c r="L4" i="1"/>
  <c r="M4" i="1" s="1"/>
  <c r="K430" i="1"/>
  <c r="L429" i="1"/>
  <c r="M429" i="1" s="1"/>
  <c r="K90" i="10"/>
  <c r="L89" i="10"/>
  <c r="M89" i="10" s="1"/>
  <c r="K525" i="10"/>
  <c r="L524" i="10"/>
  <c r="M524" i="10" s="1"/>
  <c r="L235" i="10"/>
  <c r="M235" i="10" s="1"/>
  <c r="K236" i="10"/>
  <c r="M504" i="10"/>
  <c r="K5" i="10"/>
  <c r="L4" i="10"/>
  <c r="M3" i="10"/>
  <c r="K393" i="10"/>
  <c r="L392" i="10"/>
  <c r="M392" i="10" s="1"/>
  <c r="K506" i="10"/>
  <c r="L505" i="10"/>
  <c r="L545" i="10"/>
  <c r="M545" i="10" s="1"/>
  <c r="K546" i="10"/>
  <c r="L104" i="1"/>
  <c r="M104" i="1" s="1"/>
  <c r="K105" i="1"/>
  <c r="K254" i="1"/>
  <c r="L253" i="1"/>
  <c r="M253" i="1" s="1"/>
  <c r="L410" i="1"/>
  <c r="M410" i="1" s="1"/>
  <c r="K411" i="1"/>
  <c r="L249" i="1"/>
  <c r="M249" i="1" s="1"/>
  <c r="K250" i="1"/>
  <c r="L91" i="1" l="1"/>
  <c r="M91" i="1" s="1"/>
  <c r="K92" i="1"/>
  <c r="L411" i="14"/>
  <c r="M411" i="14" s="1"/>
  <c r="L6" i="14"/>
  <c r="M6" i="14" s="1"/>
  <c r="K7" i="14"/>
  <c r="K8" i="14" s="1"/>
  <c r="K413" i="14"/>
  <c r="Q412" i="14"/>
  <c r="R412" i="14" s="1"/>
  <c r="N412" i="14"/>
  <c r="O412" i="14" s="1"/>
  <c r="L412" i="14"/>
  <c r="M412" i="14" s="1"/>
  <c r="Q546" i="14"/>
  <c r="R546" i="14" s="1"/>
  <c r="L546" i="14"/>
  <c r="M546" i="14" s="1"/>
  <c r="K547" i="14"/>
  <c r="N546" i="14"/>
  <c r="O546" i="14" s="1"/>
  <c r="K106" i="14"/>
  <c r="N105" i="14"/>
  <c r="O105" i="14" s="1"/>
  <c r="Q105" i="14"/>
  <c r="R105" i="14" s="1"/>
  <c r="L105" i="14"/>
  <c r="M105" i="14" s="1"/>
  <c r="N7" i="14"/>
  <c r="O7" i="14" s="1"/>
  <c r="L7" i="14"/>
  <c r="M7" i="14" s="1"/>
  <c r="N255" i="14"/>
  <c r="O255" i="14" s="1"/>
  <c r="L255" i="14"/>
  <c r="M255" i="14" s="1"/>
  <c r="K256" i="14"/>
  <c r="Q255" i="14"/>
  <c r="R255" i="14" s="1"/>
  <c r="N91" i="14"/>
  <c r="O91" i="14" s="1"/>
  <c r="K92" i="14"/>
  <c r="L91" i="14"/>
  <c r="M91" i="14" s="1"/>
  <c r="L432" i="14"/>
  <c r="M432" i="14" s="1"/>
  <c r="Q432" i="14"/>
  <c r="R432" i="14" s="1"/>
  <c r="K433" i="14"/>
  <c r="N432" i="14"/>
  <c r="O432" i="14" s="1"/>
  <c r="L5" i="1"/>
  <c r="M5" i="1" s="1"/>
  <c r="K6" i="1"/>
  <c r="L250" i="1"/>
  <c r="M250" i="1" s="1"/>
  <c r="K431" i="1"/>
  <c r="L430" i="1"/>
  <c r="M430" i="1" s="1"/>
  <c r="M4" i="10"/>
  <c r="K6" i="10"/>
  <c r="L5" i="10"/>
  <c r="K547" i="10"/>
  <c r="L546" i="10"/>
  <c r="M546" i="10" s="1"/>
  <c r="L236" i="10"/>
  <c r="M236" i="10" s="1"/>
  <c r="K237" i="10"/>
  <c r="M505" i="10"/>
  <c r="K507" i="10"/>
  <c r="L506" i="10"/>
  <c r="K526" i="10"/>
  <c r="L525" i="10"/>
  <c r="M525" i="10" s="1"/>
  <c r="K394" i="10"/>
  <c r="L393" i="10"/>
  <c r="M393" i="10" s="1"/>
  <c r="L90" i="10"/>
  <c r="M90" i="10" s="1"/>
  <c r="K91" i="10"/>
  <c r="K255" i="1"/>
  <c r="L254" i="1"/>
  <c r="M254" i="1" s="1"/>
  <c r="K106" i="1"/>
  <c r="L105" i="1"/>
  <c r="M105" i="1" s="1"/>
  <c r="L411" i="1"/>
  <c r="M411" i="1" s="1"/>
  <c r="K412" i="1"/>
  <c r="K93" i="1" l="1"/>
  <c r="L92" i="1"/>
  <c r="M92" i="1" s="1"/>
  <c r="N433" i="14"/>
  <c r="O433" i="14" s="1"/>
  <c r="L433" i="14"/>
  <c r="M433" i="14" s="1"/>
  <c r="K434" i="14"/>
  <c r="Q433" i="14"/>
  <c r="R433" i="14" s="1"/>
  <c r="N547" i="14"/>
  <c r="O547" i="14" s="1"/>
  <c r="L547" i="14"/>
  <c r="M547" i="14" s="1"/>
  <c r="K548" i="14"/>
  <c r="Q547" i="14"/>
  <c r="R547" i="14" s="1"/>
  <c r="K9" i="14"/>
  <c r="N8" i="14"/>
  <c r="O8" i="14" s="1"/>
  <c r="L8" i="14"/>
  <c r="M8" i="14" s="1"/>
  <c r="N106" i="14"/>
  <c r="O106" i="14" s="1"/>
  <c r="K107" i="14"/>
  <c r="L106" i="14"/>
  <c r="M106" i="14" s="1"/>
  <c r="Q106" i="14"/>
  <c r="R106" i="14" s="1"/>
  <c r="N413" i="14"/>
  <c r="O413" i="14" s="1"/>
  <c r="K414" i="14"/>
  <c r="Q413" i="14"/>
  <c r="R413" i="14" s="1"/>
  <c r="L413" i="14"/>
  <c r="M413" i="14" s="1"/>
  <c r="L92" i="14"/>
  <c r="M92" i="14" s="1"/>
  <c r="K93" i="14"/>
  <c r="N92" i="14"/>
  <c r="O92" i="14" s="1"/>
  <c r="K257" i="14"/>
  <c r="N256" i="14"/>
  <c r="O256" i="14" s="1"/>
  <c r="L256" i="14"/>
  <c r="M256" i="14" s="1"/>
  <c r="Q256" i="14"/>
  <c r="R256" i="14" s="1"/>
  <c r="K7" i="1"/>
  <c r="L6" i="1"/>
  <c r="M6" i="1" s="1"/>
  <c r="K432" i="1"/>
  <c r="L431" i="1"/>
  <c r="M431" i="1" s="1"/>
  <c r="K238" i="10"/>
  <c r="L237" i="10"/>
  <c r="M237" i="10" s="1"/>
  <c r="L91" i="10"/>
  <c r="M91" i="10" s="1"/>
  <c r="K92" i="10"/>
  <c r="L394" i="10"/>
  <c r="M394" i="10" s="1"/>
  <c r="K395" i="10"/>
  <c r="K527" i="10"/>
  <c r="L526" i="10"/>
  <c r="M526" i="10" s="1"/>
  <c r="K7" i="10"/>
  <c r="L6" i="10"/>
  <c r="K508" i="10"/>
  <c r="L507" i="10"/>
  <c r="L547" i="10"/>
  <c r="M547" i="10" s="1"/>
  <c r="K548" i="10"/>
  <c r="M5" i="10"/>
  <c r="M506" i="10"/>
  <c r="K107" i="1"/>
  <c r="L106" i="1"/>
  <c r="M106" i="1" s="1"/>
  <c r="K256" i="1"/>
  <c r="L255" i="1"/>
  <c r="M255" i="1" s="1"/>
  <c r="K413" i="1"/>
  <c r="L412" i="1"/>
  <c r="M412" i="1" s="1"/>
  <c r="K94" i="1" l="1"/>
  <c r="L93" i="1"/>
  <c r="M93" i="1" s="1"/>
  <c r="L257" i="14"/>
  <c r="M257" i="14" s="1"/>
  <c r="K258" i="14"/>
  <c r="Q257" i="14"/>
  <c r="R257" i="14" s="1"/>
  <c r="N257" i="14"/>
  <c r="O257" i="14" s="1"/>
  <c r="N93" i="14"/>
  <c r="O93" i="14" s="1"/>
  <c r="K94" i="14"/>
  <c r="L93" i="14"/>
  <c r="M93" i="14" s="1"/>
  <c r="K10" i="14"/>
  <c r="N9" i="14"/>
  <c r="O9" i="14" s="1"/>
  <c r="L9" i="14"/>
  <c r="M9" i="14" s="1"/>
  <c r="Q548" i="14"/>
  <c r="R548" i="14" s="1"/>
  <c r="K549" i="14"/>
  <c r="L548" i="14"/>
  <c r="M548" i="14" s="1"/>
  <c r="N548" i="14"/>
  <c r="O548" i="14" s="1"/>
  <c r="N414" i="14"/>
  <c r="O414" i="14" s="1"/>
  <c r="L414" i="14"/>
  <c r="M414" i="14" s="1"/>
  <c r="K415" i="14"/>
  <c r="Q414" i="14"/>
  <c r="R414" i="14" s="1"/>
  <c r="K435" i="14"/>
  <c r="L434" i="14"/>
  <c r="M434" i="14" s="1"/>
  <c r="Q434" i="14"/>
  <c r="R434" i="14" s="1"/>
  <c r="N434" i="14"/>
  <c r="O434" i="14" s="1"/>
  <c r="K108" i="14"/>
  <c r="Q107" i="14"/>
  <c r="R107" i="14" s="1"/>
  <c r="N107" i="14"/>
  <c r="O107" i="14" s="1"/>
  <c r="L107" i="14"/>
  <c r="M107" i="14" s="1"/>
  <c r="L7" i="1"/>
  <c r="M7" i="1" s="1"/>
  <c r="K8" i="1"/>
  <c r="L432" i="1"/>
  <c r="M432" i="1" s="1"/>
  <c r="K433" i="1"/>
  <c r="M6" i="10"/>
  <c r="K8" i="10"/>
  <c r="L7" i="10"/>
  <c r="L395" i="10"/>
  <c r="M395" i="10" s="1"/>
  <c r="K396" i="10"/>
  <c r="K549" i="10"/>
  <c r="L548" i="10"/>
  <c r="M548" i="10" s="1"/>
  <c r="K93" i="10"/>
  <c r="L92" i="10"/>
  <c r="M92" i="10" s="1"/>
  <c r="K509" i="10"/>
  <c r="L508" i="10"/>
  <c r="K528" i="10"/>
  <c r="L527" i="10"/>
  <c r="M527" i="10" s="1"/>
  <c r="M507" i="10"/>
  <c r="K239" i="10"/>
  <c r="L238" i="10"/>
  <c r="M238" i="10" s="1"/>
  <c r="K414" i="1"/>
  <c r="L413" i="1"/>
  <c r="M413" i="1" s="1"/>
  <c r="K257" i="1"/>
  <c r="L256" i="1"/>
  <c r="M256" i="1" s="1"/>
  <c r="K108" i="1"/>
  <c r="L107" i="1"/>
  <c r="M107" i="1" s="1"/>
  <c r="L94" i="1" l="1"/>
  <c r="M94" i="1" s="1"/>
  <c r="K95" i="1"/>
  <c r="N549" i="14"/>
  <c r="O549" i="14" s="1"/>
  <c r="L549" i="14"/>
  <c r="M549" i="14" s="1"/>
  <c r="K550" i="14"/>
  <c r="Q549" i="14"/>
  <c r="R549" i="14" s="1"/>
  <c r="L108" i="14"/>
  <c r="M108" i="14" s="1"/>
  <c r="K109" i="14"/>
  <c r="Q108" i="14"/>
  <c r="R108" i="14" s="1"/>
  <c r="N108" i="14"/>
  <c r="O108" i="14" s="1"/>
  <c r="N10" i="14"/>
  <c r="O10" i="14" s="1"/>
  <c r="L10" i="14"/>
  <c r="M10" i="14" s="1"/>
  <c r="K11" i="14"/>
  <c r="L435" i="14"/>
  <c r="M435" i="14" s="1"/>
  <c r="N435" i="14"/>
  <c r="O435" i="14" s="1"/>
  <c r="Q435" i="14"/>
  <c r="R435" i="14" s="1"/>
  <c r="K436" i="14"/>
  <c r="L94" i="14"/>
  <c r="M94" i="14" s="1"/>
  <c r="K95" i="14"/>
  <c r="N94" i="14"/>
  <c r="O94" i="14" s="1"/>
  <c r="K416" i="14"/>
  <c r="N415" i="14"/>
  <c r="O415" i="14" s="1"/>
  <c r="Q415" i="14"/>
  <c r="R415" i="14" s="1"/>
  <c r="L415" i="14"/>
  <c r="M415" i="14" s="1"/>
  <c r="N258" i="14"/>
  <c r="O258" i="14" s="1"/>
  <c r="K259" i="14"/>
  <c r="Q258" i="14"/>
  <c r="R258" i="14" s="1"/>
  <c r="L258" i="14"/>
  <c r="M258" i="14" s="1"/>
  <c r="K9" i="1"/>
  <c r="L8" i="1"/>
  <c r="M8" i="1" s="1"/>
  <c r="K434" i="1"/>
  <c r="L433" i="1"/>
  <c r="M433" i="1" s="1"/>
  <c r="L509" i="10"/>
  <c r="K510" i="10"/>
  <c r="K94" i="10"/>
  <c r="L93" i="10"/>
  <c r="M93" i="10" s="1"/>
  <c r="K550" i="10"/>
  <c r="L549" i="10"/>
  <c r="M549" i="10" s="1"/>
  <c r="L528" i="10"/>
  <c r="M528" i="10" s="1"/>
  <c r="K529" i="10"/>
  <c r="K240" i="10"/>
  <c r="L239" i="10"/>
  <c r="M239" i="10" s="1"/>
  <c r="M508" i="10"/>
  <c r="L396" i="10"/>
  <c r="M396" i="10" s="1"/>
  <c r="K397" i="10"/>
  <c r="M7" i="10"/>
  <c r="L8" i="10"/>
  <c r="K9" i="10"/>
  <c r="K258" i="1"/>
  <c r="L257" i="1"/>
  <c r="M257" i="1" s="1"/>
  <c r="K109" i="1"/>
  <c r="L108" i="1"/>
  <c r="M108" i="1" s="1"/>
  <c r="K415" i="1"/>
  <c r="L414" i="1"/>
  <c r="M414" i="1" s="1"/>
  <c r="K96" i="1" l="1"/>
  <c r="L95" i="1"/>
  <c r="M95" i="1" s="1"/>
  <c r="K260" i="14"/>
  <c r="N259" i="14"/>
  <c r="O259" i="14" s="1"/>
  <c r="L259" i="14"/>
  <c r="M259" i="14" s="1"/>
  <c r="Q259" i="14"/>
  <c r="R259" i="14" s="1"/>
  <c r="L11" i="14"/>
  <c r="M11" i="14" s="1"/>
  <c r="K12" i="14"/>
  <c r="N11" i="14"/>
  <c r="O11" i="14" s="1"/>
  <c r="N416" i="14"/>
  <c r="O416" i="14" s="1"/>
  <c r="K417" i="14"/>
  <c r="Q416" i="14"/>
  <c r="R416" i="14" s="1"/>
  <c r="L416" i="14"/>
  <c r="M416" i="14" s="1"/>
  <c r="N109" i="14"/>
  <c r="O109" i="14" s="1"/>
  <c r="K110" i="14"/>
  <c r="Q109" i="14"/>
  <c r="R109" i="14" s="1"/>
  <c r="L109" i="14"/>
  <c r="M109" i="14" s="1"/>
  <c r="N95" i="14"/>
  <c r="O95" i="14" s="1"/>
  <c r="K96" i="14"/>
  <c r="L95" i="14"/>
  <c r="M95" i="14" s="1"/>
  <c r="N436" i="14"/>
  <c r="O436" i="14" s="1"/>
  <c r="K437" i="14"/>
  <c r="Q436" i="14"/>
  <c r="R436" i="14" s="1"/>
  <c r="L436" i="14"/>
  <c r="M436" i="14" s="1"/>
  <c r="N550" i="14"/>
  <c r="O550" i="14" s="1"/>
  <c r="L550" i="14"/>
  <c r="M550" i="14" s="1"/>
  <c r="K551" i="14"/>
  <c r="Q550" i="14"/>
  <c r="R550" i="14" s="1"/>
  <c r="K10" i="1"/>
  <c r="L9" i="1"/>
  <c r="M9" i="1" s="1"/>
  <c r="K435" i="1"/>
  <c r="L434" i="1"/>
  <c r="M434" i="1" s="1"/>
  <c r="M8" i="10"/>
  <c r="K551" i="10"/>
  <c r="L551" i="10" s="1"/>
  <c r="M551" i="10" s="1"/>
  <c r="L550" i="10"/>
  <c r="M550" i="10" s="1"/>
  <c r="L94" i="10"/>
  <c r="M94" i="10" s="1"/>
  <c r="K95" i="10"/>
  <c r="K398" i="10"/>
  <c r="L397" i="10"/>
  <c r="M397" i="10" s="1"/>
  <c r="K530" i="10"/>
  <c r="L529" i="10"/>
  <c r="M529" i="10" s="1"/>
  <c r="K511" i="10"/>
  <c r="L510" i="10"/>
  <c r="K241" i="10"/>
  <c r="L240" i="10"/>
  <c r="M240" i="10" s="1"/>
  <c r="K10" i="10"/>
  <c r="L9" i="10"/>
  <c r="M509" i="10"/>
  <c r="K110" i="1"/>
  <c r="L109" i="1"/>
  <c r="M109" i="1" s="1"/>
  <c r="K416" i="1"/>
  <c r="L415" i="1"/>
  <c r="M415" i="1" s="1"/>
  <c r="K259" i="1"/>
  <c r="L258" i="1"/>
  <c r="M258" i="1" s="1"/>
  <c r="K97" i="1" l="1"/>
  <c r="L96" i="1"/>
  <c r="M96" i="1" s="1"/>
  <c r="K418" i="14"/>
  <c r="Q417" i="14"/>
  <c r="R417" i="14" s="1"/>
  <c r="L417" i="14"/>
  <c r="M417" i="14" s="1"/>
  <c r="N417" i="14"/>
  <c r="O417" i="14" s="1"/>
  <c r="K438" i="14"/>
  <c r="L437" i="14"/>
  <c r="M437" i="14" s="1"/>
  <c r="Q437" i="14"/>
  <c r="R437" i="14" s="1"/>
  <c r="N437" i="14"/>
  <c r="O437" i="14" s="1"/>
  <c r="N12" i="14"/>
  <c r="O12" i="14" s="1"/>
  <c r="L12" i="14"/>
  <c r="M12" i="14" s="1"/>
  <c r="K13" i="14"/>
  <c r="N96" i="14"/>
  <c r="O96" i="14" s="1"/>
  <c r="L96" i="14"/>
  <c r="M96" i="14" s="1"/>
  <c r="K97" i="14"/>
  <c r="Q551" i="14"/>
  <c r="R551" i="14" s="1"/>
  <c r="S542" i="14" s="1"/>
  <c r="N551" i="14"/>
  <c r="O551" i="14" s="1"/>
  <c r="L551" i="14"/>
  <c r="M551" i="14" s="1"/>
  <c r="K111" i="14"/>
  <c r="L110" i="14"/>
  <c r="M110" i="14" s="1"/>
  <c r="N110" i="14"/>
  <c r="O110" i="14" s="1"/>
  <c r="Q110" i="14"/>
  <c r="R110" i="14" s="1"/>
  <c r="L260" i="14"/>
  <c r="M260" i="14" s="1"/>
  <c r="K261" i="14"/>
  <c r="Q260" i="14"/>
  <c r="R260" i="14" s="1"/>
  <c r="N260" i="14"/>
  <c r="O260" i="14" s="1"/>
  <c r="L10" i="1"/>
  <c r="M10" i="1" s="1"/>
  <c r="K11" i="1"/>
  <c r="K436" i="1"/>
  <c r="L435" i="1"/>
  <c r="M435" i="1" s="1"/>
  <c r="K512" i="10"/>
  <c r="L511" i="10"/>
  <c r="K531" i="10"/>
  <c r="L530" i="10"/>
  <c r="M530" i="10" s="1"/>
  <c r="K399" i="10"/>
  <c r="L398" i="10"/>
  <c r="M398" i="10" s="1"/>
  <c r="M9" i="10"/>
  <c r="K96" i="10"/>
  <c r="L95" i="10"/>
  <c r="M95" i="10" s="1"/>
  <c r="L10" i="10"/>
  <c r="K11" i="10"/>
  <c r="K242" i="10"/>
  <c r="L241" i="10"/>
  <c r="M241" i="10" s="1"/>
  <c r="M510" i="10"/>
  <c r="K417" i="1"/>
  <c r="L416" i="1"/>
  <c r="M416" i="1" s="1"/>
  <c r="K111" i="1"/>
  <c r="L110" i="1"/>
  <c r="M110" i="1" s="1"/>
  <c r="K260" i="1"/>
  <c r="L259" i="1"/>
  <c r="M259" i="1" s="1"/>
  <c r="L97" i="1" l="1"/>
  <c r="M97" i="1" s="1"/>
  <c r="K98" i="1"/>
  <c r="Q111" i="14"/>
  <c r="R111" i="14" s="1"/>
  <c r="K112" i="14"/>
  <c r="N111" i="14"/>
  <c r="O111" i="14" s="1"/>
  <c r="L111" i="14"/>
  <c r="M111" i="14" s="1"/>
  <c r="L438" i="14"/>
  <c r="M438" i="14" s="1"/>
  <c r="K439" i="14"/>
  <c r="Q438" i="14"/>
  <c r="R438" i="14" s="1"/>
  <c r="N438" i="14"/>
  <c r="O438" i="14" s="1"/>
  <c r="N13" i="14"/>
  <c r="O13" i="14" s="1"/>
  <c r="L13" i="14"/>
  <c r="M13" i="14" s="1"/>
  <c r="K14" i="14"/>
  <c r="N97" i="14"/>
  <c r="O97" i="14" s="1"/>
  <c r="L97" i="14"/>
  <c r="M97" i="14" s="1"/>
  <c r="K98" i="14"/>
  <c r="N261" i="14"/>
  <c r="O261" i="14" s="1"/>
  <c r="K262" i="14"/>
  <c r="Q261" i="14"/>
  <c r="R261" i="14" s="1"/>
  <c r="L261" i="14"/>
  <c r="M261" i="14" s="1"/>
  <c r="K419" i="14"/>
  <c r="Q418" i="14"/>
  <c r="R418" i="14" s="1"/>
  <c r="N418" i="14"/>
  <c r="O418" i="14" s="1"/>
  <c r="L418" i="14"/>
  <c r="M418" i="14" s="1"/>
  <c r="L11" i="1"/>
  <c r="M11" i="1" s="1"/>
  <c r="K12" i="1"/>
  <c r="L436" i="1"/>
  <c r="M436" i="1" s="1"/>
  <c r="K437" i="1"/>
  <c r="K97" i="10"/>
  <c r="L96" i="10"/>
  <c r="M96" i="10" s="1"/>
  <c r="M511" i="10"/>
  <c r="K400" i="10"/>
  <c r="L399" i="10"/>
  <c r="M399" i="10" s="1"/>
  <c r="K532" i="10"/>
  <c r="L531" i="10"/>
  <c r="M531" i="10" s="1"/>
  <c r="L242" i="10"/>
  <c r="M242" i="10" s="1"/>
  <c r="K243" i="10"/>
  <c r="K12" i="10"/>
  <c r="L11" i="10"/>
  <c r="L512" i="10"/>
  <c r="K513" i="10"/>
  <c r="M10" i="10"/>
  <c r="L98" i="1"/>
  <c r="M98" i="1" s="1"/>
  <c r="K261" i="1"/>
  <c r="L260" i="1"/>
  <c r="M260" i="1" s="1"/>
  <c r="K112" i="1"/>
  <c r="L111" i="1"/>
  <c r="M111" i="1" s="1"/>
  <c r="K418" i="1"/>
  <c r="L417" i="1"/>
  <c r="M417" i="1" s="1"/>
  <c r="K99" i="1" l="1"/>
  <c r="K15" i="14"/>
  <c r="N14" i="14"/>
  <c r="O14" i="14" s="1"/>
  <c r="L14" i="14"/>
  <c r="M14" i="14" s="1"/>
  <c r="N419" i="14"/>
  <c r="O419" i="14" s="1"/>
  <c r="L419" i="14"/>
  <c r="M419" i="14" s="1"/>
  <c r="K420" i="14"/>
  <c r="Q419" i="14"/>
  <c r="R419" i="14" s="1"/>
  <c r="N439" i="14"/>
  <c r="O439" i="14" s="1"/>
  <c r="L439" i="14"/>
  <c r="M439" i="14" s="1"/>
  <c r="K440" i="14"/>
  <c r="Q439" i="14"/>
  <c r="R439" i="14" s="1"/>
  <c r="K263" i="14"/>
  <c r="N262" i="14"/>
  <c r="O262" i="14" s="1"/>
  <c r="Q262" i="14"/>
  <c r="R262" i="14" s="1"/>
  <c r="L262" i="14"/>
  <c r="M262" i="14" s="1"/>
  <c r="N98" i="14"/>
  <c r="O98" i="14" s="1"/>
  <c r="L98" i="14"/>
  <c r="M98" i="14" s="1"/>
  <c r="K99" i="14"/>
  <c r="N112" i="14"/>
  <c r="O112" i="14" s="1"/>
  <c r="L112" i="14"/>
  <c r="M112" i="14" s="1"/>
  <c r="K113" i="14"/>
  <c r="Q112" i="14"/>
  <c r="R112" i="14" s="1"/>
  <c r="L12" i="1"/>
  <c r="M12" i="1" s="1"/>
  <c r="K13" i="1"/>
  <c r="K438" i="1"/>
  <c r="L437" i="1"/>
  <c r="M437" i="1" s="1"/>
  <c r="K244" i="10"/>
  <c r="L243" i="10"/>
  <c r="M243" i="10" s="1"/>
  <c r="M512" i="10"/>
  <c r="K13" i="10"/>
  <c r="L12" i="10"/>
  <c r="K533" i="10"/>
  <c r="L532" i="10"/>
  <c r="M532" i="10" s="1"/>
  <c r="K401" i="10"/>
  <c r="L400" i="10"/>
  <c r="M400" i="10" s="1"/>
  <c r="K514" i="10"/>
  <c r="L513" i="10"/>
  <c r="M11" i="10"/>
  <c r="K98" i="10"/>
  <c r="L97" i="10"/>
  <c r="M97" i="10" s="1"/>
  <c r="K419" i="1"/>
  <c r="L418" i="1"/>
  <c r="M418" i="1" s="1"/>
  <c r="K113" i="1"/>
  <c r="L112" i="1"/>
  <c r="M112" i="1" s="1"/>
  <c r="K262" i="1"/>
  <c r="L261" i="1"/>
  <c r="M261" i="1" s="1"/>
  <c r="L99" i="1" l="1"/>
  <c r="M99" i="1" s="1"/>
  <c r="K100" i="1"/>
  <c r="N113" i="14"/>
  <c r="O113" i="14" s="1"/>
  <c r="K114" i="14"/>
  <c r="L113" i="14"/>
  <c r="M113" i="14" s="1"/>
  <c r="Q113" i="14"/>
  <c r="R113" i="14" s="1"/>
  <c r="L263" i="14"/>
  <c r="M263" i="14" s="1"/>
  <c r="K264" i="14"/>
  <c r="Q263" i="14"/>
  <c r="R263" i="14" s="1"/>
  <c r="N263" i="14"/>
  <c r="O263" i="14" s="1"/>
  <c r="K441" i="14"/>
  <c r="L440" i="14"/>
  <c r="M440" i="14" s="1"/>
  <c r="Q440" i="14"/>
  <c r="R440" i="14" s="1"/>
  <c r="N440" i="14"/>
  <c r="O440" i="14" s="1"/>
  <c r="N99" i="14"/>
  <c r="O99" i="14" s="1"/>
  <c r="K100" i="14"/>
  <c r="L99" i="14"/>
  <c r="M99" i="14" s="1"/>
  <c r="K421" i="14"/>
  <c r="L420" i="14"/>
  <c r="M420" i="14" s="1"/>
  <c r="Q420" i="14"/>
  <c r="R420" i="14" s="1"/>
  <c r="N420" i="14"/>
  <c r="O420" i="14" s="1"/>
  <c r="N15" i="14"/>
  <c r="O15" i="14" s="1"/>
  <c r="K16" i="14"/>
  <c r="L15" i="14"/>
  <c r="M15" i="14" s="1"/>
  <c r="L13" i="1"/>
  <c r="M13" i="1" s="1"/>
  <c r="K14" i="1"/>
  <c r="L100" i="1"/>
  <c r="M100" i="1" s="1"/>
  <c r="K439" i="1"/>
  <c r="L438" i="1"/>
  <c r="M438" i="1" s="1"/>
  <c r="L514" i="10"/>
  <c r="K515" i="10"/>
  <c r="K402" i="10"/>
  <c r="L401" i="10"/>
  <c r="M401" i="10" s="1"/>
  <c r="K534" i="10"/>
  <c r="L533" i="10"/>
  <c r="M533" i="10" s="1"/>
  <c r="M12" i="10"/>
  <c r="K99" i="10"/>
  <c r="L98" i="10"/>
  <c r="M98" i="10" s="1"/>
  <c r="L13" i="10"/>
  <c r="K14" i="10"/>
  <c r="M513" i="10"/>
  <c r="K245" i="10"/>
  <c r="L244" i="10"/>
  <c r="M244" i="10" s="1"/>
  <c r="K114" i="1"/>
  <c r="L113" i="1"/>
  <c r="M113" i="1" s="1"/>
  <c r="K263" i="1"/>
  <c r="L262" i="1"/>
  <c r="M262" i="1" s="1"/>
  <c r="K420" i="1"/>
  <c r="L419" i="1"/>
  <c r="M419" i="1" s="1"/>
  <c r="K17" i="14" l="1"/>
  <c r="N16" i="14"/>
  <c r="O16" i="14" s="1"/>
  <c r="L16" i="14"/>
  <c r="M16" i="14" s="1"/>
  <c r="L441" i="14"/>
  <c r="M441" i="14" s="1"/>
  <c r="N441" i="14"/>
  <c r="O441" i="14" s="1"/>
  <c r="K442" i="14"/>
  <c r="Q441" i="14"/>
  <c r="R441" i="14" s="1"/>
  <c r="N264" i="14"/>
  <c r="O264" i="14" s="1"/>
  <c r="Q264" i="14"/>
  <c r="R264" i="14" s="1"/>
  <c r="L264" i="14"/>
  <c r="M264" i="14" s="1"/>
  <c r="K265" i="14"/>
  <c r="Q421" i="14"/>
  <c r="R421" i="14" s="1"/>
  <c r="N421" i="14"/>
  <c r="O421" i="14" s="1"/>
  <c r="L421" i="14"/>
  <c r="M421" i="14" s="1"/>
  <c r="K422" i="14"/>
  <c r="N100" i="14"/>
  <c r="O100" i="14" s="1"/>
  <c r="L100" i="14"/>
  <c r="M100" i="14" s="1"/>
  <c r="K115" i="14"/>
  <c r="N114" i="14"/>
  <c r="O114" i="14" s="1"/>
  <c r="L114" i="14"/>
  <c r="M114" i="14" s="1"/>
  <c r="Q114" i="14"/>
  <c r="R114" i="14" s="1"/>
  <c r="K15" i="1"/>
  <c r="L14" i="1"/>
  <c r="M14" i="1" s="1"/>
  <c r="K440" i="1"/>
  <c r="L439" i="1"/>
  <c r="M439" i="1" s="1"/>
  <c r="M13" i="10"/>
  <c r="L534" i="10"/>
  <c r="M534" i="10" s="1"/>
  <c r="K535" i="10"/>
  <c r="K246" i="10"/>
  <c r="L245" i="10"/>
  <c r="M245" i="10" s="1"/>
  <c r="K403" i="10"/>
  <c r="L402" i="10"/>
  <c r="M402" i="10" s="1"/>
  <c r="K516" i="10"/>
  <c r="L515" i="10"/>
  <c r="L99" i="10"/>
  <c r="M99" i="10" s="1"/>
  <c r="K100" i="10"/>
  <c r="K15" i="10"/>
  <c r="L14" i="10"/>
  <c r="M514" i="10"/>
  <c r="K421" i="1"/>
  <c r="L420" i="1"/>
  <c r="M420" i="1" s="1"/>
  <c r="K264" i="1"/>
  <c r="L263" i="1"/>
  <c r="M263" i="1" s="1"/>
  <c r="K115" i="1"/>
  <c r="L114" i="1"/>
  <c r="M114" i="1" s="1"/>
  <c r="K266" i="14" l="1"/>
  <c r="N265" i="14"/>
  <c r="O265" i="14" s="1"/>
  <c r="L265" i="14"/>
  <c r="M265" i="14" s="1"/>
  <c r="Q265" i="14"/>
  <c r="R265" i="14" s="1"/>
  <c r="N115" i="14"/>
  <c r="O115" i="14" s="1"/>
  <c r="L115" i="14"/>
  <c r="M115" i="14" s="1"/>
  <c r="Q115" i="14"/>
  <c r="R115" i="14" s="1"/>
  <c r="K116" i="14"/>
  <c r="N442" i="14"/>
  <c r="O442" i="14" s="1"/>
  <c r="Q442" i="14"/>
  <c r="R442" i="14" s="1"/>
  <c r="L442" i="14"/>
  <c r="M442" i="14" s="1"/>
  <c r="K443" i="14"/>
  <c r="N422" i="14"/>
  <c r="O422" i="14" s="1"/>
  <c r="L422" i="14"/>
  <c r="M422" i="14" s="1"/>
  <c r="K423" i="14"/>
  <c r="Q422" i="14"/>
  <c r="R422" i="14" s="1"/>
  <c r="L17" i="14"/>
  <c r="M17" i="14" s="1"/>
  <c r="N17" i="14"/>
  <c r="O17" i="14" s="1"/>
  <c r="K18" i="14"/>
  <c r="L15" i="1"/>
  <c r="M15" i="1" s="1"/>
  <c r="K16" i="1"/>
  <c r="K441" i="1"/>
  <c r="L440" i="1"/>
  <c r="M440" i="1" s="1"/>
  <c r="M515" i="10"/>
  <c r="L516" i="10"/>
  <c r="K404" i="10"/>
  <c r="L403" i="10"/>
  <c r="M403" i="10" s="1"/>
  <c r="K247" i="10"/>
  <c r="L246" i="10"/>
  <c r="M246" i="10" s="1"/>
  <c r="K536" i="10"/>
  <c r="L535" i="10"/>
  <c r="M535" i="10" s="1"/>
  <c r="M14" i="10"/>
  <c r="L15" i="10"/>
  <c r="K16" i="10"/>
  <c r="K101" i="10"/>
  <c r="L100" i="10"/>
  <c r="M100" i="10" s="1"/>
  <c r="K422" i="1"/>
  <c r="L421" i="1"/>
  <c r="M421" i="1" s="1"/>
  <c r="K116" i="1"/>
  <c r="L115" i="1"/>
  <c r="M115" i="1" s="1"/>
  <c r="K265" i="1"/>
  <c r="L264" i="1"/>
  <c r="M264" i="1" s="1"/>
  <c r="Q116" i="14" l="1"/>
  <c r="R116" i="14" s="1"/>
  <c r="N116" i="14"/>
  <c r="O116" i="14" s="1"/>
  <c r="L116" i="14"/>
  <c r="M116" i="14" s="1"/>
  <c r="K117" i="14"/>
  <c r="K444" i="14"/>
  <c r="L443" i="14"/>
  <c r="M443" i="14" s="1"/>
  <c r="N443" i="14"/>
  <c r="O443" i="14" s="1"/>
  <c r="Q443" i="14"/>
  <c r="R443" i="14" s="1"/>
  <c r="Q423" i="14"/>
  <c r="R423" i="14" s="1"/>
  <c r="N423" i="14"/>
  <c r="O423" i="14" s="1"/>
  <c r="K424" i="14"/>
  <c r="L423" i="14"/>
  <c r="M423" i="14" s="1"/>
  <c r="K19" i="14"/>
  <c r="N18" i="14"/>
  <c r="O18" i="14" s="1"/>
  <c r="L18" i="14"/>
  <c r="M18" i="14" s="1"/>
  <c r="L266" i="14"/>
  <c r="M266" i="14" s="1"/>
  <c r="K267" i="14"/>
  <c r="Q266" i="14"/>
  <c r="R266" i="14" s="1"/>
  <c r="N266" i="14"/>
  <c r="O266" i="14" s="1"/>
  <c r="L16" i="1"/>
  <c r="M16" i="1" s="1"/>
  <c r="K17" i="1"/>
  <c r="K442" i="1"/>
  <c r="L441" i="1"/>
  <c r="M441" i="1" s="1"/>
  <c r="L536" i="10"/>
  <c r="M536" i="10" s="1"/>
  <c r="K537" i="10"/>
  <c r="K248" i="10"/>
  <c r="L247" i="10"/>
  <c r="M247" i="10" s="1"/>
  <c r="K405" i="10"/>
  <c r="L404" i="10"/>
  <c r="M404" i="10" s="1"/>
  <c r="K102" i="10"/>
  <c r="L101" i="10"/>
  <c r="M101" i="10" s="1"/>
  <c r="M516" i="10"/>
  <c r="L16" i="10"/>
  <c r="K17" i="10"/>
  <c r="M15" i="10"/>
  <c r="K266" i="1"/>
  <c r="L265" i="1"/>
  <c r="M265" i="1" s="1"/>
  <c r="K117" i="1"/>
  <c r="L116" i="1"/>
  <c r="M116" i="1" s="1"/>
  <c r="K423" i="1"/>
  <c r="L422" i="1"/>
  <c r="M422" i="1" s="1"/>
  <c r="N267" i="14" l="1"/>
  <c r="O267" i="14" s="1"/>
  <c r="K268" i="14"/>
  <c r="Q267" i="14"/>
  <c r="R267" i="14" s="1"/>
  <c r="L267" i="14"/>
  <c r="M267" i="14" s="1"/>
  <c r="L444" i="14"/>
  <c r="M444" i="14" s="1"/>
  <c r="N444" i="14"/>
  <c r="O444" i="14" s="1"/>
  <c r="K445" i="14"/>
  <c r="Q444" i="14"/>
  <c r="R444" i="14" s="1"/>
  <c r="Q424" i="14"/>
  <c r="R424" i="14" s="1"/>
  <c r="N424" i="14"/>
  <c r="O424" i="14" s="1"/>
  <c r="L424" i="14"/>
  <c r="M424" i="14" s="1"/>
  <c r="K425" i="14"/>
  <c r="K118" i="14"/>
  <c r="Q117" i="14"/>
  <c r="R117" i="14" s="1"/>
  <c r="N117" i="14"/>
  <c r="O117" i="14" s="1"/>
  <c r="L117" i="14"/>
  <c r="M117" i="14" s="1"/>
  <c r="K20" i="14"/>
  <c r="N19" i="14"/>
  <c r="O19" i="14" s="1"/>
  <c r="L19" i="14"/>
  <c r="M19" i="14" s="1"/>
  <c r="K18" i="1"/>
  <c r="L17" i="1"/>
  <c r="M17" i="1" s="1"/>
  <c r="K443" i="1"/>
  <c r="L442" i="1"/>
  <c r="M442" i="1" s="1"/>
  <c r="K18" i="10"/>
  <c r="L17" i="10"/>
  <c r="L248" i="10"/>
  <c r="M248" i="10" s="1"/>
  <c r="K249" i="10"/>
  <c r="K538" i="10"/>
  <c r="L537" i="10"/>
  <c r="M537" i="10" s="1"/>
  <c r="M16" i="10"/>
  <c r="K103" i="10"/>
  <c r="L102" i="10"/>
  <c r="M102" i="10" s="1"/>
  <c r="K406" i="10"/>
  <c r="L405" i="10"/>
  <c r="M405" i="10" s="1"/>
  <c r="K118" i="1"/>
  <c r="L117" i="1"/>
  <c r="M117" i="1" s="1"/>
  <c r="K424" i="1"/>
  <c r="L423" i="1"/>
  <c r="M423" i="1" s="1"/>
  <c r="K267" i="1"/>
  <c r="L266" i="1"/>
  <c r="M266" i="1" s="1"/>
  <c r="N445" i="14" l="1"/>
  <c r="O445" i="14" s="1"/>
  <c r="L445" i="14"/>
  <c r="M445" i="14" s="1"/>
  <c r="K446" i="14"/>
  <c r="Q445" i="14"/>
  <c r="R445" i="14" s="1"/>
  <c r="K426" i="14"/>
  <c r="L425" i="14"/>
  <c r="M425" i="14" s="1"/>
  <c r="Q425" i="14"/>
  <c r="R425" i="14" s="1"/>
  <c r="N425" i="14"/>
  <c r="O425" i="14" s="1"/>
  <c r="N20" i="14"/>
  <c r="O20" i="14" s="1"/>
  <c r="K21" i="14"/>
  <c r="L20" i="14"/>
  <c r="M20" i="14" s="1"/>
  <c r="K269" i="14"/>
  <c r="N268" i="14"/>
  <c r="O268" i="14" s="1"/>
  <c r="L268" i="14"/>
  <c r="M268" i="14" s="1"/>
  <c r="Q268" i="14"/>
  <c r="R268" i="14" s="1"/>
  <c r="N118" i="14"/>
  <c r="O118" i="14" s="1"/>
  <c r="Q118" i="14"/>
  <c r="R118" i="14" s="1"/>
  <c r="L118" i="14"/>
  <c r="M118" i="14" s="1"/>
  <c r="K119" i="14"/>
  <c r="L18" i="1"/>
  <c r="M18" i="1" s="1"/>
  <c r="K19" i="1"/>
  <c r="K444" i="1"/>
  <c r="L443" i="1"/>
  <c r="M443" i="1" s="1"/>
  <c r="L406" i="10"/>
  <c r="M406" i="10" s="1"/>
  <c r="K407" i="10"/>
  <c r="L103" i="10"/>
  <c r="M103" i="10" s="1"/>
  <c r="K104" i="10"/>
  <c r="K539" i="10"/>
  <c r="L538" i="10"/>
  <c r="M538" i="10" s="1"/>
  <c r="K250" i="10"/>
  <c r="L249" i="10"/>
  <c r="M249" i="10" s="1"/>
  <c r="M17" i="10"/>
  <c r="K19" i="10"/>
  <c r="L18" i="10"/>
  <c r="K425" i="1"/>
  <c r="L424" i="1"/>
  <c r="M424" i="1" s="1"/>
  <c r="K268" i="1"/>
  <c r="L267" i="1"/>
  <c r="M267" i="1" s="1"/>
  <c r="K119" i="1"/>
  <c r="L118" i="1"/>
  <c r="M118" i="1" s="1"/>
  <c r="L269" i="14" l="1"/>
  <c r="M269" i="14" s="1"/>
  <c r="K270" i="14"/>
  <c r="Q269" i="14"/>
  <c r="R269" i="14" s="1"/>
  <c r="N269" i="14"/>
  <c r="O269" i="14" s="1"/>
  <c r="L21" i="14"/>
  <c r="M21" i="14" s="1"/>
  <c r="K22" i="14"/>
  <c r="N21" i="14"/>
  <c r="O21" i="14" s="1"/>
  <c r="L119" i="14"/>
  <c r="M119" i="14" s="1"/>
  <c r="K120" i="14"/>
  <c r="Q119" i="14"/>
  <c r="R119" i="14" s="1"/>
  <c r="N119" i="14"/>
  <c r="O119" i="14" s="1"/>
  <c r="L426" i="14"/>
  <c r="M426" i="14" s="1"/>
  <c r="N426" i="14"/>
  <c r="O426" i="14" s="1"/>
  <c r="Q426" i="14"/>
  <c r="R426" i="14" s="1"/>
  <c r="K447" i="14"/>
  <c r="L446" i="14"/>
  <c r="M446" i="14" s="1"/>
  <c r="Q446" i="14"/>
  <c r="R446" i="14" s="1"/>
  <c r="N446" i="14"/>
  <c r="O446" i="14" s="1"/>
  <c r="L19" i="1"/>
  <c r="M19" i="1" s="1"/>
  <c r="K20" i="1"/>
  <c r="L444" i="1"/>
  <c r="M444" i="1" s="1"/>
  <c r="K445" i="1"/>
  <c r="K20" i="10"/>
  <c r="L19" i="10"/>
  <c r="K251" i="10"/>
  <c r="L250" i="10"/>
  <c r="M250" i="10" s="1"/>
  <c r="K540" i="10"/>
  <c r="L539" i="10"/>
  <c r="M539" i="10" s="1"/>
  <c r="L104" i="10"/>
  <c r="M104" i="10" s="1"/>
  <c r="K105" i="10"/>
  <c r="K408" i="10"/>
  <c r="L407" i="10"/>
  <c r="M407" i="10" s="1"/>
  <c r="M18" i="10"/>
  <c r="K269" i="1"/>
  <c r="L268" i="1"/>
  <c r="M268" i="1" s="1"/>
  <c r="K120" i="1"/>
  <c r="L119" i="1"/>
  <c r="M119" i="1" s="1"/>
  <c r="K426" i="1"/>
  <c r="L425" i="1"/>
  <c r="M425" i="1" s="1"/>
  <c r="Q120" i="14" l="1"/>
  <c r="R120" i="14" s="1"/>
  <c r="L120" i="14"/>
  <c r="M120" i="14" s="1"/>
  <c r="N120" i="14"/>
  <c r="O120" i="14" s="1"/>
  <c r="K121" i="14"/>
  <c r="N22" i="14"/>
  <c r="O22" i="14" s="1"/>
  <c r="K23" i="14"/>
  <c r="L22" i="14"/>
  <c r="M22" i="14" s="1"/>
  <c r="L447" i="14"/>
  <c r="M447" i="14" s="1"/>
  <c r="N447" i="14"/>
  <c r="O447" i="14" s="1"/>
  <c r="K448" i="14"/>
  <c r="Q447" i="14"/>
  <c r="R447" i="14" s="1"/>
  <c r="N270" i="14"/>
  <c r="O270" i="14" s="1"/>
  <c r="K271" i="14"/>
  <c r="Q270" i="14"/>
  <c r="R270" i="14" s="1"/>
  <c r="L270" i="14"/>
  <c r="M270" i="14" s="1"/>
  <c r="K21" i="1"/>
  <c r="L20" i="1"/>
  <c r="M20" i="1" s="1"/>
  <c r="L426" i="1"/>
  <c r="M426" i="1" s="1"/>
  <c r="K446" i="1"/>
  <c r="L445" i="1"/>
  <c r="M445" i="1" s="1"/>
  <c r="K106" i="10"/>
  <c r="L105" i="10"/>
  <c r="M105" i="10" s="1"/>
  <c r="M19" i="10"/>
  <c r="L408" i="10"/>
  <c r="M408" i="10" s="1"/>
  <c r="K409" i="10"/>
  <c r="K541" i="10"/>
  <c r="L541" i="10" s="1"/>
  <c r="M541" i="10" s="1"/>
  <c r="L540" i="10"/>
  <c r="M540" i="10" s="1"/>
  <c r="K252" i="10"/>
  <c r="L251" i="10"/>
  <c r="M251" i="10" s="1"/>
  <c r="L20" i="10"/>
  <c r="K21" i="10"/>
  <c r="K121" i="1"/>
  <c r="L120" i="1"/>
  <c r="M120" i="1" s="1"/>
  <c r="K270" i="1"/>
  <c r="L269" i="1"/>
  <c r="M269" i="1" s="1"/>
  <c r="N448" i="14" l="1"/>
  <c r="O448" i="14" s="1"/>
  <c r="Q448" i="14"/>
  <c r="R448" i="14" s="1"/>
  <c r="K449" i="14"/>
  <c r="L448" i="14"/>
  <c r="M448" i="14" s="1"/>
  <c r="L23" i="14"/>
  <c r="M23" i="14" s="1"/>
  <c r="K24" i="14"/>
  <c r="N23" i="14"/>
  <c r="O23" i="14" s="1"/>
  <c r="N121" i="14"/>
  <c r="O121" i="14" s="1"/>
  <c r="Q121" i="14"/>
  <c r="R121" i="14" s="1"/>
  <c r="K122" i="14"/>
  <c r="L121" i="14"/>
  <c r="M121" i="14" s="1"/>
  <c r="K272" i="14"/>
  <c r="N271" i="14"/>
  <c r="O271" i="14" s="1"/>
  <c r="L271" i="14"/>
  <c r="M271" i="14" s="1"/>
  <c r="Q271" i="14"/>
  <c r="R271" i="14" s="1"/>
  <c r="L21" i="1"/>
  <c r="M21" i="1" s="1"/>
  <c r="K22" i="1"/>
  <c r="K447" i="1"/>
  <c r="L446" i="1"/>
  <c r="M446" i="1" s="1"/>
  <c r="K22" i="10"/>
  <c r="L21" i="10"/>
  <c r="K410" i="10"/>
  <c r="L409" i="10"/>
  <c r="M409" i="10" s="1"/>
  <c r="M20" i="10"/>
  <c r="K253" i="10"/>
  <c r="L252" i="10"/>
  <c r="M252" i="10" s="1"/>
  <c r="K107" i="10"/>
  <c r="L106" i="10"/>
  <c r="M106" i="10" s="1"/>
  <c r="K271" i="1"/>
  <c r="L270" i="1"/>
  <c r="M270" i="1" s="1"/>
  <c r="K122" i="1"/>
  <c r="L121" i="1"/>
  <c r="M121" i="1" s="1"/>
  <c r="L272" i="14" l="1"/>
  <c r="M272" i="14" s="1"/>
  <c r="K273" i="14"/>
  <c r="Q272" i="14"/>
  <c r="R272" i="14" s="1"/>
  <c r="N272" i="14"/>
  <c r="O272" i="14" s="1"/>
  <c r="N122" i="14"/>
  <c r="O122" i="14" s="1"/>
  <c r="Q122" i="14"/>
  <c r="R122" i="14" s="1"/>
  <c r="K123" i="14"/>
  <c r="L122" i="14"/>
  <c r="M122" i="14" s="1"/>
  <c r="K25" i="14"/>
  <c r="N24" i="14"/>
  <c r="O24" i="14" s="1"/>
  <c r="L24" i="14"/>
  <c r="M24" i="14" s="1"/>
  <c r="K450" i="14"/>
  <c r="L449" i="14"/>
  <c r="M449" i="14" s="1"/>
  <c r="Q449" i="14"/>
  <c r="R449" i="14" s="1"/>
  <c r="N449" i="14"/>
  <c r="O449" i="14" s="1"/>
  <c r="K23" i="1"/>
  <c r="L22" i="1"/>
  <c r="M22" i="1" s="1"/>
  <c r="K448" i="1"/>
  <c r="L447" i="1"/>
  <c r="M447" i="1" s="1"/>
  <c r="L107" i="10"/>
  <c r="M107" i="10" s="1"/>
  <c r="K108" i="10"/>
  <c r="K254" i="10"/>
  <c r="L253" i="10"/>
  <c r="M253" i="10" s="1"/>
  <c r="L410" i="10"/>
  <c r="M410" i="10" s="1"/>
  <c r="K411" i="10"/>
  <c r="M21" i="10"/>
  <c r="L22" i="10"/>
  <c r="K23" i="10"/>
  <c r="K123" i="1"/>
  <c r="L122" i="1"/>
  <c r="M122" i="1" s="1"/>
  <c r="K272" i="1"/>
  <c r="L271" i="1"/>
  <c r="M271" i="1" s="1"/>
  <c r="L450" i="14" l="1"/>
  <c r="M450" i="14" s="1"/>
  <c r="N450" i="14"/>
  <c r="O450" i="14" s="1"/>
  <c r="K451" i="14"/>
  <c r="Q450" i="14"/>
  <c r="R450" i="14" s="1"/>
  <c r="K26" i="14"/>
  <c r="L25" i="14"/>
  <c r="M25" i="14" s="1"/>
  <c r="N25" i="14"/>
  <c r="O25" i="14" s="1"/>
  <c r="K124" i="14"/>
  <c r="N123" i="14"/>
  <c r="O123" i="14" s="1"/>
  <c r="Q123" i="14"/>
  <c r="R123" i="14" s="1"/>
  <c r="L123" i="14"/>
  <c r="M123" i="14" s="1"/>
  <c r="N273" i="14"/>
  <c r="O273" i="14" s="1"/>
  <c r="L273" i="14"/>
  <c r="M273" i="14" s="1"/>
  <c r="K274" i="14"/>
  <c r="Q273" i="14"/>
  <c r="R273" i="14" s="1"/>
  <c r="L23" i="1"/>
  <c r="M23" i="1" s="1"/>
  <c r="K24" i="1"/>
  <c r="L448" i="1"/>
  <c r="M448" i="1" s="1"/>
  <c r="K449" i="1"/>
  <c r="L23" i="10"/>
  <c r="K24" i="10"/>
  <c r="M22" i="10"/>
  <c r="K412" i="10"/>
  <c r="L411" i="10"/>
  <c r="M411" i="10" s="1"/>
  <c r="K255" i="10"/>
  <c r="L254" i="10"/>
  <c r="M254" i="10" s="1"/>
  <c r="K109" i="10"/>
  <c r="L108" i="10"/>
  <c r="M108" i="10" s="1"/>
  <c r="K273" i="1"/>
  <c r="L272" i="1"/>
  <c r="M272" i="1" s="1"/>
  <c r="K124" i="1"/>
  <c r="L123" i="1"/>
  <c r="M123" i="1" s="1"/>
  <c r="N124" i="14" l="1"/>
  <c r="O124" i="14" s="1"/>
  <c r="K125" i="14"/>
  <c r="K126" i="14" s="1"/>
  <c r="Q124" i="14"/>
  <c r="R124" i="14" s="1"/>
  <c r="L124" i="14"/>
  <c r="M124" i="14" s="1"/>
  <c r="K27" i="14"/>
  <c r="L26" i="14"/>
  <c r="M26" i="14" s="1"/>
  <c r="N26" i="14"/>
  <c r="O26" i="14" s="1"/>
  <c r="N451" i="14"/>
  <c r="O451" i="14" s="1"/>
  <c r="L451" i="14"/>
  <c r="M451" i="14" s="1"/>
  <c r="K452" i="14"/>
  <c r="Q451" i="14"/>
  <c r="R451" i="14" s="1"/>
  <c r="K275" i="14"/>
  <c r="N274" i="14"/>
  <c r="O274" i="14" s="1"/>
  <c r="L274" i="14"/>
  <c r="M274" i="14" s="1"/>
  <c r="Q274" i="14"/>
  <c r="R274" i="14" s="1"/>
  <c r="L24" i="1"/>
  <c r="M24" i="1" s="1"/>
  <c r="K25" i="1"/>
  <c r="K450" i="1"/>
  <c r="L449" i="1"/>
  <c r="M449" i="1" s="1"/>
  <c r="K25" i="10"/>
  <c r="L24" i="10"/>
  <c r="K110" i="10"/>
  <c r="L109" i="10"/>
  <c r="M109" i="10" s="1"/>
  <c r="M23" i="10"/>
  <c r="K256" i="10"/>
  <c r="L255" i="10"/>
  <c r="M255" i="10" s="1"/>
  <c r="K413" i="10"/>
  <c r="L412" i="10"/>
  <c r="M412" i="10" s="1"/>
  <c r="K125" i="1"/>
  <c r="L124" i="1"/>
  <c r="M124" i="1" s="1"/>
  <c r="K274" i="1"/>
  <c r="L273" i="1"/>
  <c r="M273" i="1" s="1"/>
  <c r="N126" i="14" l="1"/>
  <c r="O126" i="14" s="1"/>
  <c r="L126" i="14"/>
  <c r="M126" i="14" s="1"/>
  <c r="Q126" i="14"/>
  <c r="R126" i="14" s="1"/>
  <c r="K127" i="14"/>
  <c r="L275" i="14"/>
  <c r="M275" i="14" s="1"/>
  <c r="K276" i="14"/>
  <c r="Q275" i="14"/>
  <c r="R275" i="14" s="1"/>
  <c r="N275" i="14"/>
  <c r="O275" i="14" s="1"/>
  <c r="K453" i="14"/>
  <c r="L452" i="14"/>
  <c r="M452" i="14" s="1"/>
  <c r="N452" i="14"/>
  <c r="O452" i="14" s="1"/>
  <c r="Q452" i="14"/>
  <c r="R452" i="14" s="1"/>
  <c r="K28" i="14"/>
  <c r="L27" i="14"/>
  <c r="M27" i="14" s="1"/>
  <c r="N27" i="14"/>
  <c r="O27" i="14" s="1"/>
  <c r="L125" i="14"/>
  <c r="M125" i="14" s="1"/>
  <c r="Q125" i="14"/>
  <c r="R125" i="14" s="1"/>
  <c r="N125" i="14"/>
  <c r="O125" i="14" s="1"/>
  <c r="K26" i="1"/>
  <c r="L25" i="1"/>
  <c r="M25" i="1" s="1"/>
  <c r="K451" i="1"/>
  <c r="L450" i="1"/>
  <c r="M450" i="1" s="1"/>
  <c r="K414" i="10"/>
  <c r="L413" i="10"/>
  <c r="M413" i="10" s="1"/>
  <c r="K257" i="10"/>
  <c r="L256" i="10"/>
  <c r="M256" i="10" s="1"/>
  <c r="L110" i="10"/>
  <c r="M110" i="10" s="1"/>
  <c r="K111" i="10"/>
  <c r="M24" i="10"/>
  <c r="L25" i="10"/>
  <c r="K26" i="10"/>
  <c r="K275" i="1"/>
  <c r="L274" i="1"/>
  <c r="M274" i="1" s="1"/>
  <c r="K126" i="1"/>
  <c r="L125" i="1"/>
  <c r="M125" i="1" s="1"/>
  <c r="K29" i="14" l="1"/>
  <c r="N28" i="14"/>
  <c r="O28" i="14" s="1"/>
  <c r="L28" i="14"/>
  <c r="M28" i="14" s="1"/>
  <c r="L453" i="14"/>
  <c r="M453" i="14" s="1"/>
  <c r="N453" i="14"/>
  <c r="O453" i="14" s="1"/>
  <c r="Q453" i="14"/>
  <c r="R453" i="14" s="1"/>
  <c r="K454" i="14"/>
  <c r="N276" i="14"/>
  <c r="O276" i="14" s="1"/>
  <c r="Q276" i="14"/>
  <c r="R276" i="14" s="1"/>
  <c r="K277" i="14"/>
  <c r="L276" i="14"/>
  <c r="M276" i="14" s="1"/>
  <c r="K27" i="1"/>
  <c r="L26" i="1"/>
  <c r="M26" i="1" s="1"/>
  <c r="K452" i="1"/>
  <c r="L451" i="1"/>
  <c r="M451" i="1" s="1"/>
  <c r="K27" i="10"/>
  <c r="L26" i="10"/>
  <c r="K258" i="10"/>
  <c r="L257" i="10"/>
  <c r="M257" i="10" s="1"/>
  <c r="M25" i="10"/>
  <c r="K112" i="10"/>
  <c r="L111" i="10"/>
  <c r="M111" i="10" s="1"/>
  <c r="K415" i="10"/>
  <c r="L414" i="10"/>
  <c r="M414" i="10" s="1"/>
  <c r="K127" i="1"/>
  <c r="L126" i="1"/>
  <c r="M126" i="1" s="1"/>
  <c r="K276" i="1"/>
  <c r="L275" i="1"/>
  <c r="M275" i="1" s="1"/>
  <c r="N454" i="14" l="1"/>
  <c r="O454" i="14" s="1"/>
  <c r="L454" i="14"/>
  <c r="M454" i="14" s="1"/>
  <c r="K455" i="14"/>
  <c r="Q454" i="14"/>
  <c r="R454" i="14" s="1"/>
  <c r="K278" i="14"/>
  <c r="N277" i="14"/>
  <c r="O277" i="14" s="1"/>
  <c r="L277" i="14"/>
  <c r="M277" i="14" s="1"/>
  <c r="Q277" i="14"/>
  <c r="R277" i="14" s="1"/>
  <c r="N127" i="14"/>
  <c r="O127" i="14" s="1"/>
  <c r="K128" i="14"/>
  <c r="Q127" i="14"/>
  <c r="R127" i="14" s="1"/>
  <c r="L127" i="14"/>
  <c r="M127" i="14" s="1"/>
  <c r="L29" i="14"/>
  <c r="M29" i="14" s="1"/>
  <c r="K30" i="14"/>
  <c r="N29" i="14"/>
  <c r="O29" i="14" s="1"/>
  <c r="K28" i="1"/>
  <c r="L27" i="1"/>
  <c r="M27" i="1" s="1"/>
  <c r="L452" i="1"/>
  <c r="M452" i="1" s="1"/>
  <c r="K453" i="1"/>
  <c r="M26" i="10"/>
  <c r="K416" i="10"/>
  <c r="L415" i="10"/>
  <c r="M415" i="10" s="1"/>
  <c r="L112" i="10"/>
  <c r="M112" i="10" s="1"/>
  <c r="K113" i="10"/>
  <c r="L258" i="10"/>
  <c r="M258" i="10" s="1"/>
  <c r="K259" i="10"/>
  <c r="L27" i="10"/>
  <c r="K28" i="10"/>
  <c r="K277" i="1"/>
  <c r="L276" i="1"/>
  <c r="M276" i="1" s="1"/>
  <c r="K128" i="1"/>
  <c r="L127" i="1"/>
  <c r="M127" i="1" s="1"/>
  <c r="K129" i="14" l="1"/>
  <c r="L128" i="14"/>
  <c r="M128" i="14" s="1"/>
  <c r="Q128" i="14"/>
  <c r="R128" i="14" s="1"/>
  <c r="N128" i="14"/>
  <c r="O128" i="14" s="1"/>
  <c r="L278" i="14"/>
  <c r="M278" i="14" s="1"/>
  <c r="K279" i="14"/>
  <c r="Q278" i="14"/>
  <c r="R278" i="14" s="1"/>
  <c r="N278" i="14"/>
  <c r="O278" i="14" s="1"/>
  <c r="K456" i="14"/>
  <c r="L455" i="14"/>
  <c r="M455" i="14" s="1"/>
  <c r="N455" i="14"/>
  <c r="O455" i="14" s="1"/>
  <c r="Q455" i="14"/>
  <c r="R455" i="14" s="1"/>
  <c r="K31" i="14"/>
  <c r="N30" i="14"/>
  <c r="O30" i="14" s="1"/>
  <c r="L30" i="14"/>
  <c r="M30" i="14" s="1"/>
  <c r="L28" i="1"/>
  <c r="M28" i="1" s="1"/>
  <c r="K29" i="1"/>
  <c r="K454" i="1"/>
  <c r="L453" i="1"/>
  <c r="M453" i="1" s="1"/>
  <c r="L28" i="10"/>
  <c r="K29" i="10"/>
  <c r="L259" i="10"/>
  <c r="M259" i="10" s="1"/>
  <c r="K260" i="10"/>
  <c r="L416" i="10"/>
  <c r="M416" i="10" s="1"/>
  <c r="K417" i="10"/>
  <c r="M27" i="10"/>
  <c r="K114" i="10"/>
  <c r="L113" i="10"/>
  <c r="M113" i="10" s="1"/>
  <c r="K129" i="1"/>
  <c r="L128" i="1"/>
  <c r="M128" i="1" s="1"/>
  <c r="K278" i="1"/>
  <c r="L277" i="1"/>
  <c r="M277" i="1" s="1"/>
  <c r="N279" i="14" l="1"/>
  <c r="O279" i="14" s="1"/>
  <c r="K280" i="14"/>
  <c r="Q279" i="14"/>
  <c r="R279" i="14" s="1"/>
  <c r="L279" i="14"/>
  <c r="M279" i="14" s="1"/>
  <c r="L456" i="14"/>
  <c r="M456" i="14" s="1"/>
  <c r="K457" i="14"/>
  <c r="Q456" i="14"/>
  <c r="R456" i="14" s="1"/>
  <c r="N456" i="14"/>
  <c r="O456" i="14" s="1"/>
  <c r="L31" i="14"/>
  <c r="M31" i="14" s="1"/>
  <c r="K32" i="14"/>
  <c r="N31" i="14"/>
  <c r="O31" i="14" s="1"/>
  <c r="Q129" i="14"/>
  <c r="R129" i="14" s="1"/>
  <c r="L129" i="14"/>
  <c r="M129" i="14" s="1"/>
  <c r="K130" i="14"/>
  <c r="N129" i="14"/>
  <c r="O129" i="14" s="1"/>
  <c r="L29" i="1"/>
  <c r="M29" i="1" s="1"/>
  <c r="K30" i="1"/>
  <c r="L454" i="1"/>
  <c r="M454" i="1" s="1"/>
  <c r="K455" i="1"/>
  <c r="K418" i="10"/>
  <c r="L417" i="10"/>
  <c r="M417" i="10" s="1"/>
  <c r="K261" i="10"/>
  <c r="L260" i="10"/>
  <c r="M260" i="10" s="1"/>
  <c r="L114" i="10"/>
  <c r="M114" i="10" s="1"/>
  <c r="K115" i="10"/>
  <c r="K30" i="10"/>
  <c r="L29" i="10"/>
  <c r="M28" i="10"/>
  <c r="K279" i="1"/>
  <c r="L278" i="1"/>
  <c r="M278" i="1" s="1"/>
  <c r="K130" i="1"/>
  <c r="L129" i="1"/>
  <c r="M129" i="1" s="1"/>
  <c r="K33" i="14" l="1"/>
  <c r="L32" i="14"/>
  <c r="M32" i="14" s="1"/>
  <c r="N32" i="14"/>
  <c r="O32" i="14" s="1"/>
  <c r="N457" i="14"/>
  <c r="O457" i="14" s="1"/>
  <c r="L457" i="14"/>
  <c r="M457" i="14" s="1"/>
  <c r="Q457" i="14"/>
  <c r="R457" i="14" s="1"/>
  <c r="K458" i="14"/>
  <c r="N130" i="14"/>
  <c r="O130" i="14" s="1"/>
  <c r="K131" i="14"/>
  <c r="Q130" i="14"/>
  <c r="R130" i="14" s="1"/>
  <c r="L130" i="14"/>
  <c r="M130" i="14" s="1"/>
  <c r="K281" i="14"/>
  <c r="N280" i="14"/>
  <c r="O280" i="14" s="1"/>
  <c r="L280" i="14"/>
  <c r="M280" i="14" s="1"/>
  <c r="Q280" i="14"/>
  <c r="R280" i="14" s="1"/>
  <c r="L30" i="1"/>
  <c r="M30" i="1" s="1"/>
  <c r="K31" i="1"/>
  <c r="K456" i="1"/>
  <c r="L455" i="1"/>
  <c r="M455" i="1" s="1"/>
  <c r="M29" i="10"/>
  <c r="K31" i="10"/>
  <c r="L30" i="10"/>
  <c r="K116" i="10"/>
  <c r="L115" i="10"/>
  <c r="M115" i="10" s="1"/>
  <c r="K262" i="10"/>
  <c r="L261" i="10"/>
  <c r="M261" i="10" s="1"/>
  <c r="L418" i="10"/>
  <c r="M418" i="10" s="1"/>
  <c r="K419" i="10"/>
  <c r="K131" i="1"/>
  <c r="L130" i="1"/>
  <c r="M130" i="1" s="1"/>
  <c r="K280" i="1"/>
  <c r="L279" i="1"/>
  <c r="M279" i="1" s="1"/>
  <c r="N33" i="14" l="1"/>
  <c r="O33" i="14" s="1"/>
  <c r="L33" i="14"/>
  <c r="M33" i="14" s="1"/>
  <c r="K34" i="14"/>
  <c r="L281" i="14"/>
  <c r="M281" i="14" s="1"/>
  <c r="K282" i="14"/>
  <c r="Q281" i="14"/>
  <c r="R281" i="14" s="1"/>
  <c r="N281" i="14"/>
  <c r="O281" i="14" s="1"/>
  <c r="N131" i="14"/>
  <c r="O131" i="14" s="1"/>
  <c r="K132" i="14"/>
  <c r="Q131" i="14"/>
  <c r="R131" i="14" s="1"/>
  <c r="L131" i="14"/>
  <c r="M131" i="14" s="1"/>
  <c r="K459" i="14"/>
  <c r="L458" i="14"/>
  <c r="M458" i="14" s="1"/>
  <c r="Q458" i="14"/>
  <c r="R458" i="14" s="1"/>
  <c r="N458" i="14"/>
  <c r="O458" i="14" s="1"/>
  <c r="L31" i="1"/>
  <c r="M31" i="1" s="1"/>
  <c r="K32" i="1"/>
  <c r="K457" i="1"/>
  <c r="L456" i="1"/>
  <c r="M456" i="1" s="1"/>
  <c r="K420" i="10"/>
  <c r="L419" i="10"/>
  <c r="M419" i="10" s="1"/>
  <c r="K263" i="10"/>
  <c r="L262" i="10"/>
  <c r="M262" i="10" s="1"/>
  <c r="L116" i="10"/>
  <c r="M116" i="10" s="1"/>
  <c r="K117" i="10"/>
  <c r="M30" i="10"/>
  <c r="K32" i="10"/>
  <c r="L31" i="10"/>
  <c r="K281" i="1"/>
  <c r="L280" i="1"/>
  <c r="M280" i="1" s="1"/>
  <c r="K132" i="1"/>
  <c r="L131" i="1"/>
  <c r="M131" i="1" s="1"/>
  <c r="L459" i="14" l="1"/>
  <c r="M459" i="14" s="1"/>
  <c r="N459" i="14"/>
  <c r="O459" i="14" s="1"/>
  <c r="K460" i="14"/>
  <c r="Q459" i="14"/>
  <c r="R459" i="14" s="1"/>
  <c r="K133" i="14"/>
  <c r="Q132" i="14"/>
  <c r="R132" i="14" s="1"/>
  <c r="N132" i="14"/>
  <c r="O132" i="14" s="1"/>
  <c r="L132" i="14"/>
  <c r="M132" i="14" s="1"/>
  <c r="N282" i="14"/>
  <c r="O282" i="14" s="1"/>
  <c r="L282" i="14"/>
  <c r="M282" i="14" s="1"/>
  <c r="K283" i="14"/>
  <c r="Q282" i="14"/>
  <c r="R282" i="14" s="1"/>
  <c r="K35" i="14"/>
  <c r="N34" i="14"/>
  <c r="O34" i="14" s="1"/>
  <c r="L34" i="14"/>
  <c r="M34" i="14" s="1"/>
  <c r="L32" i="1"/>
  <c r="M32" i="1" s="1"/>
  <c r="K33" i="1"/>
  <c r="K458" i="1"/>
  <c r="L457" i="1"/>
  <c r="M457" i="1" s="1"/>
  <c r="L263" i="10"/>
  <c r="M263" i="10" s="1"/>
  <c r="K264" i="10"/>
  <c r="M31" i="10"/>
  <c r="L32" i="10"/>
  <c r="K33" i="10"/>
  <c r="K118" i="10"/>
  <c r="L117" i="10"/>
  <c r="M117" i="10" s="1"/>
  <c r="L420" i="10"/>
  <c r="M420" i="10" s="1"/>
  <c r="K421" i="10"/>
  <c r="K133" i="1"/>
  <c r="L132" i="1"/>
  <c r="M132" i="1" s="1"/>
  <c r="K282" i="1"/>
  <c r="L281" i="1"/>
  <c r="M281" i="1" s="1"/>
  <c r="K284" i="14" l="1"/>
  <c r="N283" i="14"/>
  <c r="O283" i="14" s="1"/>
  <c r="L283" i="14"/>
  <c r="M283" i="14" s="1"/>
  <c r="Q283" i="14"/>
  <c r="R283" i="14" s="1"/>
  <c r="N133" i="14"/>
  <c r="O133" i="14" s="1"/>
  <c r="L133" i="14"/>
  <c r="M133" i="14" s="1"/>
  <c r="K134" i="14"/>
  <c r="Q133" i="14"/>
  <c r="R133" i="14" s="1"/>
  <c r="N460" i="14"/>
  <c r="O460" i="14" s="1"/>
  <c r="Q460" i="14"/>
  <c r="R460" i="14" s="1"/>
  <c r="K461" i="14"/>
  <c r="L460" i="14"/>
  <c r="M460" i="14" s="1"/>
  <c r="N35" i="14"/>
  <c r="O35" i="14" s="1"/>
  <c r="L35" i="14"/>
  <c r="M35" i="14" s="1"/>
  <c r="K36" i="14"/>
  <c r="L33" i="1"/>
  <c r="M33" i="1" s="1"/>
  <c r="K34" i="1"/>
  <c r="K459" i="1"/>
  <c r="L458" i="1"/>
  <c r="M458" i="1" s="1"/>
  <c r="K422" i="10"/>
  <c r="L421" i="10"/>
  <c r="M421" i="10" s="1"/>
  <c r="K119" i="10"/>
  <c r="L118" i="10"/>
  <c r="M118" i="10" s="1"/>
  <c r="K34" i="10"/>
  <c r="L33" i="10"/>
  <c r="M32" i="10"/>
  <c r="K265" i="10"/>
  <c r="L264" i="10"/>
  <c r="M264" i="10" s="1"/>
  <c r="K134" i="1"/>
  <c r="L133" i="1"/>
  <c r="M133" i="1" s="1"/>
  <c r="K283" i="1"/>
  <c r="L282" i="1"/>
  <c r="M282" i="1" s="1"/>
  <c r="L284" i="14" l="1"/>
  <c r="M284" i="14" s="1"/>
  <c r="K285" i="14"/>
  <c r="Q284" i="14"/>
  <c r="R284" i="14" s="1"/>
  <c r="N284" i="14"/>
  <c r="O284" i="14" s="1"/>
  <c r="K462" i="14"/>
  <c r="L461" i="14"/>
  <c r="M461" i="14" s="1"/>
  <c r="N461" i="14"/>
  <c r="O461" i="14" s="1"/>
  <c r="Q461" i="14"/>
  <c r="R461" i="14" s="1"/>
  <c r="Q134" i="14"/>
  <c r="R134" i="14" s="1"/>
  <c r="K135" i="14"/>
  <c r="N134" i="14"/>
  <c r="O134" i="14" s="1"/>
  <c r="L134" i="14"/>
  <c r="M134" i="14" s="1"/>
  <c r="K37" i="14"/>
  <c r="N36" i="14"/>
  <c r="O36" i="14" s="1"/>
  <c r="L36" i="14"/>
  <c r="M36" i="14" s="1"/>
  <c r="K35" i="1"/>
  <c r="L34" i="1"/>
  <c r="M34" i="1" s="1"/>
  <c r="K460" i="1"/>
  <c r="L459" i="1"/>
  <c r="M459" i="1" s="1"/>
  <c r="L34" i="10"/>
  <c r="K35" i="10"/>
  <c r="K120" i="10"/>
  <c r="L119" i="10"/>
  <c r="M119" i="10" s="1"/>
  <c r="K266" i="10"/>
  <c r="L265" i="10"/>
  <c r="M265" i="10" s="1"/>
  <c r="M33" i="10"/>
  <c r="L422" i="10"/>
  <c r="M422" i="10" s="1"/>
  <c r="K423" i="10"/>
  <c r="K284" i="1"/>
  <c r="L283" i="1"/>
  <c r="M283" i="1" s="1"/>
  <c r="K135" i="1"/>
  <c r="L134" i="1"/>
  <c r="M134" i="1" s="1"/>
  <c r="N37" i="14" l="1"/>
  <c r="O37" i="14" s="1"/>
  <c r="L37" i="14"/>
  <c r="M37" i="14" s="1"/>
  <c r="K38" i="14"/>
  <c r="N285" i="14"/>
  <c r="O285" i="14" s="1"/>
  <c r="K286" i="14"/>
  <c r="Q285" i="14"/>
  <c r="R285" i="14" s="1"/>
  <c r="L285" i="14"/>
  <c r="M285" i="14" s="1"/>
  <c r="K136" i="14"/>
  <c r="Q135" i="14"/>
  <c r="R135" i="14" s="1"/>
  <c r="N135" i="14"/>
  <c r="O135" i="14" s="1"/>
  <c r="L135" i="14"/>
  <c r="M135" i="14" s="1"/>
  <c r="L462" i="14"/>
  <c r="M462" i="14" s="1"/>
  <c r="K463" i="14"/>
  <c r="Q462" i="14"/>
  <c r="R462" i="14" s="1"/>
  <c r="N462" i="14"/>
  <c r="O462" i="14" s="1"/>
  <c r="L35" i="1"/>
  <c r="M35" i="1" s="1"/>
  <c r="K36" i="1"/>
  <c r="K461" i="1"/>
  <c r="L460" i="1"/>
  <c r="M460" i="1" s="1"/>
  <c r="K424" i="10"/>
  <c r="L423" i="10"/>
  <c r="M423" i="10" s="1"/>
  <c r="K36" i="10"/>
  <c r="L35" i="10"/>
  <c r="K267" i="10"/>
  <c r="L266" i="10"/>
  <c r="M266" i="10" s="1"/>
  <c r="L120" i="10"/>
  <c r="M120" i="10" s="1"/>
  <c r="K121" i="10"/>
  <c r="M34" i="10"/>
  <c r="K136" i="1"/>
  <c r="L135" i="1"/>
  <c r="M135" i="1" s="1"/>
  <c r="K285" i="1"/>
  <c r="L284" i="1"/>
  <c r="M284" i="1" s="1"/>
  <c r="N463" i="14" l="1"/>
  <c r="O463" i="14" s="1"/>
  <c r="L463" i="14"/>
  <c r="M463" i="14" s="1"/>
  <c r="Q463" i="14"/>
  <c r="R463" i="14" s="1"/>
  <c r="K464" i="14"/>
  <c r="N136" i="14"/>
  <c r="O136" i="14" s="1"/>
  <c r="L136" i="14"/>
  <c r="M136" i="14" s="1"/>
  <c r="K137" i="14"/>
  <c r="Q136" i="14"/>
  <c r="R136" i="14" s="1"/>
  <c r="K287" i="14"/>
  <c r="N286" i="14"/>
  <c r="O286" i="14" s="1"/>
  <c r="L286" i="14"/>
  <c r="M286" i="14" s="1"/>
  <c r="Q286" i="14"/>
  <c r="R286" i="14" s="1"/>
  <c r="N38" i="14"/>
  <c r="O38" i="14" s="1"/>
  <c r="L38" i="14"/>
  <c r="M38" i="14" s="1"/>
  <c r="K39" i="14"/>
  <c r="L36" i="1"/>
  <c r="M36" i="1" s="1"/>
  <c r="K37" i="1"/>
  <c r="K462" i="1"/>
  <c r="L461" i="1"/>
  <c r="M461" i="1" s="1"/>
  <c r="K37" i="10"/>
  <c r="L36" i="10"/>
  <c r="M35" i="10"/>
  <c r="K122" i="10"/>
  <c r="L121" i="10"/>
  <c r="M121" i="10" s="1"/>
  <c r="K268" i="10"/>
  <c r="L267" i="10"/>
  <c r="M267" i="10" s="1"/>
  <c r="L424" i="10"/>
  <c r="M424" i="10" s="1"/>
  <c r="K425" i="10"/>
  <c r="K286" i="1"/>
  <c r="L285" i="1"/>
  <c r="M285" i="1" s="1"/>
  <c r="K137" i="1"/>
  <c r="L136" i="1"/>
  <c r="M136" i="1" s="1"/>
  <c r="L287" i="14" l="1"/>
  <c r="M287" i="14" s="1"/>
  <c r="K288" i="14"/>
  <c r="Q287" i="14"/>
  <c r="R287" i="14" s="1"/>
  <c r="N287" i="14"/>
  <c r="O287" i="14" s="1"/>
  <c r="L137" i="14"/>
  <c r="M137" i="14" s="1"/>
  <c r="K138" i="14"/>
  <c r="Q137" i="14"/>
  <c r="R137" i="14" s="1"/>
  <c r="N137" i="14"/>
  <c r="O137" i="14" s="1"/>
  <c r="K465" i="14"/>
  <c r="L464" i="14"/>
  <c r="M464" i="14" s="1"/>
  <c r="Q464" i="14"/>
  <c r="R464" i="14" s="1"/>
  <c r="N464" i="14"/>
  <c r="O464" i="14" s="1"/>
  <c r="N39" i="14"/>
  <c r="O39" i="14" s="1"/>
  <c r="L39" i="14"/>
  <c r="M39" i="14" s="1"/>
  <c r="K40" i="14"/>
  <c r="L37" i="1"/>
  <c r="M37" i="1" s="1"/>
  <c r="K38" i="1"/>
  <c r="K463" i="1"/>
  <c r="L462" i="1"/>
  <c r="M462" i="1" s="1"/>
  <c r="K269" i="10"/>
  <c r="L268" i="10"/>
  <c r="M268" i="10" s="1"/>
  <c r="K426" i="10"/>
  <c r="L425" i="10"/>
  <c r="M425" i="10" s="1"/>
  <c r="K123" i="10"/>
  <c r="L122" i="10"/>
  <c r="M122" i="10" s="1"/>
  <c r="M36" i="10"/>
  <c r="L37" i="10"/>
  <c r="K38" i="10"/>
  <c r="K138" i="1"/>
  <c r="L137" i="1"/>
  <c r="M137" i="1" s="1"/>
  <c r="K287" i="1"/>
  <c r="L286" i="1"/>
  <c r="M286" i="1" s="1"/>
  <c r="N288" i="14" l="1"/>
  <c r="O288" i="14" s="1"/>
  <c r="K289" i="14"/>
  <c r="Q288" i="14"/>
  <c r="R288" i="14" s="1"/>
  <c r="L288" i="14"/>
  <c r="M288" i="14" s="1"/>
  <c r="L465" i="14"/>
  <c r="M465" i="14" s="1"/>
  <c r="N465" i="14"/>
  <c r="O465" i="14" s="1"/>
  <c r="Q465" i="14"/>
  <c r="R465" i="14" s="1"/>
  <c r="K466" i="14"/>
  <c r="Q138" i="14"/>
  <c r="R138" i="14" s="1"/>
  <c r="L138" i="14"/>
  <c r="M138" i="14" s="1"/>
  <c r="N138" i="14"/>
  <c r="O138" i="14" s="1"/>
  <c r="K139" i="14"/>
  <c r="K41" i="14"/>
  <c r="N40" i="14"/>
  <c r="O40" i="14" s="1"/>
  <c r="L40" i="14"/>
  <c r="M40" i="14" s="1"/>
  <c r="L38" i="1"/>
  <c r="M38" i="1" s="1"/>
  <c r="K39" i="1"/>
  <c r="K464" i="1"/>
  <c r="L463" i="1"/>
  <c r="M463" i="1" s="1"/>
  <c r="K39" i="10"/>
  <c r="L38" i="10"/>
  <c r="M37" i="10"/>
  <c r="K124" i="10"/>
  <c r="L123" i="10"/>
  <c r="M123" i="10" s="1"/>
  <c r="K427" i="10"/>
  <c r="L426" i="10"/>
  <c r="M426" i="10" s="1"/>
  <c r="K270" i="10"/>
  <c r="L269" i="10"/>
  <c r="M269" i="10" s="1"/>
  <c r="K288" i="1"/>
  <c r="L287" i="1"/>
  <c r="M287" i="1" s="1"/>
  <c r="K139" i="1"/>
  <c r="L138" i="1"/>
  <c r="M138" i="1" s="1"/>
  <c r="N466" i="14" l="1"/>
  <c r="O466" i="14" s="1"/>
  <c r="K467" i="14"/>
  <c r="Q466" i="14"/>
  <c r="R466" i="14" s="1"/>
  <c r="L466" i="14"/>
  <c r="M466" i="14" s="1"/>
  <c r="N139" i="14"/>
  <c r="O139" i="14" s="1"/>
  <c r="Q139" i="14"/>
  <c r="R139" i="14" s="1"/>
  <c r="L139" i="14"/>
  <c r="M139" i="14" s="1"/>
  <c r="K140" i="14"/>
  <c r="K290" i="14"/>
  <c r="N289" i="14"/>
  <c r="O289" i="14" s="1"/>
  <c r="L289" i="14"/>
  <c r="M289" i="14" s="1"/>
  <c r="Q289" i="14"/>
  <c r="R289" i="14" s="1"/>
  <c r="N41" i="14"/>
  <c r="O41" i="14" s="1"/>
  <c r="K42" i="14"/>
  <c r="L41" i="14"/>
  <c r="M41" i="14" s="1"/>
  <c r="L39" i="1"/>
  <c r="M39" i="1" s="1"/>
  <c r="K40" i="1"/>
  <c r="K465" i="1"/>
  <c r="L464" i="1"/>
  <c r="M464" i="1" s="1"/>
  <c r="K428" i="10"/>
  <c r="L427" i="10"/>
  <c r="M427" i="10" s="1"/>
  <c r="K125" i="10"/>
  <c r="L124" i="10"/>
  <c r="M124" i="10" s="1"/>
  <c r="M38" i="10"/>
  <c r="L39" i="10"/>
  <c r="K40" i="10"/>
  <c r="K271" i="10"/>
  <c r="L270" i="10"/>
  <c r="M270" i="10" s="1"/>
  <c r="K140" i="1"/>
  <c r="L139" i="1"/>
  <c r="M139" i="1" s="1"/>
  <c r="K289" i="1"/>
  <c r="L288" i="1"/>
  <c r="M288" i="1" s="1"/>
  <c r="K43" i="14" l="1"/>
  <c r="N42" i="14"/>
  <c r="O42" i="14" s="1"/>
  <c r="L42" i="14"/>
  <c r="M42" i="14" s="1"/>
  <c r="K468" i="14"/>
  <c r="L467" i="14"/>
  <c r="M467" i="14" s="1"/>
  <c r="Q467" i="14"/>
  <c r="R467" i="14" s="1"/>
  <c r="N467" i="14"/>
  <c r="O467" i="14" s="1"/>
  <c r="L290" i="14"/>
  <c r="M290" i="14" s="1"/>
  <c r="K291" i="14"/>
  <c r="Q290" i="14"/>
  <c r="R290" i="14" s="1"/>
  <c r="N290" i="14"/>
  <c r="O290" i="14" s="1"/>
  <c r="N140" i="14"/>
  <c r="O140" i="14" s="1"/>
  <c r="Q140" i="14"/>
  <c r="R140" i="14" s="1"/>
  <c r="K141" i="14"/>
  <c r="L140" i="14"/>
  <c r="M140" i="14" s="1"/>
  <c r="L40" i="1"/>
  <c r="M40" i="1" s="1"/>
  <c r="K41" i="1"/>
  <c r="K466" i="1"/>
  <c r="L465" i="1"/>
  <c r="M465" i="1" s="1"/>
  <c r="M39" i="10"/>
  <c r="L271" i="10"/>
  <c r="M271" i="10" s="1"/>
  <c r="K272" i="10"/>
  <c r="K126" i="10"/>
  <c r="L125" i="10"/>
  <c r="M125" i="10" s="1"/>
  <c r="L40" i="10"/>
  <c r="K41" i="10"/>
  <c r="L428" i="10"/>
  <c r="M428" i="10" s="1"/>
  <c r="K429" i="10"/>
  <c r="K290" i="1"/>
  <c r="L289" i="1"/>
  <c r="M289" i="1" s="1"/>
  <c r="K141" i="1"/>
  <c r="L140" i="1"/>
  <c r="M140" i="1" s="1"/>
  <c r="N291" i="14" l="1"/>
  <c r="O291" i="14" s="1"/>
  <c r="L291" i="14"/>
  <c r="M291" i="14" s="1"/>
  <c r="K292" i="14"/>
  <c r="Q291" i="14"/>
  <c r="R291" i="14" s="1"/>
  <c r="L468" i="14"/>
  <c r="M468" i="14" s="1"/>
  <c r="N468" i="14"/>
  <c r="O468" i="14" s="1"/>
  <c r="K469" i="14"/>
  <c r="Q468" i="14"/>
  <c r="R468" i="14" s="1"/>
  <c r="K142" i="14"/>
  <c r="N141" i="14"/>
  <c r="O141" i="14" s="1"/>
  <c r="L141" i="14"/>
  <c r="M141" i="14" s="1"/>
  <c r="Q141" i="14"/>
  <c r="R141" i="14" s="1"/>
  <c r="N43" i="14"/>
  <c r="O43" i="14" s="1"/>
  <c r="K44" i="14"/>
  <c r="L43" i="14"/>
  <c r="M43" i="14" s="1"/>
  <c r="L41" i="1"/>
  <c r="M41" i="1" s="1"/>
  <c r="K42" i="1"/>
  <c r="K467" i="1"/>
  <c r="L466" i="1"/>
  <c r="M466" i="1" s="1"/>
  <c r="K430" i="10"/>
  <c r="L429" i="10"/>
  <c r="M429" i="10" s="1"/>
  <c r="K42" i="10"/>
  <c r="L41" i="10"/>
  <c r="M40" i="10"/>
  <c r="K127" i="10"/>
  <c r="L126" i="10"/>
  <c r="M126" i="10" s="1"/>
  <c r="K273" i="10"/>
  <c r="L272" i="10"/>
  <c r="M272" i="10" s="1"/>
  <c r="K142" i="1"/>
  <c r="L141" i="1"/>
  <c r="M141" i="1" s="1"/>
  <c r="K291" i="1"/>
  <c r="L290" i="1"/>
  <c r="M290" i="1" s="1"/>
  <c r="L44" i="14" l="1"/>
  <c r="M44" i="14" s="1"/>
  <c r="K45" i="14"/>
  <c r="N44" i="14"/>
  <c r="O44" i="14" s="1"/>
  <c r="N142" i="14"/>
  <c r="O142" i="14" s="1"/>
  <c r="K143" i="14"/>
  <c r="Q142" i="14"/>
  <c r="R142" i="14" s="1"/>
  <c r="L142" i="14"/>
  <c r="M142" i="14" s="1"/>
  <c r="N469" i="14"/>
  <c r="O469" i="14" s="1"/>
  <c r="L469" i="14"/>
  <c r="M469" i="14" s="1"/>
  <c r="K470" i="14"/>
  <c r="Q469" i="14"/>
  <c r="R469" i="14" s="1"/>
  <c r="K293" i="14"/>
  <c r="N292" i="14"/>
  <c r="O292" i="14" s="1"/>
  <c r="L292" i="14"/>
  <c r="M292" i="14" s="1"/>
  <c r="Q292" i="14"/>
  <c r="R292" i="14" s="1"/>
  <c r="L42" i="1"/>
  <c r="M42" i="1" s="1"/>
  <c r="K468" i="1"/>
  <c r="L467" i="1"/>
  <c r="M467" i="1" s="1"/>
  <c r="K274" i="10"/>
  <c r="L273" i="10"/>
  <c r="M273" i="10" s="1"/>
  <c r="K43" i="10"/>
  <c r="L42" i="10"/>
  <c r="M41" i="10"/>
  <c r="L127" i="10"/>
  <c r="M127" i="10" s="1"/>
  <c r="K128" i="10"/>
  <c r="K431" i="10"/>
  <c r="L430" i="10"/>
  <c r="M430" i="10" s="1"/>
  <c r="K43" i="1"/>
  <c r="L43" i="1" s="1"/>
  <c r="K292" i="1"/>
  <c r="L291" i="1"/>
  <c r="M291" i="1" s="1"/>
  <c r="K143" i="1"/>
  <c r="L142" i="1"/>
  <c r="M142" i="1" s="1"/>
  <c r="K471" i="14" l="1"/>
  <c r="L470" i="14"/>
  <c r="M470" i="14" s="1"/>
  <c r="N470" i="14"/>
  <c r="O470" i="14" s="1"/>
  <c r="Q470" i="14"/>
  <c r="R470" i="14" s="1"/>
  <c r="K144" i="14"/>
  <c r="Q143" i="14"/>
  <c r="R143" i="14" s="1"/>
  <c r="L143" i="14"/>
  <c r="M143" i="14" s="1"/>
  <c r="N143" i="14"/>
  <c r="O143" i="14" s="1"/>
  <c r="N45" i="14"/>
  <c r="O45" i="14" s="1"/>
  <c r="K46" i="14"/>
  <c r="L45" i="14"/>
  <c r="M45" i="14" s="1"/>
  <c r="L293" i="14"/>
  <c r="M293" i="14" s="1"/>
  <c r="K294" i="14"/>
  <c r="Q293" i="14"/>
  <c r="R293" i="14" s="1"/>
  <c r="N293" i="14"/>
  <c r="O293" i="14" s="1"/>
  <c r="K469" i="1"/>
  <c r="L468" i="1"/>
  <c r="M468" i="1" s="1"/>
  <c r="K432" i="10"/>
  <c r="L431" i="10"/>
  <c r="M431" i="10" s="1"/>
  <c r="L128" i="10"/>
  <c r="M128" i="10" s="1"/>
  <c r="K129" i="10"/>
  <c r="M42" i="10"/>
  <c r="K44" i="10"/>
  <c r="L43" i="10"/>
  <c r="K275" i="10"/>
  <c r="L274" i="10"/>
  <c r="M274" i="10" s="1"/>
  <c r="K44" i="1"/>
  <c r="L44" i="1" s="1"/>
  <c r="K144" i="1"/>
  <c r="L143" i="1"/>
  <c r="M143" i="1" s="1"/>
  <c r="K293" i="1"/>
  <c r="L292" i="1"/>
  <c r="M292" i="1" s="1"/>
  <c r="N294" i="14" l="1"/>
  <c r="O294" i="14" s="1"/>
  <c r="Q294" i="14"/>
  <c r="R294" i="14" s="1"/>
  <c r="L294" i="14"/>
  <c r="M294" i="14" s="1"/>
  <c r="K295" i="14"/>
  <c r="L471" i="14"/>
  <c r="M471" i="14" s="1"/>
  <c r="N471" i="14"/>
  <c r="O471" i="14" s="1"/>
  <c r="K472" i="14"/>
  <c r="Q471" i="14"/>
  <c r="R471" i="14" s="1"/>
  <c r="L46" i="14"/>
  <c r="M46" i="14" s="1"/>
  <c r="K47" i="14"/>
  <c r="N46" i="14"/>
  <c r="O46" i="14" s="1"/>
  <c r="N144" i="14"/>
  <c r="O144" i="14" s="1"/>
  <c r="L144" i="14"/>
  <c r="M144" i="14" s="1"/>
  <c r="K145" i="14"/>
  <c r="Q144" i="14"/>
  <c r="R144" i="14" s="1"/>
  <c r="K470" i="1"/>
  <c r="L469" i="1"/>
  <c r="M469" i="1" s="1"/>
  <c r="K276" i="10"/>
  <c r="L275" i="10"/>
  <c r="M275" i="10" s="1"/>
  <c r="M43" i="10"/>
  <c r="L44" i="10"/>
  <c r="K45" i="10"/>
  <c r="K130" i="10"/>
  <c r="L129" i="10"/>
  <c r="M129" i="10" s="1"/>
  <c r="L432" i="10"/>
  <c r="M432" i="10" s="1"/>
  <c r="K433" i="10"/>
  <c r="K294" i="1"/>
  <c r="L293" i="1"/>
  <c r="M293" i="1" s="1"/>
  <c r="K145" i="1"/>
  <c r="L144" i="1"/>
  <c r="M144" i="1" s="1"/>
  <c r="N47" i="14" l="1"/>
  <c r="O47" i="14" s="1"/>
  <c r="K48" i="14"/>
  <c r="L47" i="14"/>
  <c r="M47" i="14" s="1"/>
  <c r="N472" i="14"/>
  <c r="O472" i="14" s="1"/>
  <c r="L472" i="14"/>
  <c r="M472" i="14" s="1"/>
  <c r="Q472" i="14"/>
  <c r="R472" i="14" s="1"/>
  <c r="K473" i="14"/>
  <c r="K296" i="14"/>
  <c r="N295" i="14"/>
  <c r="O295" i="14" s="1"/>
  <c r="L295" i="14"/>
  <c r="M295" i="14" s="1"/>
  <c r="Q295" i="14"/>
  <c r="R295" i="14" s="1"/>
  <c r="N145" i="14"/>
  <c r="O145" i="14" s="1"/>
  <c r="K146" i="14"/>
  <c r="Q145" i="14"/>
  <c r="R145" i="14" s="1"/>
  <c r="L145" i="14"/>
  <c r="M145" i="14" s="1"/>
  <c r="K471" i="1"/>
  <c r="L470" i="1"/>
  <c r="M470" i="1" s="1"/>
  <c r="K131" i="10"/>
  <c r="L130" i="10"/>
  <c r="M130" i="10" s="1"/>
  <c r="K46" i="10"/>
  <c r="K434" i="10"/>
  <c r="L433" i="10"/>
  <c r="M433" i="10" s="1"/>
  <c r="M44" i="10"/>
  <c r="K277" i="10"/>
  <c r="L276" i="10"/>
  <c r="M276" i="10" s="1"/>
  <c r="K146" i="1"/>
  <c r="L145" i="1"/>
  <c r="M145" i="1" s="1"/>
  <c r="K295" i="1"/>
  <c r="L294" i="1"/>
  <c r="M294" i="1" s="1"/>
  <c r="L296" i="14" l="1"/>
  <c r="M296" i="14" s="1"/>
  <c r="K297" i="14"/>
  <c r="Q296" i="14"/>
  <c r="R296" i="14" s="1"/>
  <c r="N296" i="14"/>
  <c r="O296" i="14" s="1"/>
  <c r="K474" i="14"/>
  <c r="L473" i="14"/>
  <c r="M473" i="14" s="1"/>
  <c r="N473" i="14"/>
  <c r="O473" i="14" s="1"/>
  <c r="Q473" i="14"/>
  <c r="R473" i="14" s="1"/>
  <c r="N48" i="14"/>
  <c r="O48" i="14" s="1"/>
  <c r="L48" i="14"/>
  <c r="M48" i="14" s="1"/>
  <c r="K49" i="14"/>
  <c r="K147" i="14"/>
  <c r="L146" i="14"/>
  <c r="M146" i="14" s="1"/>
  <c r="N146" i="14"/>
  <c r="O146" i="14" s="1"/>
  <c r="Q146" i="14"/>
  <c r="R146" i="14" s="1"/>
  <c r="K472" i="1"/>
  <c r="L471" i="1"/>
  <c r="M471" i="1" s="1"/>
  <c r="L434" i="10"/>
  <c r="M434" i="10" s="1"/>
  <c r="K435" i="10"/>
  <c r="K47" i="10"/>
  <c r="K278" i="10"/>
  <c r="L277" i="10"/>
  <c r="M277" i="10" s="1"/>
  <c r="K132" i="10"/>
  <c r="L131" i="10"/>
  <c r="M131" i="10" s="1"/>
  <c r="K45" i="1"/>
  <c r="K296" i="1"/>
  <c r="L295" i="1"/>
  <c r="M295" i="1" s="1"/>
  <c r="K147" i="1"/>
  <c r="L146" i="1"/>
  <c r="M146" i="1" s="1"/>
  <c r="Q147" i="14" l="1"/>
  <c r="R147" i="14" s="1"/>
  <c r="N147" i="14"/>
  <c r="O147" i="14" s="1"/>
  <c r="K148" i="14"/>
  <c r="L147" i="14"/>
  <c r="M147" i="14" s="1"/>
  <c r="N49" i="14"/>
  <c r="O49" i="14" s="1"/>
  <c r="L49" i="14"/>
  <c r="M49" i="14" s="1"/>
  <c r="K50" i="14"/>
  <c r="L474" i="14"/>
  <c r="M474" i="14" s="1"/>
  <c r="K475" i="14"/>
  <c r="Q474" i="14"/>
  <c r="R474" i="14" s="1"/>
  <c r="N474" i="14"/>
  <c r="O474" i="14" s="1"/>
  <c r="N297" i="14"/>
  <c r="O297" i="14" s="1"/>
  <c r="K298" i="14"/>
  <c r="Q297" i="14"/>
  <c r="R297" i="14" s="1"/>
  <c r="L297" i="14"/>
  <c r="M297" i="14" s="1"/>
  <c r="K473" i="1"/>
  <c r="L472" i="1"/>
  <c r="M472" i="1" s="1"/>
  <c r="L45" i="1"/>
  <c r="L45" i="10"/>
  <c r="M45" i="10" s="1"/>
  <c r="L435" i="10"/>
  <c r="M435" i="10" s="1"/>
  <c r="K436" i="10"/>
  <c r="K133" i="10"/>
  <c r="L132" i="10"/>
  <c r="M132" i="10" s="1"/>
  <c r="L278" i="10"/>
  <c r="M278" i="10" s="1"/>
  <c r="K279" i="10"/>
  <c r="K48" i="10"/>
  <c r="K46" i="1"/>
  <c r="K148" i="1"/>
  <c r="L147" i="1"/>
  <c r="M147" i="1" s="1"/>
  <c r="K297" i="1"/>
  <c r="L296" i="1"/>
  <c r="M296" i="1" s="1"/>
  <c r="N475" i="14" l="1"/>
  <c r="O475" i="14" s="1"/>
  <c r="L475" i="14"/>
  <c r="M475" i="14" s="1"/>
  <c r="Q475" i="14"/>
  <c r="R475" i="14" s="1"/>
  <c r="K476" i="14"/>
  <c r="N50" i="14"/>
  <c r="O50" i="14" s="1"/>
  <c r="L50" i="14"/>
  <c r="M50" i="14" s="1"/>
  <c r="K51" i="14"/>
  <c r="N148" i="14"/>
  <c r="O148" i="14" s="1"/>
  <c r="K149" i="14"/>
  <c r="Q148" i="14"/>
  <c r="R148" i="14" s="1"/>
  <c r="L148" i="14"/>
  <c r="M148" i="14" s="1"/>
  <c r="K299" i="14"/>
  <c r="N298" i="14"/>
  <c r="O298" i="14" s="1"/>
  <c r="L298" i="14"/>
  <c r="M298" i="14" s="1"/>
  <c r="Q298" i="14"/>
  <c r="R298" i="14" s="1"/>
  <c r="K47" i="1"/>
  <c r="L46" i="1"/>
  <c r="L46" i="10"/>
  <c r="M46" i="10" s="1"/>
  <c r="K474" i="1"/>
  <c r="L473" i="1"/>
  <c r="M473" i="1" s="1"/>
  <c r="K134" i="10"/>
  <c r="L133" i="10"/>
  <c r="M133" i="10" s="1"/>
  <c r="K49" i="10"/>
  <c r="K280" i="10"/>
  <c r="L279" i="10"/>
  <c r="M279" i="10" s="1"/>
  <c r="L436" i="10"/>
  <c r="M436" i="10" s="1"/>
  <c r="K437" i="10"/>
  <c r="M45" i="1"/>
  <c r="K298" i="1"/>
  <c r="L297" i="1"/>
  <c r="M297" i="1" s="1"/>
  <c r="K149" i="1"/>
  <c r="L148" i="1"/>
  <c r="M148" i="1" s="1"/>
  <c r="L299" i="14" l="1"/>
  <c r="M299" i="14" s="1"/>
  <c r="K300" i="14"/>
  <c r="Q299" i="14"/>
  <c r="R299" i="14" s="1"/>
  <c r="N299" i="14"/>
  <c r="O299" i="14" s="1"/>
  <c r="N149" i="14"/>
  <c r="O149" i="14" s="1"/>
  <c r="K150" i="14"/>
  <c r="Q149" i="14"/>
  <c r="R149" i="14" s="1"/>
  <c r="L149" i="14"/>
  <c r="M149" i="14" s="1"/>
  <c r="N51" i="14"/>
  <c r="O51" i="14" s="1"/>
  <c r="K52" i="14"/>
  <c r="L51" i="14"/>
  <c r="M51" i="14" s="1"/>
  <c r="K477" i="14"/>
  <c r="L476" i="14"/>
  <c r="M476" i="14" s="1"/>
  <c r="N476" i="14"/>
  <c r="O476" i="14" s="1"/>
  <c r="Q476" i="14"/>
  <c r="R476" i="14" s="1"/>
  <c r="L47" i="1"/>
  <c r="M47" i="1" s="1"/>
  <c r="L47" i="10"/>
  <c r="M47" i="10" s="1"/>
  <c r="K48" i="1"/>
  <c r="K49" i="1" s="1"/>
  <c r="L49" i="1" s="1"/>
  <c r="K475" i="1"/>
  <c r="L474" i="1"/>
  <c r="M474" i="1" s="1"/>
  <c r="K438" i="10"/>
  <c r="L437" i="10"/>
  <c r="M437" i="10" s="1"/>
  <c r="K281" i="10"/>
  <c r="L280" i="10"/>
  <c r="M280" i="10" s="1"/>
  <c r="K50" i="10"/>
  <c r="K135" i="10"/>
  <c r="L134" i="10"/>
  <c r="M134" i="10" s="1"/>
  <c r="K150" i="1"/>
  <c r="L149" i="1"/>
  <c r="M149" i="1" s="1"/>
  <c r="K299" i="1"/>
  <c r="L298" i="1"/>
  <c r="M298" i="1" s="1"/>
  <c r="L477" i="14" l="1"/>
  <c r="M477" i="14" s="1"/>
  <c r="N477" i="14"/>
  <c r="O477" i="14" s="1"/>
  <c r="K478" i="14"/>
  <c r="Q477" i="14"/>
  <c r="R477" i="14" s="1"/>
  <c r="N52" i="14"/>
  <c r="O52" i="14" s="1"/>
  <c r="K53" i="14"/>
  <c r="L52" i="14"/>
  <c r="M52" i="14" s="1"/>
  <c r="K151" i="14"/>
  <c r="Q150" i="14"/>
  <c r="R150" i="14" s="1"/>
  <c r="N150" i="14"/>
  <c r="O150" i="14" s="1"/>
  <c r="L150" i="14"/>
  <c r="M150" i="14" s="1"/>
  <c r="N300" i="14"/>
  <c r="O300" i="14" s="1"/>
  <c r="L300" i="14"/>
  <c r="M300" i="14" s="1"/>
  <c r="K301" i="14"/>
  <c r="Q300" i="14"/>
  <c r="R300" i="14" s="1"/>
  <c r="K476" i="1"/>
  <c r="L475" i="1"/>
  <c r="M475" i="1" s="1"/>
  <c r="L48" i="1"/>
  <c r="M48" i="1" s="1"/>
  <c r="L48" i="10"/>
  <c r="M48" i="10" s="1"/>
  <c r="L49" i="10"/>
  <c r="M49" i="10" s="1"/>
  <c r="K51" i="10"/>
  <c r="L135" i="10"/>
  <c r="M135" i="10" s="1"/>
  <c r="K136" i="10"/>
  <c r="K282" i="10"/>
  <c r="L281" i="10"/>
  <c r="M281" i="10" s="1"/>
  <c r="K439" i="10"/>
  <c r="L438" i="10"/>
  <c r="M438" i="10" s="1"/>
  <c r="M43" i="1"/>
  <c r="K50" i="1"/>
  <c r="L50" i="1" s="1"/>
  <c r="K300" i="1"/>
  <c r="L299" i="1"/>
  <c r="M299" i="1" s="1"/>
  <c r="K151" i="1"/>
  <c r="L150" i="1"/>
  <c r="M150" i="1" s="1"/>
  <c r="N151" i="14" l="1"/>
  <c r="O151" i="14" s="1"/>
  <c r="L151" i="14"/>
  <c r="M151" i="14" s="1"/>
  <c r="K152" i="14"/>
  <c r="Q151" i="14"/>
  <c r="R151" i="14" s="1"/>
  <c r="N53" i="14"/>
  <c r="O53" i="14" s="1"/>
  <c r="K54" i="14"/>
  <c r="L53" i="14"/>
  <c r="M53" i="14" s="1"/>
  <c r="N478" i="14"/>
  <c r="O478" i="14" s="1"/>
  <c r="Q478" i="14"/>
  <c r="R478" i="14" s="1"/>
  <c r="K479" i="14"/>
  <c r="L478" i="14"/>
  <c r="M478" i="14" s="1"/>
  <c r="K302" i="14"/>
  <c r="N301" i="14"/>
  <c r="O301" i="14" s="1"/>
  <c r="L301" i="14"/>
  <c r="M301" i="14" s="1"/>
  <c r="Q301" i="14"/>
  <c r="R301" i="14" s="1"/>
  <c r="L50" i="10"/>
  <c r="M50" i="10" s="1"/>
  <c r="L476" i="1"/>
  <c r="M476" i="1" s="1"/>
  <c r="K477" i="1"/>
  <c r="K440" i="10"/>
  <c r="L439" i="10"/>
  <c r="M439" i="10" s="1"/>
  <c r="L282" i="10"/>
  <c r="M282" i="10" s="1"/>
  <c r="K283" i="10"/>
  <c r="K137" i="10"/>
  <c r="L136" i="10"/>
  <c r="M136" i="10" s="1"/>
  <c r="K52" i="10"/>
  <c r="M49" i="1"/>
  <c r="M44" i="1"/>
  <c r="K152" i="1"/>
  <c r="L151" i="1"/>
  <c r="M151" i="1" s="1"/>
  <c r="K301" i="1"/>
  <c r="L300" i="1"/>
  <c r="M300" i="1" s="1"/>
  <c r="L302" i="14" l="1"/>
  <c r="M302" i="14" s="1"/>
  <c r="K303" i="14"/>
  <c r="Q302" i="14"/>
  <c r="R302" i="14" s="1"/>
  <c r="N302" i="14"/>
  <c r="O302" i="14" s="1"/>
  <c r="K480" i="14"/>
  <c r="L479" i="14"/>
  <c r="M479" i="14" s="1"/>
  <c r="N479" i="14"/>
  <c r="O479" i="14" s="1"/>
  <c r="Q479" i="14"/>
  <c r="R479" i="14" s="1"/>
  <c r="K55" i="14"/>
  <c r="N54" i="14"/>
  <c r="O54" i="14" s="1"/>
  <c r="L54" i="14"/>
  <c r="M54" i="14" s="1"/>
  <c r="Q152" i="14"/>
  <c r="R152" i="14" s="1"/>
  <c r="K153" i="14"/>
  <c r="N152" i="14"/>
  <c r="O152" i="14" s="1"/>
  <c r="L152" i="14"/>
  <c r="M152" i="14" s="1"/>
  <c r="K478" i="1"/>
  <c r="L477" i="1"/>
  <c r="M477" i="1" s="1"/>
  <c r="K53" i="10"/>
  <c r="K138" i="10"/>
  <c r="L137" i="10"/>
  <c r="M137" i="10" s="1"/>
  <c r="L283" i="10"/>
  <c r="M283" i="10" s="1"/>
  <c r="K284" i="10"/>
  <c r="L440" i="10"/>
  <c r="M440" i="10" s="1"/>
  <c r="K441" i="10"/>
  <c r="M46" i="1"/>
  <c r="M50" i="1"/>
  <c r="K302" i="1"/>
  <c r="L301" i="1"/>
  <c r="M301" i="1" s="1"/>
  <c r="K153" i="1"/>
  <c r="L152" i="1"/>
  <c r="M152" i="1" s="1"/>
  <c r="N55" i="14" l="1"/>
  <c r="O55" i="14" s="1"/>
  <c r="K56" i="14"/>
  <c r="L55" i="14"/>
  <c r="M55" i="14" s="1"/>
  <c r="L480" i="14"/>
  <c r="M480" i="14" s="1"/>
  <c r="K481" i="14"/>
  <c r="Q480" i="14"/>
  <c r="R480" i="14" s="1"/>
  <c r="N480" i="14"/>
  <c r="O480" i="14" s="1"/>
  <c r="Q303" i="14"/>
  <c r="R303" i="14" s="1"/>
  <c r="N303" i="14"/>
  <c r="O303" i="14" s="1"/>
  <c r="K304" i="14"/>
  <c r="L303" i="14"/>
  <c r="M303" i="14" s="1"/>
  <c r="K154" i="14"/>
  <c r="Q153" i="14"/>
  <c r="R153" i="14" s="1"/>
  <c r="N153" i="14"/>
  <c r="O153" i="14" s="1"/>
  <c r="L153" i="14"/>
  <c r="M153" i="14" s="1"/>
  <c r="L478" i="1"/>
  <c r="M478" i="1" s="1"/>
  <c r="K479" i="1"/>
  <c r="K54" i="10"/>
  <c r="L284" i="10"/>
  <c r="M284" i="10" s="1"/>
  <c r="K285" i="10"/>
  <c r="K442" i="10"/>
  <c r="L441" i="10"/>
  <c r="M441" i="10" s="1"/>
  <c r="K139" i="10"/>
  <c r="L138" i="10"/>
  <c r="M138" i="10" s="1"/>
  <c r="K154" i="1"/>
  <c r="L153" i="1"/>
  <c r="M153" i="1" s="1"/>
  <c r="K303" i="1"/>
  <c r="L302" i="1"/>
  <c r="M302" i="1" s="1"/>
  <c r="N154" i="14" l="1"/>
  <c r="O154" i="14" s="1"/>
  <c r="L154" i="14"/>
  <c r="M154" i="14" s="1"/>
  <c r="K155" i="14"/>
  <c r="Q154" i="14"/>
  <c r="R154" i="14" s="1"/>
  <c r="K305" i="14"/>
  <c r="N304" i="14"/>
  <c r="O304" i="14" s="1"/>
  <c r="L304" i="14"/>
  <c r="M304" i="14" s="1"/>
  <c r="Q304" i="14"/>
  <c r="R304" i="14" s="1"/>
  <c r="N481" i="14"/>
  <c r="O481" i="14" s="1"/>
  <c r="L481" i="14"/>
  <c r="M481" i="14" s="1"/>
  <c r="Q481" i="14"/>
  <c r="R481" i="14" s="1"/>
  <c r="K482" i="14"/>
  <c r="K57" i="14"/>
  <c r="L56" i="14"/>
  <c r="M56" i="14" s="1"/>
  <c r="N56" i="14"/>
  <c r="O56" i="14" s="1"/>
  <c r="K480" i="1"/>
  <c r="L479" i="1"/>
  <c r="M479" i="1" s="1"/>
  <c r="K140" i="10"/>
  <c r="L139" i="10"/>
  <c r="M139" i="10" s="1"/>
  <c r="L442" i="10"/>
  <c r="M442" i="10" s="1"/>
  <c r="K443" i="10"/>
  <c r="K286" i="10"/>
  <c r="L285" i="10"/>
  <c r="M285" i="10" s="1"/>
  <c r="K55" i="10"/>
  <c r="K304" i="1"/>
  <c r="L303" i="1"/>
  <c r="M303" i="1" s="1"/>
  <c r="K155" i="1"/>
  <c r="L154" i="1"/>
  <c r="M154" i="1" s="1"/>
  <c r="K483" i="14" l="1"/>
  <c r="L482" i="14"/>
  <c r="M482" i="14" s="1"/>
  <c r="N482" i="14"/>
  <c r="O482" i="14" s="1"/>
  <c r="Q482" i="14"/>
  <c r="R482" i="14" s="1"/>
  <c r="N305" i="14"/>
  <c r="O305" i="14" s="1"/>
  <c r="L305" i="14"/>
  <c r="M305" i="14" s="1"/>
  <c r="K306" i="14"/>
  <c r="Q305" i="14"/>
  <c r="R305" i="14" s="1"/>
  <c r="L155" i="14"/>
  <c r="M155" i="14" s="1"/>
  <c r="K156" i="14"/>
  <c r="Q155" i="14"/>
  <c r="R155" i="14" s="1"/>
  <c r="N155" i="14"/>
  <c r="O155" i="14" s="1"/>
  <c r="N57" i="14"/>
  <c r="O57" i="14" s="1"/>
  <c r="L57" i="14"/>
  <c r="M57" i="14" s="1"/>
  <c r="K58" i="14"/>
  <c r="K481" i="1"/>
  <c r="L480" i="1"/>
  <c r="M480" i="1" s="1"/>
  <c r="K56" i="10"/>
  <c r="K287" i="10"/>
  <c r="L286" i="10"/>
  <c r="M286" i="10" s="1"/>
  <c r="L443" i="10"/>
  <c r="M443" i="10" s="1"/>
  <c r="K444" i="10"/>
  <c r="L140" i="10"/>
  <c r="M140" i="10" s="1"/>
  <c r="K141" i="10"/>
  <c r="K156" i="1"/>
  <c r="L155" i="1"/>
  <c r="M155" i="1" s="1"/>
  <c r="K305" i="1"/>
  <c r="L304" i="1"/>
  <c r="M304" i="1" s="1"/>
  <c r="Q156" i="14" l="1"/>
  <c r="R156" i="14" s="1"/>
  <c r="L156" i="14"/>
  <c r="M156" i="14" s="1"/>
  <c r="N156" i="14"/>
  <c r="O156" i="14" s="1"/>
  <c r="K157" i="14"/>
  <c r="Q306" i="14"/>
  <c r="R306" i="14" s="1"/>
  <c r="K307" i="14"/>
  <c r="N306" i="14"/>
  <c r="O306" i="14" s="1"/>
  <c r="L306" i="14"/>
  <c r="M306" i="14" s="1"/>
  <c r="K59" i="14"/>
  <c r="N58" i="14"/>
  <c r="O58" i="14" s="1"/>
  <c r="L58" i="14"/>
  <c r="M58" i="14" s="1"/>
  <c r="L483" i="14"/>
  <c r="M483" i="14" s="1"/>
  <c r="N483" i="14"/>
  <c r="O483" i="14" s="1"/>
  <c r="K484" i="14"/>
  <c r="Q483" i="14"/>
  <c r="R483" i="14" s="1"/>
  <c r="L481" i="1"/>
  <c r="M481" i="1" s="1"/>
  <c r="K482" i="1"/>
  <c r="K142" i="10"/>
  <c r="L141" i="10"/>
  <c r="M141" i="10" s="1"/>
  <c r="L444" i="10"/>
  <c r="M444" i="10" s="1"/>
  <c r="K445" i="10"/>
  <c r="K288" i="10"/>
  <c r="L287" i="10"/>
  <c r="M287" i="10" s="1"/>
  <c r="K57" i="10"/>
  <c r="K306" i="1"/>
  <c r="L305" i="1"/>
  <c r="M305" i="1" s="1"/>
  <c r="K157" i="1"/>
  <c r="L156" i="1"/>
  <c r="M156" i="1" s="1"/>
  <c r="N59" i="14" l="1"/>
  <c r="O59" i="14" s="1"/>
  <c r="L59" i="14"/>
  <c r="M59" i="14" s="1"/>
  <c r="K60" i="14"/>
  <c r="Q307" i="14"/>
  <c r="R307" i="14" s="1"/>
  <c r="L307" i="14"/>
  <c r="M307" i="14" s="1"/>
  <c r="K308" i="14"/>
  <c r="N307" i="14"/>
  <c r="O307" i="14" s="1"/>
  <c r="N157" i="14"/>
  <c r="O157" i="14" s="1"/>
  <c r="Q157" i="14"/>
  <c r="R157" i="14" s="1"/>
  <c r="L157" i="14"/>
  <c r="M157" i="14" s="1"/>
  <c r="K158" i="14"/>
  <c r="N484" i="14"/>
  <c r="O484" i="14" s="1"/>
  <c r="K485" i="14"/>
  <c r="Q484" i="14"/>
  <c r="R484" i="14" s="1"/>
  <c r="L484" i="14"/>
  <c r="M484" i="14" s="1"/>
  <c r="K483" i="1"/>
  <c r="L482" i="1"/>
  <c r="M482" i="1" s="1"/>
  <c r="K58" i="10"/>
  <c r="K289" i="10"/>
  <c r="L288" i="10"/>
  <c r="M288" i="10" s="1"/>
  <c r="K446" i="10"/>
  <c r="L445" i="10"/>
  <c r="M445" i="10" s="1"/>
  <c r="K143" i="10"/>
  <c r="L142" i="10"/>
  <c r="M142" i="10" s="1"/>
  <c r="K51" i="1"/>
  <c r="K158" i="1"/>
  <c r="L157" i="1"/>
  <c r="M157" i="1" s="1"/>
  <c r="K307" i="1"/>
  <c r="L306" i="1"/>
  <c r="M306" i="1" s="1"/>
  <c r="N158" i="14" l="1"/>
  <c r="O158" i="14" s="1"/>
  <c r="Q158" i="14"/>
  <c r="R158" i="14" s="1"/>
  <c r="K159" i="14"/>
  <c r="L158" i="14"/>
  <c r="M158" i="14" s="1"/>
  <c r="Q308" i="14"/>
  <c r="R308" i="14" s="1"/>
  <c r="L308" i="14"/>
  <c r="M308" i="14" s="1"/>
  <c r="K309" i="14"/>
  <c r="N308" i="14"/>
  <c r="O308" i="14" s="1"/>
  <c r="K61" i="14"/>
  <c r="N60" i="14"/>
  <c r="O60" i="14" s="1"/>
  <c r="L60" i="14"/>
  <c r="M60" i="14" s="1"/>
  <c r="K486" i="14"/>
  <c r="L485" i="14"/>
  <c r="M485" i="14" s="1"/>
  <c r="Q485" i="14"/>
  <c r="R485" i="14" s="1"/>
  <c r="N485" i="14"/>
  <c r="O485" i="14" s="1"/>
  <c r="K484" i="1"/>
  <c r="L483" i="1"/>
  <c r="M483" i="1" s="1"/>
  <c r="L51" i="1"/>
  <c r="L51" i="10"/>
  <c r="M51" i="10" s="1"/>
  <c r="L143" i="10"/>
  <c r="M143" i="10" s="1"/>
  <c r="K144" i="10"/>
  <c r="L446" i="10"/>
  <c r="M446" i="10" s="1"/>
  <c r="K447" i="10"/>
  <c r="K290" i="10"/>
  <c r="L289" i="10"/>
  <c r="M289" i="10" s="1"/>
  <c r="K59" i="10"/>
  <c r="K308" i="1"/>
  <c r="L307" i="1"/>
  <c r="M307" i="1" s="1"/>
  <c r="K159" i="1"/>
  <c r="L158" i="1"/>
  <c r="M158" i="1" s="1"/>
  <c r="L486" i="14" l="1"/>
  <c r="M486" i="14" s="1"/>
  <c r="Q486" i="14"/>
  <c r="R486" i="14" s="1"/>
  <c r="N486" i="14"/>
  <c r="O486" i="14" s="1"/>
  <c r="K487" i="14"/>
  <c r="N61" i="14"/>
  <c r="O61" i="14" s="1"/>
  <c r="L61" i="14"/>
  <c r="M61" i="14" s="1"/>
  <c r="K62" i="14"/>
  <c r="Q309" i="14"/>
  <c r="R309" i="14" s="1"/>
  <c r="K310" i="14"/>
  <c r="L309" i="14"/>
  <c r="M309" i="14" s="1"/>
  <c r="N309" i="14"/>
  <c r="O309" i="14" s="1"/>
  <c r="K160" i="14"/>
  <c r="Q159" i="14"/>
  <c r="R159" i="14" s="1"/>
  <c r="N159" i="14"/>
  <c r="O159" i="14" s="1"/>
  <c r="L159" i="14"/>
  <c r="M159" i="14" s="1"/>
  <c r="K485" i="1"/>
  <c r="L484" i="1"/>
  <c r="M484" i="1" s="1"/>
  <c r="K60" i="10"/>
  <c r="K291" i="10"/>
  <c r="L290" i="10"/>
  <c r="M290" i="10" s="1"/>
  <c r="K448" i="10"/>
  <c r="L447" i="10"/>
  <c r="M447" i="10" s="1"/>
  <c r="K145" i="10"/>
  <c r="L144" i="10"/>
  <c r="M144" i="10" s="1"/>
  <c r="M51" i="1"/>
  <c r="K160" i="1"/>
  <c r="L159" i="1"/>
  <c r="M159" i="1" s="1"/>
  <c r="K309" i="1"/>
  <c r="L308" i="1"/>
  <c r="M308" i="1" s="1"/>
  <c r="N160" i="14" l="1"/>
  <c r="O160" i="14" s="1"/>
  <c r="K161" i="14"/>
  <c r="Q160" i="14"/>
  <c r="R160" i="14" s="1"/>
  <c r="L160" i="14"/>
  <c r="M160" i="14" s="1"/>
  <c r="Q310" i="14"/>
  <c r="R310" i="14" s="1"/>
  <c r="N310" i="14"/>
  <c r="O310" i="14" s="1"/>
  <c r="K311" i="14"/>
  <c r="L310" i="14"/>
  <c r="M310" i="14" s="1"/>
  <c r="N62" i="14"/>
  <c r="O62" i="14" s="1"/>
  <c r="L62" i="14"/>
  <c r="M62" i="14" s="1"/>
  <c r="K63" i="14"/>
  <c r="N487" i="14"/>
  <c r="O487" i="14" s="1"/>
  <c r="L487" i="14"/>
  <c r="M487" i="14" s="1"/>
  <c r="K488" i="14"/>
  <c r="Q487" i="14"/>
  <c r="R487" i="14" s="1"/>
  <c r="K486" i="1"/>
  <c r="L485" i="1"/>
  <c r="M485" i="1" s="1"/>
  <c r="L291" i="10"/>
  <c r="M291" i="10" s="1"/>
  <c r="K292" i="10"/>
  <c r="K146" i="10"/>
  <c r="L145" i="10"/>
  <c r="M145" i="10" s="1"/>
  <c r="L448" i="10"/>
  <c r="M448" i="10" s="1"/>
  <c r="K449" i="10"/>
  <c r="K61" i="10"/>
  <c r="K310" i="1"/>
  <c r="L309" i="1"/>
  <c r="M309" i="1" s="1"/>
  <c r="K161" i="1"/>
  <c r="L160" i="1"/>
  <c r="M160" i="1" s="1"/>
  <c r="L311" i="14" l="1"/>
  <c r="M311" i="14" s="1"/>
  <c r="Q311" i="14"/>
  <c r="R311" i="14" s="1"/>
  <c r="K312" i="14"/>
  <c r="N311" i="14"/>
  <c r="O311" i="14" s="1"/>
  <c r="N63" i="14"/>
  <c r="O63" i="14" s="1"/>
  <c r="L63" i="14"/>
  <c r="M63" i="14" s="1"/>
  <c r="K64" i="14"/>
  <c r="K489" i="14"/>
  <c r="L488" i="14"/>
  <c r="M488" i="14" s="1"/>
  <c r="N488" i="14"/>
  <c r="O488" i="14" s="1"/>
  <c r="Q488" i="14"/>
  <c r="R488" i="14" s="1"/>
  <c r="N161" i="14"/>
  <c r="O161" i="14" s="1"/>
  <c r="K162" i="14"/>
  <c r="Q161" i="14"/>
  <c r="R161" i="14" s="1"/>
  <c r="L161" i="14"/>
  <c r="M161" i="14" s="1"/>
  <c r="K487" i="1"/>
  <c r="L486" i="1"/>
  <c r="M486" i="1" s="1"/>
  <c r="K62" i="10"/>
  <c r="K450" i="10"/>
  <c r="L449" i="10"/>
  <c r="M449" i="10" s="1"/>
  <c r="K147" i="10"/>
  <c r="L146" i="10"/>
  <c r="M146" i="10" s="1"/>
  <c r="K293" i="10"/>
  <c r="L292" i="10"/>
  <c r="M292" i="10" s="1"/>
  <c r="K162" i="1"/>
  <c r="L161" i="1"/>
  <c r="M161" i="1" s="1"/>
  <c r="K311" i="1"/>
  <c r="L310" i="1"/>
  <c r="M310" i="1" s="1"/>
  <c r="L489" i="14" l="1"/>
  <c r="M489" i="14" s="1"/>
  <c r="N489" i="14"/>
  <c r="O489" i="14" s="1"/>
  <c r="K490" i="14"/>
  <c r="Q489" i="14"/>
  <c r="R489" i="14" s="1"/>
  <c r="K65" i="14"/>
  <c r="N64" i="14"/>
  <c r="O64" i="14" s="1"/>
  <c r="L64" i="14"/>
  <c r="M64" i="14" s="1"/>
  <c r="Q312" i="14"/>
  <c r="R312" i="14" s="1"/>
  <c r="N312" i="14"/>
  <c r="O312" i="14" s="1"/>
  <c r="K313" i="14"/>
  <c r="L312" i="14"/>
  <c r="M312" i="14" s="1"/>
  <c r="K163" i="14"/>
  <c r="N162" i="14"/>
  <c r="O162" i="14" s="1"/>
  <c r="L162" i="14"/>
  <c r="M162" i="14" s="1"/>
  <c r="Q162" i="14"/>
  <c r="R162" i="14" s="1"/>
  <c r="K488" i="1"/>
  <c r="L487" i="1"/>
  <c r="M487" i="1" s="1"/>
  <c r="L147" i="10"/>
  <c r="M147" i="10" s="1"/>
  <c r="K148" i="10"/>
  <c r="K294" i="10"/>
  <c r="L293" i="10"/>
  <c r="M293" i="10" s="1"/>
  <c r="K451" i="10"/>
  <c r="L450" i="10"/>
  <c r="M450" i="10" s="1"/>
  <c r="K63" i="10"/>
  <c r="K52" i="1"/>
  <c r="K312" i="1"/>
  <c r="L311" i="1"/>
  <c r="M311" i="1" s="1"/>
  <c r="K163" i="1"/>
  <c r="L162" i="1"/>
  <c r="M162" i="1" s="1"/>
  <c r="N163" i="14" l="1"/>
  <c r="O163" i="14" s="1"/>
  <c r="K164" i="14"/>
  <c r="Q163" i="14"/>
  <c r="R163" i="14" s="1"/>
  <c r="L163" i="14"/>
  <c r="M163" i="14" s="1"/>
  <c r="Q313" i="14"/>
  <c r="R313" i="14" s="1"/>
  <c r="N313" i="14"/>
  <c r="O313" i="14" s="1"/>
  <c r="L313" i="14"/>
  <c r="M313" i="14" s="1"/>
  <c r="K314" i="14"/>
  <c r="N65" i="14"/>
  <c r="O65" i="14" s="1"/>
  <c r="K66" i="14"/>
  <c r="L65" i="14"/>
  <c r="M65" i="14" s="1"/>
  <c r="N490" i="14"/>
  <c r="O490" i="14" s="1"/>
  <c r="K491" i="14"/>
  <c r="Q490" i="14"/>
  <c r="R490" i="14" s="1"/>
  <c r="L490" i="14"/>
  <c r="M490" i="14" s="1"/>
  <c r="K53" i="1"/>
  <c r="L52" i="1"/>
  <c r="L52" i="10"/>
  <c r="M52" i="10" s="1"/>
  <c r="K489" i="1"/>
  <c r="L488" i="1"/>
  <c r="M488" i="1" s="1"/>
  <c r="K64" i="10"/>
  <c r="K452" i="10"/>
  <c r="L451" i="10"/>
  <c r="M451" i="10" s="1"/>
  <c r="L294" i="10"/>
  <c r="M294" i="10" s="1"/>
  <c r="K295" i="10"/>
  <c r="K149" i="10"/>
  <c r="L148" i="10"/>
  <c r="M148" i="10" s="1"/>
  <c r="K164" i="1"/>
  <c r="L163" i="1"/>
  <c r="M163" i="1" s="1"/>
  <c r="K313" i="1"/>
  <c r="L312" i="1"/>
  <c r="M312" i="1" s="1"/>
  <c r="L314" i="14" l="1"/>
  <c r="M314" i="14" s="1"/>
  <c r="N314" i="14"/>
  <c r="O314" i="14" s="1"/>
  <c r="K315" i="14"/>
  <c r="Q314" i="14"/>
  <c r="R314" i="14" s="1"/>
  <c r="K67" i="14"/>
  <c r="N66" i="14"/>
  <c r="O66" i="14" s="1"/>
  <c r="L66" i="14"/>
  <c r="M66" i="14" s="1"/>
  <c r="Q164" i="14"/>
  <c r="R164" i="14" s="1"/>
  <c r="L164" i="14"/>
  <c r="M164" i="14" s="1"/>
  <c r="K165" i="14"/>
  <c r="N164" i="14"/>
  <c r="O164" i="14" s="1"/>
  <c r="K492" i="14"/>
  <c r="L491" i="14"/>
  <c r="M491" i="14" s="1"/>
  <c r="Q491" i="14"/>
  <c r="R491" i="14" s="1"/>
  <c r="N491" i="14"/>
  <c r="O491" i="14" s="1"/>
  <c r="K490" i="1"/>
  <c r="L489" i="1"/>
  <c r="M489" i="1" s="1"/>
  <c r="K54" i="1"/>
  <c r="L53" i="1"/>
  <c r="M53" i="1" s="1"/>
  <c r="L53" i="10"/>
  <c r="M53" i="10" s="1"/>
  <c r="K150" i="10"/>
  <c r="L149" i="10"/>
  <c r="M149" i="10" s="1"/>
  <c r="K296" i="10"/>
  <c r="L295" i="10"/>
  <c r="M295" i="10" s="1"/>
  <c r="L452" i="10"/>
  <c r="M452" i="10" s="1"/>
  <c r="K453" i="10"/>
  <c r="K65" i="10"/>
  <c r="M52" i="1"/>
  <c r="K314" i="1"/>
  <c r="L313" i="1"/>
  <c r="M313" i="1" s="1"/>
  <c r="K165" i="1"/>
  <c r="L164" i="1"/>
  <c r="M164" i="1" s="1"/>
  <c r="L492" i="14" l="1"/>
  <c r="M492" i="14" s="1"/>
  <c r="K493" i="14"/>
  <c r="Q492" i="14"/>
  <c r="R492" i="14" s="1"/>
  <c r="N492" i="14"/>
  <c r="O492" i="14" s="1"/>
  <c r="L165" i="14"/>
  <c r="M165" i="14" s="1"/>
  <c r="K166" i="14"/>
  <c r="Q165" i="14"/>
  <c r="R165" i="14" s="1"/>
  <c r="N165" i="14"/>
  <c r="O165" i="14" s="1"/>
  <c r="N67" i="14"/>
  <c r="O67" i="14" s="1"/>
  <c r="K68" i="14"/>
  <c r="L67" i="14"/>
  <c r="M67" i="14" s="1"/>
  <c r="Q315" i="14"/>
  <c r="R315" i="14" s="1"/>
  <c r="N315" i="14"/>
  <c r="O315" i="14" s="1"/>
  <c r="L315" i="14"/>
  <c r="M315" i="14" s="1"/>
  <c r="K316" i="14"/>
  <c r="L54" i="10"/>
  <c r="M54" i="10" s="1"/>
  <c r="K55" i="1"/>
  <c r="L54" i="1"/>
  <c r="M54" i="1" s="1"/>
  <c r="K491" i="1"/>
  <c r="L490" i="1"/>
  <c r="M490" i="1" s="1"/>
  <c r="K66" i="10"/>
  <c r="K454" i="10"/>
  <c r="L453" i="10"/>
  <c r="M453" i="10" s="1"/>
  <c r="K297" i="10"/>
  <c r="L296" i="10"/>
  <c r="M296" i="10" s="1"/>
  <c r="K151" i="10"/>
  <c r="L150" i="10"/>
  <c r="M150" i="10" s="1"/>
  <c r="K166" i="1"/>
  <c r="L165" i="1"/>
  <c r="M165" i="1" s="1"/>
  <c r="K315" i="1"/>
  <c r="L314" i="1"/>
  <c r="M314" i="1" s="1"/>
  <c r="L68" i="14" l="1"/>
  <c r="M68" i="14" s="1"/>
  <c r="K69" i="14"/>
  <c r="N68" i="14"/>
  <c r="O68" i="14" s="1"/>
  <c r="N166" i="14"/>
  <c r="O166" i="14" s="1"/>
  <c r="K167" i="14"/>
  <c r="Q166" i="14"/>
  <c r="R166" i="14" s="1"/>
  <c r="L166" i="14"/>
  <c r="M166" i="14" s="1"/>
  <c r="Q316" i="14"/>
  <c r="R316" i="14" s="1"/>
  <c r="N316" i="14"/>
  <c r="O316" i="14" s="1"/>
  <c r="L316" i="14"/>
  <c r="M316" i="14" s="1"/>
  <c r="K317" i="14"/>
  <c r="N493" i="14"/>
  <c r="O493" i="14" s="1"/>
  <c r="L493" i="14"/>
  <c r="M493" i="14" s="1"/>
  <c r="K494" i="14"/>
  <c r="Q493" i="14"/>
  <c r="R493" i="14" s="1"/>
  <c r="L491" i="1"/>
  <c r="M491" i="1" s="1"/>
  <c r="K492" i="1"/>
  <c r="L55" i="10"/>
  <c r="M55" i="10" s="1"/>
  <c r="K56" i="1"/>
  <c r="L55" i="1"/>
  <c r="M55" i="1" s="1"/>
  <c r="L151" i="10"/>
  <c r="M151" i="10" s="1"/>
  <c r="K152" i="10"/>
  <c r="K455" i="10"/>
  <c r="L454" i="10"/>
  <c r="M454" i="10" s="1"/>
  <c r="K298" i="10"/>
  <c r="L297" i="10"/>
  <c r="M297" i="10" s="1"/>
  <c r="K67" i="10"/>
  <c r="K316" i="1"/>
  <c r="L315" i="1"/>
  <c r="M315" i="1" s="1"/>
  <c r="K167" i="1"/>
  <c r="L166" i="1"/>
  <c r="M166" i="1" s="1"/>
  <c r="L317" i="14" l="1"/>
  <c r="M317" i="14" s="1"/>
  <c r="K318" i="14"/>
  <c r="N317" i="14"/>
  <c r="O317" i="14" s="1"/>
  <c r="Q317" i="14"/>
  <c r="R317" i="14" s="1"/>
  <c r="Q167" i="14"/>
  <c r="R167" i="14" s="1"/>
  <c r="K168" i="14"/>
  <c r="L167" i="14"/>
  <c r="M167" i="14" s="1"/>
  <c r="N167" i="14"/>
  <c r="O167" i="14" s="1"/>
  <c r="K495" i="14"/>
  <c r="L494" i="14"/>
  <c r="M494" i="14" s="1"/>
  <c r="N494" i="14"/>
  <c r="O494" i="14" s="1"/>
  <c r="Q494" i="14"/>
  <c r="R494" i="14" s="1"/>
  <c r="N69" i="14"/>
  <c r="O69" i="14" s="1"/>
  <c r="K70" i="14"/>
  <c r="L69" i="14"/>
  <c r="M69" i="14" s="1"/>
  <c r="L56" i="10"/>
  <c r="M56" i="10" s="1"/>
  <c r="L56" i="1"/>
  <c r="M56" i="1" s="1"/>
  <c r="K57" i="1"/>
  <c r="K493" i="1"/>
  <c r="L492" i="1"/>
  <c r="M492" i="1" s="1"/>
  <c r="K456" i="10"/>
  <c r="L455" i="10"/>
  <c r="M455" i="10" s="1"/>
  <c r="K68" i="10"/>
  <c r="K299" i="10"/>
  <c r="L298" i="10"/>
  <c r="M298" i="10" s="1"/>
  <c r="K153" i="10"/>
  <c r="L152" i="10"/>
  <c r="M152" i="10" s="1"/>
  <c r="K168" i="1"/>
  <c r="L167" i="1"/>
  <c r="M167" i="1" s="1"/>
  <c r="K317" i="1"/>
  <c r="L316" i="1"/>
  <c r="M316" i="1" s="1"/>
  <c r="L495" i="14" l="1"/>
  <c r="M495" i="14" s="1"/>
  <c r="N495" i="14"/>
  <c r="O495" i="14" s="1"/>
  <c r="K496" i="14"/>
  <c r="Q495" i="14"/>
  <c r="R495" i="14" s="1"/>
  <c r="N168" i="14"/>
  <c r="O168" i="14" s="1"/>
  <c r="K169" i="14"/>
  <c r="L168" i="14"/>
  <c r="M168" i="14" s="1"/>
  <c r="Q168" i="14"/>
  <c r="R168" i="14" s="1"/>
  <c r="L70" i="14"/>
  <c r="M70" i="14" s="1"/>
  <c r="K71" i="14"/>
  <c r="N70" i="14"/>
  <c r="O70" i="14" s="1"/>
  <c r="Q318" i="14"/>
  <c r="R318" i="14" s="1"/>
  <c r="N318" i="14"/>
  <c r="O318" i="14" s="1"/>
  <c r="L318" i="14"/>
  <c r="M318" i="14" s="1"/>
  <c r="K319" i="14"/>
  <c r="L493" i="1"/>
  <c r="M493" i="1" s="1"/>
  <c r="K494" i="1"/>
  <c r="L57" i="10"/>
  <c r="M57" i="10" s="1"/>
  <c r="K58" i="1"/>
  <c r="L57" i="1"/>
  <c r="M57" i="1" s="1"/>
  <c r="K69" i="10"/>
  <c r="L456" i="10"/>
  <c r="M456" i="10" s="1"/>
  <c r="K457" i="10"/>
  <c r="K154" i="10"/>
  <c r="L153" i="10"/>
  <c r="M153" i="10" s="1"/>
  <c r="L299" i="10"/>
  <c r="M299" i="10" s="1"/>
  <c r="K300" i="10"/>
  <c r="K318" i="1"/>
  <c r="L317" i="1"/>
  <c r="M317" i="1" s="1"/>
  <c r="K169" i="1"/>
  <c r="L168" i="1"/>
  <c r="M168" i="1" s="1"/>
  <c r="N71" i="14" l="1"/>
  <c r="O71" i="14" s="1"/>
  <c r="K72" i="14"/>
  <c r="L71" i="14"/>
  <c r="M71" i="14" s="1"/>
  <c r="N169" i="14"/>
  <c r="O169" i="14" s="1"/>
  <c r="Q169" i="14"/>
  <c r="R169" i="14" s="1"/>
  <c r="K170" i="14"/>
  <c r="L169" i="14"/>
  <c r="M169" i="14" s="1"/>
  <c r="Q319" i="14"/>
  <c r="R319" i="14" s="1"/>
  <c r="K320" i="14"/>
  <c r="N319" i="14"/>
  <c r="O319" i="14" s="1"/>
  <c r="L319" i="14"/>
  <c r="M319" i="14" s="1"/>
  <c r="N496" i="14"/>
  <c r="O496" i="14" s="1"/>
  <c r="L496" i="14"/>
  <c r="M496" i="14" s="1"/>
  <c r="K497" i="14"/>
  <c r="Q496" i="14"/>
  <c r="R496" i="14" s="1"/>
  <c r="L58" i="10"/>
  <c r="M58" i="10" s="1"/>
  <c r="K59" i="1"/>
  <c r="L58" i="1"/>
  <c r="M58" i="1" s="1"/>
  <c r="K495" i="1"/>
  <c r="L494" i="1"/>
  <c r="M494" i="1" s="1"/>
  <c r="K155" i="10"/>
  <c r="L154" i="10"/>
  <c r="M154" i="10" s="1"/>
  <c r="K458" i="10"/>
  <c r="L457" i="10"/>
  <c r="M457" i="10" s="1"/>
  <c r="K70" i="10"/>
  <c r="K301" i="10"/>
  <c r="L300" i="10"/>
  <c r="M300" i="10" s="1"/>
  <c r="K170" i="1"/>
  <c r="L169" i="1"/>
  <c r="M169" i="1" s="1"/>
  <c r="K319" i="1"/>
  <c r="L318" i="1"/>
  <c r="M318" i="1" s="1"/>
  <c r="L320" i="14" l="1"/>
  <c r="M320" i="14" s="1"/>
  <c r="N320" i="14"/>
  <c r="O320" i="14" s="1"/>
  <c r="K321" i="14"/>
  <c r="Q320" i="14"/>
  <c r="R320" i="14" s="1"/>
  <c r="Q170" i="14"/>
  <c r="R170" i="14" s="1"/>
  <c r="N170" i="14"/>
  <c r="O170" i="14" s="1"/>
  <c r="L170" i="14"/>
  <c r="M170" i="14" s="1"/>
  <c r="K171" i="14"/>
  <c r="K498" i="14"/>
  <c r="L497" i="14"/>
  <c r="M497" i="14" s="1"/>
  <c r="N497" i="14"/>
  <c r="O497" i="14" s="1"/>
  <c r="Q497" i="14"/>
  <c r="R497" i="14" s="1"/>
  <c r="N72" i="14"/>
  <c r="O72" i="14" s="1"/>
  <c r="L72" i="14"/>
  <c r="M72" i="14" s="1"/>
  <c r="K73" i="14"/>
  <c r="L59" i="10"/>
  <c r="M59" i="10" s="1"/>
  <c r="K60" i="1"/>
  <c r="L59" i="1"/>
  <c r="M59" i="1" s="1"/>
  <c r="K496" i="1"/>
  <c r="L495" i="1"/>
  <c r="M495" i="1" s="1"/>
  <c r="L458" i="10"/>
  <c r="M458" i="10" s="1"/>
  <c r="K459" i="10"/>
  <c r="K302" i="10"/>
  <c r="L301" i="10"/>
  <c r="M301" i="10" s="1"/>
  <c r="K71" i="10"/>
  <c r="K156" i="10"/>
  <c r="L155" i="10"/>
  <c r="M155" i="10" s="1"/>
  <c r="K320" i="1"/>
  <c r="L319" i="1"/>
  <c r="M319" i="1" s="1"/>
  <c r="K171" i="1"/>
  <c r="L170" i="1"/>
  <c r="M170" i="1" s="1"/>
  <c r="L498" i="14" l="1"/>
  <c r="M498" i="14" s="1"/>
  <c r="K499" i="14"/>
  <c r="Q498" i="14"/>
  <c r="R498" i="14" s="1"/>
  <c r="N498" i="14"/>
  <c r="O498" i="14" s="1"/>
  <c r="N171" i="14"/>
  <c r="O171" i="14" s="1"/>
  <c r="L171" i="14"/>
  <c r="M171" i="14" s="1"/>
  <c r="K172" i="14"/>
  <c r="Q171" i="14"/>
  <c r="R171" i="14" s="1"/>
  <c r="N73" i="14"/>
  <c r="O73" i="14" s="1"/>
  <c r="L73" i="14"/>
  <c r="M73" i="14" s="1"/>
  <c r="K74" i="14"/>
  <c r="Q321" i="14"/>
  <c r="R321" i="14" s="1"/>
  <c r="K322" i="14"/>
  <c r="N321" i="14"/>
  <c r="O321" i="14" s="1"/>
  <c r="L321" i="14"/>
  <c r="M321" i="14" s="1"/>
  <c r="K497" i="1"/>
  <c r="L496" i="1"/>
  <c r="M496" i="1" s="1"/>
  <c r="L60" i="10"/>
  <c r="M60" i="10" s="1"/>
  <c r="K61" i="1"/>
  <c r="L60" i="1"/>
  <c r="M60" i="1" s="1"/>
  <c r="K303" i="10"/>
  <c r="L302" i="10"/>
  <c r="M302" i="10" s="1"/>
  <c r="K460" i="10"/>
  <c r="L459" i="10"/>
  <c r="M459" i="10" s="1"/>
  <c r="L156" i="10"/>
  <c r="M156" i="10" s="1"/>
  <c r="K157" i="10"/>
  <c r="K72" i="10"/>
  <c r="K172" i="1"/>
  <c r="L171" i="1"/>
  <c r="M171" i="1" s="1"/>
  <c r="K321" i="1"/>
  <c r="L320" i="1"/>
  <c r="M320" i="1" s="1"/>
  <c r="N74" i="14" l="1"/>
  <c r="O74" i="14" s="1"/>
  <c r="L74" i="14"/>
  <c r="M74" i="14" s="1"/>
  <c r="K75" i="14"/>
  <c r="N172" i="14"/>
  <c r="O172" i="14" s="1"/>
  <c r="L172" i="14"/>
  <c r="M172" i="14" s="1"/>
  <c r="K173" i="14"/>
  <c r="Q172" i="14"/>
  <c r="R172" i="14" s="1"/>
  <c r="N499" i="14"/>
  <c r="O499" i="14" s="1"/>
  <c r="L499" i="14"/>
  <c r="M499" i="14" s="1"/>
  <c r="K500" i="14"/>
  <c r="Q499" i="14"/>
  <c r="R499" i="14" s="1"/>
  <c r="Q322" i="14"/>
  <c r="R322" i="14" s="1"/>
  <c r="L322" i="14"/>
  <c r="M322" i="14" s="1"/>
  <c r="K323" i="14"/>
  <c r="N322" i="14"/>
  <c r="O322" i="14" s="1"/>
  <c r="L61" i="10"/>
  <c r="M61" i="10" s="1"/>
  <c r="L61" i="1"/>
  <c r="M61" i="1" s="1"/>
  <c r="K62" i="1"/>
  <c r="K498" i="1"/>
  <c r="L497" i="1"/>
  <c r="M497" i="1" s="1"/>
  <c r="K73" i="10"/>
  <c r="K461" i="10"/>
  <c r="K304" i="10"/>
  <c r="L303" i="10"/>
  <c r="M303" i="10" s="1"/>
  <c r="L157" i="10"/>
  <c r="M157" i="10" s="1"/>
  <c r="K158" i="10"/>
  <c r="K322" i="1"/>
  <c r="L321" i="1"/>
  <c r="M321" i="1" s="1"/>
  <c r="K173" i="1"/>
  <c r="L172" i="1"/>
  <c r="M172" i="1" s="1"/>
  <c r="K501" i="14" l="1"/>
  <c r="L500" i="14"/>
  <c r="M500" i="14" s="1"/>
  <c r="N500" i="14"/>
  <c r="O500" i="14" s="1"/>
  <c r="Q500" i="14"/>
  <c r="R500" i="14" s="1"/>
  <c r="Q173" i="14"/>
  <c r="R173" i="14" s="1"/>
  <c r="L173" i="14"/>
  <c r="M173" i="14" s="1"/>
  <c r="K174" i="14"/>
  <c r="N173" i="14"/>
  <c r="O173" i="14" s="1"/>
  <c r="N75" i="14"/>
  <c r="O75" i="14" s="1"/>
  <c r="K76" i="14"/>
  <c r="L75" i="14"/>
  <c r="M75" i="14" s="1"/>
  <c r="L323" i="14"/>
  <c r="M323" i="14" s="1"/>
  <c r="K324" i="14"/>
  <c r="Q323" i="14"/>
  <c r="R323" i="14" s="1"/>
  <c r="N323" i="14"/>
  <c r="O323" i="14" s="1"/>
  <c r="K499" i="1"/>
  <c r="L498" i="1"/>
  <c r="M498" i="1" s="1"/>
  <c r="L62" i="10"/>
  <c r="M62" i="10" s="1"/>
  <c r="L62" i="1"/>
  <c r="M62" i="1" s="1"/>
  <c r="K63" i="1"/>
  <c r="L304" i="10"/>
  <c r="M304" i="10" s="1"/>
  <c r="K305" i="10"/>
  <c r="K462" i="10"/>
  <c r="L158" i="10"/>
  <c r="M158" i="10" s="1"/>
  <c r="K159" i="10"/>
  <c r="K74" i="10"/>
  <c r="K174" i="1"/>
  <c r="L173" i="1"/>
  <c r="M173" i="1" s="1"/>
  <c r="K323" i="1"/>
  <c r="L322" i="1"/>
  <c r="M322" i="1" s="1"/>
  <c r="N76" i="14" l="1"/>
  <c r="O76" i="14" s="1"/>
  <c r="L76" i="14"/>
  <c r="M76" i="14" s="1"/>
  <c r="K77" i="14"/>
  <c r="L174" i="14"/>
  <c r="M174" i="14" s="1"/>
  <c r="K175" i="14"/>
  <c r="Q174" i="14"/>
  <c r="R174" i="14" s="1"/>
  <c r="N174" i="14"/>
  <c r="O174" i="14" s="1"/>
  <c r="Q324" i="14"/>
  <c r="R324" i="14" s="1"/>
  <c r="K325" i="14"/>
  <c r="N324" i="14"/>
  <c r="O324" i="14" s="1"/>
  <c r="L324" i="14"/>
  <c r="M324" i="14" s="1"/>
  <c r="L501" i="14"/>
  <c r="M501" i="14" s="1"/>
  <c r="N501" i="14"/>
  <c r="O501" i="14" s="1"/>
  <c r="Q501" i="14"/>
  <c r="R501" i="14" s="1"/>
  <c r="K502" i="14"/>
  <c r="K500" i="1"/>
  <c r="L460" i="10"/>
  <c r="M460" i="10" s="1"/>
  <c r="L499" i="1"/>
  <c r="M499" i="1" s="1"/>
  <c r="L63" i="10"/>
  <c r="M63" i="10" s="1"/>
  <c r="L63" i="1"/>
  <c r="M63" i="1" s="1"/>
  <c r="K64" i="1"/>
  <c r="K463" i="10"/>
  <c r="K306" i="10"/>
  <c r="L305" i="10"/>
  <c r="M305" i="10" s="1"/>
  <c r="K75" i="10"/>
  <c r="L159" i="10"/>
  <c r="M159" i="10" s="1"/>
  <c r="K160" i="10"/>
  <c r="K175" i="1"/>
  <c r="L174" i="1"/>
  <c r="M174" i="1" s="1"/>
  <c r="K324" i="1"/>
  <c r="L323" i="1"/>
  <c r="M323" i="1" s="1"/>
  <c r="Q325" i="14" l="1"/>
  <c r="R325" i="14" s="1"/>
  <c r="L325" i="14"/>
  <c r="M325" i="14" s="1"/>
  <c r="K326" i="14"/>
  <c r="N325" i="14"/>
  <c r="O325" i="14" s="1"/>
  <c r="N175" i="14"/>
  <c r="O175" i="14" s="1"/>
  <c r="K176" i="14"/>
  <c r="Q175" i="14"/>
  <c r="R175" i="14" s="1"/>
  <c r="L175" i="14"/>
  <c r="M175" i="14" s="1"/>
  <c r="N502" i="14"/>
  <c r="O502" i="14" s="1"/>
  <c r="K503" i="14"/>
  <c r="Q502" i="14"/>
  <c r="R502" i="14" s="1"/>
  <c r="L502" i="14"/>
  <c r="M502" i="14" s="1"/>
  <c r="N77" i="14"/>
  <c r="O77" i="14" s="1"/>
  <c r="K78" i="14"/>
  <c r="L77" i="14"/>
  <c r="M77" i="14" s="1"/>
  <c r="L64" i="10"/>
  <c r="M64" i="10" s="1"/>
  <c r="L64" i="1"/>
  <c r="M64" i="1" s="1"/>
  <c r="K65" i="1"/>
  <c r="K501" i="1"/>
  <c r="L461" i="10"/>
  <c r="M461" i="10" s="1"/>
  <c r="L500" i="1"/>
  <c r="M500" i="1" s="1"/>
  <c r="K161" i="10"/>
  <c r="L160" i="10"/>
  <c r="M160" i="10" s="1"/>
  <c r="L306" i="10"/>
  <c r="M306" i="10" s="1"/>
  <c r="K307" i="10"/>
  <c r="K76" i="10"/>
  <c r="K464" i="10"/>
  <c r="K325" i="1"/>
  <c r="L324" i="1"/>
  <c r="M324" i="1" s="1"/>
  <c r="K176" i="1"/>
  <c r="L175" i="1"/>
  <c r="M175" i="1" s="1"/>
  <c r="K504" i="14" l="1"/>
  <c r="L503" i="14"/>
  <c r="M503" i="14" s="1"/>
  <c r="Q503" i="14"/>
  <c r="R503" i="14" s="1"/>
  <c r="N503" i="14"/>
  <c r="O503" i="14" s="1"/>
  <c r="Q176" i="14"/>
  <c r="R176" i="14" s="1"/>
  <c r="K177" i="14"/>
  <c r="N176" i="14"/>
  <c r="O176" i="14" s="1"/>
  <c r="L176" i="14"/>
  <c r="M176" i="14" s="1"/>
  <c r="L326" i="14"/>
  <c r="M326" i="14" s="1"/>
  <c r="K327" i="14"/>
  <c r="Q326" i="14"/>
  <c r="R326" i="14" s="1"/>
  <c r="N326" i="14"/>
  <c r="O326" i="14" s="1"/>
  <c r="K79" i="14"/>
  <c r="N78" i="14"/>
  <c r="O78" i="14" s="1"/>
  <c r="L78" i="14"/>
  <c r="M78" i="14" s="1"/>
  <c r="K502" i="1"/>
  <c r="L462" i="10"/>
  <c r="M462" i="10" s="1"/>
  <c r="L501" i="1"/>
  <c r="M501" i="1" s="1"/>
  <c r="L65" i="10"/>
  <c r="M65" i="10" s="1"/>
  <c r="L65" i="1"/>
  <c r="M65" i="1" s="1"/>
  <c r="K66" i="1"/>
  <c r="K465" i="10"/>
  <c r="K77" i="10"/>
  <c r="L307" i="10"/>
  <c r="M307" i="10" s="1"/>
  <c r="K308" i="10"/>
  <c r="K162" i="10"/>
  <c r="L161" i="10"/>
  <c r="M161" i="10" s="1"/>
  <c r="K326" i="1"/>
  <c r="L325" i="1"/>
  <c r="M325" i="1" s="1"/>
  <c r="K177" i="1"/>
  <c r="L176" i="1"/>
  <c r="M176" i="1" s="1"/>
  <c r="Q327" i="14" l="1"/>
  <c r="R327" i="14" s="1"/>
  <c r="K328" i="14"/>
  <c r="N327" i="14"/>
  <c r="O327" i="14" s="1"/>
  <c r="L327" i="14"/>
  <c r="M327" i="14" s="1"/>
  <c r="N177" i="14"/>
  <c r="O177" i="14" s="1"/>
  <c r="K178" i="14"/>
  <c r="L177" i="14"/>
  <c r="M177" i="14" s="1"/>
  <c r="Q177" i="14"/>
  <c r="R177" i="14" s="1"/>
  <c r="N79" i="14"/>
  <c r="O79" i="14" s="1"/>
  <c r="K80" i="14"/>
  <c r="L79" i="14"/>
  <c r="M79" i="14" s="1"/>
  <c r="L504" i="14"/>
  <c r="M504" i="14" s="1"/>
  <c r="N504" i="14"/>
  <c r="O504" i="14" s="1"/>
  <c r="K505" i="14"/>
  <c r="Q504" i="14"/>
  <c r="R504" i="14" s="1"/>
  <c r="L66" i="10"/>
  <c r="M66" i="10" s="1"/>
  <c r="K67" i="1"/>
  <c r="L66" i="1"/>
  <c r="M66" i="1" s="1"/>
  <c r="L463" i="10"/>
  <c r="M463" i="10" s="1"/>
  <c r="K503" i="1"/>
  <c r="L502" i="1"/>
  <c r="M502" i="1" s="1"/>
  <c r="K163" i="10"/>
  <c r="L162" i="10"/>
  <c r="M162" i="10" s="1"/>
  <c r="K309" i="10"/>
  <c r="L308" i="10"/>
  <c r="M308" i="10" s="1"/>
  <c r="K78" i="10"/>
  <c r="K466" i="10"/>
  <c r="K327" i="1"/>
  <c r="L326" i="1"/>
  <c r="M326" i="1" s="1"/>
  <c r="K178" i="1"/>
  <c r="L177" i="1"/>
  <c r="M177" i="1" s="1"/>
  <c r="K81" i="14" l="1"/>
  <c r="L80" i="14"/>
  <c r="M80" i="14" s="1"/>
  <c r="N80" i="14"/>
  <c r="O80" i="14" s="1"/>
  <c r="N178" i="14"/>
  <c r="O178" i="14" s="1"/>
  <c r="Q178" i="14"/>
  <c r="R178" i="14" s="1"/>
  <c r="K179" i="14"/>
  <c r="L178" i="14"/>
  <c r="M178" i="14" s="1"/>
  <c r="N505" i="14"/>
  <c r="O505" i="14" s="1"/>
  <c r="L505" i="14"/>
  <c r="M505" i="14" s="1"/>
  <c r="K506" i="14"/>
  <c r="Q505" i="14"/>
  <c r="R505" i="14" s="1"/>
  <c r="Q328" i="14"/>
  <c r="R328" i="14" s="1"/>
  <c r="N328" i="14"/>
  <c r="O328" i="14" s="1"/>
  <c r="L328" i="14"/>
  <c r="M328" i="14" s="1"/>
  <c r="K329" i="14"/>
  <c r="L503" i="1"/>
  <c r="M503" i="1" s="1"/>
  <c r="K504" i="1"/>
  <c r="L464" i="10"/>
  <c r="M464" i="10" s="1"/>
  <c r="L67" i="10"/>
  <c r="M67" i="10" s="1"/>
  <c r="K68" i="1"/>
  <c r="L67" i="1"/>
  <c r="M67" i="1" s="1"/>
  <c r="K467" i="10"/>
  <c r="K310" i="10"/>
  <c r="L309" i="10"/>
  <c r="M309" i="10" s="1"/>
  <c r="K79" i="10"/>
  <c r="K164" i="10"/>
  <c r="L163" i="10"/>
  <c r="M163" i="10" s="1"/>
  <c r="K179" i="1"/>
  <c r="L178" i="1"/>
  <c r="M178" i="1" s="1"/>
  <c r="K328" i="1"/>
  <c r="L327" i="1"/>
  <c r="M327" i="1" s="1"/>
  <c r="K507" i="14" l="1"/>
  <c r="L506" i="14"/>
  <c r="M506" i="14" s="1"/>
  <c r="N506" i="14"/>
  <c r="O506" i="14" s="1"/>
  <c r="Q506" i="14"/>
  <c r="R506" i="14" s="1"/>
  <c r="Q179" i="14"/>
  <c r="R179" i="14" s="1"/>
  <c r="N179" i="14"/>
  <c r="O179" i="14" s="1"/>
  <c r="L179" i="14"/>
  <c r="M179" i="14" s="1"/>
  <c r="K180" i="14"/>
  <c r="L329" i="14"/>
  <c r="M329" i="14" s="1"/>
  <c r="Q329" i="14"/>
  <c r="R329" i="14" s="1"/>
  <c r="K330" i="14"/>
  <c r="N329" i="14"/>
  <c r="O329" i="14" s="1"/>
  <c r="N81" i="14"/>
  <c r="O81" i="14" s="1"/>
  <c r="L81" i="14"/>
  <c r="M81" i="14" s="1"/>
  <c r="K82" i="14"/>
  <c r="L68" i="10"/>
  <c r="M68" i="10" s="1"/>
  <c r="L68" i="1"/>
  <c r="M68" i="1" s="1"/>
  <c r="K69" i="1"/>
  <c r="K505" i="1"/>
  <c r="L504" i="1"/>
  <c r="M504" i="1" s="1"/>
  <c r="L465" i="10"/>
  <c r="M465" i="10" s="1"/>
  <c r="K311" i="10"/>
  <c r="L310" i="10"/>
  <c r="M310" i="10" s="1"/>
  <c r="L164" i="10"/>
  <c r="M164" i="10" s="1"/>
  <c r="K165" i="10"/>
  <c r="K80" i="10"/>
  <c r="K468" i="10"/>
  <c r="K329" i="1"/>
  <c r="L328" i="1"/>
  <c r="M328" i="1" s="1"/>
  <c r="K180" i="1"/>
  <c r="L179" i="1"/>
  <c r="M179" i="1" s="1"/>
  <c r="Q330" i="14" l="1"/>
  <c r="R330" i="14" s="1"/>
  <c r="N330" i="14"/>
  <c r="O330" i="14" s="1"/>
  <c r="K331" i="14"/>
  <c r="L330" i="14"/>
  <c r="M330" i="14" s="1"/>
  <c r="N180" i="14"/>
  <c r="O180" i="14" s="1"/>
  <c r="Q180" i="14"/>
  <c r="R180" i="14" s="1"/>
  <c r="L180" i="14"/>
  <c r="M180" i="14" s="1"/>
  <c r="K181" i="14"/>
  <c r="K83" i="14"/>
  <c r="N82" i="14"/>
  <c r="O82" i="14" s="1"/>
  <c r="L82" i="14"/>
  <c r="M82" i="14" s="1"/>
  <c r="L507" i="14"/>
  <c r="M507" i="14" s="1"/>
  <c r="N507" i="14"/>
  <c r="O507" i="14" s="1"/>
  <c r="Q507" i="14"/>
  <c r="R507" i="14" s="1"/>
  <c r="K508" i="14"/>
  <c r="K506" i="1"/>
  <c r="L505" i="1"/>
  <c r="M505" i="1" s="1"/>
  <c r="L466" i="10"/>
  <c r="M466" i="10" s="1"/>
  <c r="L69" i="10"/>
  <c r="M69" i="10" s="1"/>
  <c r="L69" i="1"/>
  <c r="M69" i="1" s="1"/>
  <c r="K70" i="1"/>
  <c r="K81" i="10"/>
  <c r="L165" i="10"/>
  <c r="M165" i="10" s="1"/>
  <c r="K166" i="10"/>
  <c r="K312" i="10"/>
  <c r="L311" i="10"/>
  <c r="M311" i="10" s="1"/>
  <c r="K469" i="10"/>
  <c r="K181" i="1"/>
  <c r="L180" i="1"/>
  <c r="M180" i="1" s="1"/>
  <c r="K330" i="1"/>
  <c r="L329" i="1"/>
  <c r="M329" i="1" s="1"/>
  <c r="N83" i="14" l="1"/>
  <c r="O83" i="14" s="1"/>
  <c r="L83" i="14"/>
  <c r="M83" i="14" s="1"/>
  <c r="K84" i="14"/>
  <c r="N181" i="14"/>
  <c r="O181" i="14" s="1"/>
  <c r="L181" i="14"/>
  <c r="M181" i="14" s="1"/>
  <c r="K182" i="14"/>
  <c r="Q181" i="14"/>
  <c r="R181" i="14" s="1"/>
  <c r="N508" i="14"/>
  <c r="O508" i="14" s="1"/>
  <c r="Q508" i="14"/>
  <c r="R508" i="14" s="1"/>
  <c r="L508" i="14"/>
  <c r="M508" i="14" s="1"/>
  <c r="K509" i="14"/>
  <c r="Q331" i="14"/>
  <c r="R331" i="14" s="1"/>
  <c r="N331" i="14"/>
  <c r="O331" i="14" s="1"/>
  <c r="K332" i="14"/>
  <c r="L331" i="14"/>
  <c r="M331" i="14" s="1"/>
  <c r="L506" i="1"/>
  <c r="M506" i="1" s="1"/>
  <c r="L467" i="10"/>
  <c r="M467" i="10" s="1"/>
  <c r="K507" i="1"/>
  <c r="L70" i="10"/>
  <c r="M70" i="10" s="1"/>
  <c r="L70" i="1"/>
  <c r="M70" i="1" s="1"/>
  <c r="K71" i="1"/>
  <c r="K470" i="10"/>
  <c r="K313" i="10"/>
  <c r="L312" i="10"/>
  <c r="M312" i="10" s="1"/>
  <c r="K167" i="10"/>
  <c r="L166" i="10"/>
  <c r="M166" i="10" s="1"/>
  <c r="K82" i="10"/>
  <c r="K331" i="1"/>
  <c r="L330" i="1"/>
  <c r="M330" i="1" s="1"/>
  <c r="K182" i="1"/>
  <c r="L181" i="1"/>
  <c r="M181" i="1" s="1"/>
  <c r="K510" i="14" l="1"/>
  <c r="L509" i="14"/>
  <c r="M509" i="14" s="1"/>
  <c r="N509" i="14"/>
  <c r="O509" i="14" s="1"/>
  <c r="Q509" i="14"/>
  <c r="R509" i="14" s="1"/>
  <c r="Q182" i="14"/>
  <c r="R182" i="14" s="1"/>
  <c r="L182" i="14"/>
  <c r="M182" i="14" s="1"/>
  <c r="N182" i="14"/>
  <c r="O182" i="14" s="1"/>
  <c r="K183" i="14"/>
  <c r="K85" i="14"/>
  <c r="N84" i="14"/>
  <c r="O84" i="14" s="1"/>
  <c r="L84" i="14"/>
  <c r="M84" i="14" s="1"/>
  <c r="L332" i="14"/>
  <c r="M332" i="14" s="1"/>
  <c r="Q332" i="14"/>
  <c r="R332" i="14" s="1"/>
  <c r="N332" i="14"/>
  <c r="O332" i="14" s="1"/>
  <c r="K333" i="14"/>
  <c r="L507" i="1"/>
  <c r="M507" i="1" s="1"/>
  <c r="L468" i="10"/>
  <c r="M468" i="10" s="1"/>
  <c r="K508" i="1"/>
  <c r="L71" i="10"/>
  <c r="M71" i="10" s="1"/>
  <c r="L71" i="1"/>
  <c r="M71" i="1" s="1"/>
  <c r="K72" i="1"/>
  <c r="K168" i="10"/>
  <c r="L167" i="10"/>
  <c r="M167" i="10" s="1"/>
  <c r="K314" i="10"/>
  <c r="L313" i="10"/>
  <c r="M313" i="10" s="1"/>
  <c r="K83" i="10"/>
  <c r="K471" i="10"/>
  <c r="K332" i="1"/>
  <c r="L331" i="1"/>
  <c r="M331" i="1" s="1"/>
  <c r="K183" i="1"/>
  <c r="L182" i="1"/>
  <c r="M182" i="1" s="1"/>
  <c r="N85" i="14" l="1"/>
  <c r="O85" i="14" s="1"/>
  <c r="L85" i="14"/>
  <c r="M85" i="14" s="1"/>
  <c r="K86" i="14"/>
  <c r="L183" i="14"/>
  <c r="M183" i="14" s="1"/>
  <c r="K184" i="14"/>
  <c r="Q183" i="14"/>
  <c r="R183" i="14" s="1"/>
  <c r="N183" i="14"/>
  <c r="O183" i="14" s="1"/>
  <c r="Q333" i="14"/>
  <c r="R333" i="14" s="1"/>
  <c r="N333" i="14"/>
  <c r="O333" i="14" s="1"/>
  <c r="L333" i="14"/>
  <c r="M333" i="14" s="1"/>
  <c r="K334" i="14"/>
  <c r="L510" i="14"/>
  <c r="M510" i="14" s="1"/>
  <c r="N510" i="14"/>
  <c r="O510" i="14" s="1"/>
  <c r="K511" i="14"/>
  <c r="Q510" i="14"/>
  <c r="R510" i="14" s="1"/>
  <c r="L72" i="10"/>
  <c r="M72" i="10" s="1"/>
  <c r="L72" i="1"/>
  <c r="M72" i="1" s="1"/>
  <c r="K73" i="1"/>
  <c r="L508" i="1"/>
  <c r="M508" i="1" s="1"/>
  <c r="L469" i="10"/>
  <c r="M469" i="10" s="1"/>
  <c r="K509" i="1"/>
  <c r="K315" i="10"/>
  <c r="L314" i="10"/>
  <c r="M314" i="10" s="1"/>
  <c r="K472" i="10"/>
  <c r="K84" i="10"/>
  <c r="L168" i="10"/>
  <c r="M168" i="10" s="1"/>
  <c r="K169" i="10"/>
  <c r="K333" i="1"/>
  <c r="L332" i="1"/>
  <c r="M332" i="1" s="1"/>
  <c r="K184" i="1"/>
  <c r="L183" i="1"/>
  <c r="M183" i="1" s="1"/>
  <c r="Q334" i="14" l="1"/>
  <c r="R334" i="14" s="1"/>
  <c r="N334" i="14"/>
  <c r="O334" i="14" s="1"/>
  <c r="L334" i="14"/>
  <c r="M334" i="14" s="1"/>
  <c r="K335" i="14"/>
  <c r="N184" i="14"/>
  <c r="O184" i="14" s="1"/>
  <c r="L184" i="14"/>
  <c r="M184" i="14" s="1"/>
  <c r="K185" i="14"/>
  <c r="Q184" i="14"/>
  <c r="R184" i="14" s="1"/>
  <c r="N86" i="14"/>
  <c r="O86" i="14" s="1"/>
  <c r="L86" i="14"/>
  <c r="M86" i="14" s="1"/>
  <c r="V9" i="14" s="1"/>
  <c r="N511" i="14"/>
  <c r="O511" i="14" s="1"/>
  <c r="L511" i="14"/>
  <c r="M511" i="14" s="1"/>
  <c r="K512" i="14"/>
  <c r="Q511" i="14"/>
  <c r="R511" i="14" s="1"/>
  <c r="K510" i="1"/>
  <c r="L509" i="1"/>
  <c r="M509" i="1" s="1"/>
  <c r="L470" i="10"/>
  <c r="M470" i="10" s="1"/>
  <c r="L73" i="10"/>
  <c r="M73" i="10" s="1"/>
  <c r="K74" i="1"/>
  <c r="L73" i="1"/>
  <c r="M73" i="1" s="1"/>
  <c r="K170" i="10"/>
  <c r="L169" i="10"/>
  <c r="M169" i="10" s="1"/>
  <c r="K85" i="10"/>
  <c r="K473" i="10"/>
  <c r="L315" i="10"/>
  <c r="M315" i="10" s="1"/>
  <c r="K316" i="10"/>
  <c r="K334" i="1"/>
  <c r="L333" i="1"/>
  <c r="M333" i="1" s="1"/>
  <c r="K185" i="1"/>
  <c r="L184" i="1"/>
  <c r="M184" i="1" s="1"/>
  <c r="Q185" i="14" l="1"/>
  <c r="R185" i="14" s="1"/>
  <c r="K186" i="14"/>
  <c r="N185" i="14"/>
  <c r="O185" i="14" s="1"/>
  <c r="L185" i="14"/>
  <c r="M185" i="14" s="1"/>
  <c r="L335" i="14"/>
  <c r="M335" i="14" s="1"/>
  <c r="N335" i="14"/>
  <c r="O335" i="14" s="1"/>
  <c r="K336" i="14"/>
  <c r="Q335" i="14"/>
  <c r="R335" i="14" s="1"/>
  <c r="K513" i="14"/>
  <c r="L512" i="14"/>
  <c r="M512" i="14" s="1"/>
  <c r="N512" i="14"/>
  <c r="O512" i="14" s="1"/>
  <c r="Q512" i="14"/>
  <c r="R512" i="14" s="1"/>
  <c r="L74" i="10"/>
  <c r="M74" i="10" s="1"/>
  <c r="K75" i="1"/>
  <c r="L74" i="1"/>
  <c r="M74" i="1" s="1"/>
  <c r="L471" i="10"/>
  <c r="M471" i="10" s="1"/>
  <c r="L510" i="1"/>
  <c r="M510" i="1" s="1"/>
  <c r="K511" i="1"/>
  <c r="K317" i="10"/>
  <c r="L316" i="10"/>
  <c r="M316" i="10" s="1"/>
  <c r="K474" i="10"/>
  <c r="K86" i="10"/>
  <c r="K171" i="10"/>
  <c r="L170" i="10"/>
  <c r="M170" i="10" s="1"/>
  <c r="K186" i="1"/>
  <c r="L185" i="1"/>
  <c r="M185" i="1" s="1"/>
  <c r="K335" i="1"/>
  <c r="L334" i="1"/>
  <c r="M334" i="1" s="1"/>
  <c r="L513" i="14" l="1"/>
  <c r="M513" i="14" s="1"/>
  <c r="N513" i="14"/>
  <c r="O513" i="14" s="1"/>
  <c r="K514" i="14"/>
  <c r="Q513" i="14"/>
  <c r="R513" i="14" s="1"/>
  <c r="Q336" i="14"/>
  <c r="R336" i="14" s="1"/>
  <c r="N336" i="14"/>
  <c r="O336" i="14" s="1"/>
  <c r="K337" i="14"/>
  <c r="L336" i="14"/>
  <c r="M336" i="14" s="1"/>
  <c r="N186" i="14"/>
  <c r="O186" i="14" s="1"/>
  <c r="K187" i="14"/>
  <c r="Q186" i="14"/>
  <c r="R186" i="14" s="1"/>
  <c r="L186" i="14"/>
  <c r="M186" i="14" s="1"/>
  <c r="L472" i="10"/>
  <c r="M472" i="10" s="1"/>
  <c r="K512" i="1"/>
  <c r="L511" i="1"/>
  <c r="M511" i="1" s="1"/>
  <c r="L75" i="10"/>
  <c r="M75" i="10" s="1"/>
  <c r="L75" i="1"/>
  <c r="M75" i="1" s="1"/>
  <c r="K76" i="1"/>
  <c r="L171" i="10"/>
  <c r="M171" i="10" s="1"/>
  <c r="K172" i="10"/>
  <c r="K475" i="10"/>
  <c r="K318" i="10"/>
  <c r="L317" i="10"/>
  <c r="M317" i="10" s="1"/>
  <c r="K336" i="1"/>
  <c r="L335" i="1"/>
  <c r="M335" i="1" s="1"/>
  <c r="K187" i="1"/>
  <c r="L186" i="1"/>
  <c r="M186" i="1" s="1"/>
  <c r="N187" i="14" l="1"/>
  <c r="O187" i="14" s="1"/>
  <c r="Q187" i="14"/>
  <c r="R187" i="14" s="1"/>
  <c r="K188" i="14"/>
  <c r="L187" i="14"/>
  <c r="M187" i="14" s="1"/>
  <c r="Q337" i="14"/>
  <c r="R337" i="14" s="1"/>
  <c r="N337" i="14"/>
  <c r="O337" i="14" s="1"/>
  <c r="K338" i="14"/>
  <c r="L337" i="14"/>
  <c r="M337" i="14" s="1"/>
  <c r="N514" i="14"/>
  <c r="O514" i="14" s="1"/>
  <c r="K515" i="14"/>
  <c r="Q514" i="14"/>
  <c r="R514" i="14" s="1"/>
  <c r="L514" i="14"/>
  <c r="M514" i="14" s="1"/>
  <c r="L76" i="10"/>
  <c r="M76" i="10" s="1"/>
  <c r="L76" i="1"/>
  <c r="M76" i="1" s="1"/>
  <c r="K77" i="1"/>
  <c r="L512" i="1"/>
  <c r="M512" i="1" s="1"/>
  <c r="L473" i="10"/>
  <c r="M473" i="10" s="1"/>
  <c r="K513" i="1"/>
  <c r="K319" i="10"/>
  <c r="L318" i="10"/>
  <c r="M318" i="10" s="1"/>
  <c r="K476" i="10"/>
  <c r="L172" i="10"/>
  <c r="M172" i="10" s="1"/>
  <c r="K173" i="10"/>
  <c r="K188" i="1"/>
  <c r="L187" i="1"/>
  <c r="M187" i="1" s="1"/>
  <c r="K337" i="1"/>
  <c r="L336" i="1"/>
  <c r="M336" i="1" s="1"/>
  <c r="K516" i="14" l="1"/>
  <c r="L515" i="14"/>
  <c r="M515" i="14" s="1"/>
  <c r="Q515" i="14"/>
  <c r="R515" i="14" s="1"/>
  <c r="N515" i="14"/>
  <c r="O515" i="14" s="1"/>
  <c r="L338" i="14"/>
  <c r="M338" i="14" s="1"/>
  <c r="K339" i="14"/>
  <c r="Q338" i="14"/>
  <c r="R338" i="14" s="1"/>
  <c r="N338" i="14"/>
  <c r="O338" i="14" s="1"/>
  <c r="Q188" i="14"/>
  <c r="R188" i="14" s="1"/>
  <c r="N188" i="14"/>
  <c r="O188" i="14" s="1"/>
  <c r="L188" i="14"/>
  <c r="M188" i="14" s="1"/>
  <c r="K189" i="14"/>
  <c r="L474" i="10"/>
  <c r="M474" i="10" s="1"/>
  <c r="K514" i="1"/>
  <c r="L513" i="1"/>
  <c r="M513" i="1" s="1"/>
  <c r="L77" i="10"/>
  <c r="M77" i="10" s="1"/>
  <c r="L77" i="1"/>
  <c r="M77" i="1" s="1"/>
  <c r="K78" i="1"/>
  <c r="K174" i="10"/>
  <c r="L173" i="10"/>
  <c r="M173" i="10" s="1"/>
  <c r="K477" i="10"/>
  <c r="L319" i="10"/>
  <c r="M319" i="10" s="1"/>
  <c r="K320" i="10"/>
  <c r="K338" i="1"/>
  <c r="L337" i="1"/>
  <c r="M337" i="1" s="1"/>
  <c r="K189" i="1"/>
  <c r="L188" i="1"/>
  <c r="M188" i="1" s="1"/>
  <c r="N189" i="14" l="1"/>
  <c r="O189" i="14" s="1"/>
  <c r="L189" i="14"/>
  <c r="M189" i="14" s="1"/>
  <c r="K190" i="14"/>
  <c r="Q189" i="14"/>
  <c r="R189" i="14" s="1"/>
  <c r="Q339" i="14"/>
  <c r="R339" i="14" s="1"/>
  <c r="K340" i="14"/>
  <c r="N339" i="14"/>
  <c r="O339" i="14" s="1"/>
  <c r="L339" i="14"/>
  <c r="M339" i="14" s="1"/>
  <c r="L516" i="14"/>
  <c r="M516" i="14" s="1"/>
  <c r="K517" i="14"/>
  <c r="Q516" i="14"/>
  <c r="R516" i="14" s="1"/>
  <c r="N516" i="14"/>
  <c r="O516" i="14" s="1"/>
  <c r="L78" i="10"/>
  <c r="M78" i="10" s="1"/>
  <c r="L78" i="1"/>
  <c r="M78" i="1" s="1"/>
  <c r="K79" i="1"/>
  <c r="K515" i="1"/>
  <c r="L514" i="1"/>
  <c r="M514" i="1" s="1"/>
  <c r="L475" i="10"/>
  <c r="M475" i="10" s="1"/>
  <c r="L320" i="10"/>
  <c r="M320" i="10" s="1"/>
  <c r="K321" i="10"/>
  <c r="K478" i="10"/>
  <c r="K175" i="10"/>
  <c r="L174" i="10"/>
  <c r="M174" i="10" s="1"/>
  <c r="K190" i="1"/>
  <c r="L189" i="1"/>
  <c r="M189" i="1" s="1"/>
  <c r="K339" i="1"/>
  <c r="L338" i="1"/>
  <c r="M338" i="1" s="1"/>
  <c r="N190" i="14" l="1"/>
  <c r="O190" i="14" s="1"/>
  <c r="L190" i="14"/>
  <c r="M190" i="14" s="1"/>
  <c r="K191" i="14"/>
  <c r="Q190" i="14"/>
  <c r="R190" i="14" s="1"/>
  <c r="N517" i="14"/>
  <c r="O517" i="14" s="1"/>
  <c r="L517" i="14"/>
  <c r="M517" i="14" s="1"/>
  <c r="K518" i="14"/>
  <c r="Q517" i="14"/>
  <c r="R517" i="14" s="1"/>
  <c r="Q340" i="14"/>
  <c r="R340" i="14" s="1"/>
  <c r="N340" i="14"/>
  <c r="O340" i="14" s="1"/>
  <c r="K341" i="14"/>
  <c r="L340" i="14"/>
  <c r="M340" i="14" s="1"/>
  <c r="K516" i="1"/>
  <c r="L476" i="10"/>
  <c r="M476" i="10" s="1"/>
  <c r="L515" i="1"/>
  <c r="M515" i="1" s="1"/>
  <c r="L79" i="10"/>
  <c r="M79" i="10" s="1"/>
  <c r="K80" i="1"/>
  <c r="L79" i="1"/>
  <c r="M79" i="1" s="1"/>
  <c r="K479" i="10"/>
  <c r="K176" i="10"/>
  <c r="L175" i="10"/>
  <c r="M175" i="10" s="1"/>
  <c r="K322" i="10"/>
  <c r="L321" i="10"/>
  <c r="M321" i="10" s="1"/>
  <c r="K340" i="1"/>
  <c r="L339" i="1"/>
  <c r="M339" i="1" s="1"/>
  <c r="K191" i="1"/>
  <c r="L190" i="1"/>
  <c r="M190" i="1" s="1"/>
  <c r="L341" i="14" l="1"/>
  <c r="M341" i="14" s="1"/>
  <c r="K342" i="14"/>
  <c r="Q341" i="14"/>
  <c r="R341" i="14" s="1"/>
  <c r="N341" i="14"/>
  <c r="O341" i="14" s="1"/>
  <c r="K519" i="14"/>
  <c r="Q518" i="14"/>
  <c r="R518" i="14" s="1"/>
  <c r="L518" i="14"/>
  <c r="M518" i="14" s="1"/>
  <c r="N518" i="14"/>
  <c r="O518" i="14" s="1"/>
  <c r="Q191" i="14"/>
  <c r="R191" i="14" s="1"/>
  <c r="K192" i="14"/>
  <c r="L191" i="14"/>
  <c r="M191" i="14" s="1"/>
  <c r="N191" i="14"/>
  <c r="O191" i="14" s="1"/>
  <c r="L80" i="10"/>
  <c r="M80" i="10" s="1"/>
  <c r="L80" i="1"/>
  <c r="M80" i="1" s="1"/>
  <c r="K81" i="1"/>
  <c r="K517" i="1"/>
  <c r="L516" i="1"/>
  <c r="M516" i="1" s="1"/>
  <c r="L477" i="10"/>
  <c r="M477" i="10" s="1"/>
  <c r="K177" i="10"/>
  <c r="L176" i="10"/>
  <c r="M176" i="10" s="1"/>
  <c r="K323" i="10"/>
  <c r="L322" i="10"/>
  <c r="M322" i="10" s="1"/>
  <c r="K480" i="10"/>
  <c r="K192" i="1"/>
  <c r="L191" i="1"/>
  <c r="M191" i="1" s="1"/>
  <c r="K341" i="1"/>
  <c r="L340" i="1"/>
  <c r="M340" i="1" s="1"/>
  <c r="L192" i="14" l="1"/>
  <c r="M192" i="14" s="1"/>
  <c r="K193" i="14"/>
  <c r="Q192" i="14"/>
  <c r="R192" i="14" s="1"/>
  <c r="N192" i="14"/>
  <c r="O192" i="14" s="1"/>
  <c r="L519" i="14"/>
  <c r="M519" i="14" s="1"/>
  <c r="Q519" i="14"/>
  <c r="R519" i="14" s="1"/>
  <c r="K520" i="14"/>
  <c r="N519" i="14"/>
  <c r="O519" i="14" s="1"/>
  <c r="Q342" i="14"/>
  <c r="R342" i="14" s="1"/>
  <c r="L342" i="14"/>
  <c r="M342" i="14" s="1"/>
  <c r="K343" i="14"/>
  <c r="N342" i="14"/>
  <c r="O342" i="14" s="1"/>
  <c r="L517" i="1"/>
  <c r="M517" i="1" s="1"/>
  <c r="K518" i="1"/>
  <c r="L478" i="10"/>
  <c r="M478" i="10" s="1"/>
  <c r="L81" i="10"/>
  <c r="M81" i="10" s="1"/>
  <c r="L81" i="1"/>
  <c r="M81" i="1" s="1"/>
  <c r="K82" i="1"/>
  <c r="K324" i="10"/>
  <c r="L323" i="10"/>
  <c r="M323" i="10" s="1"/>
  <c r="K481" i="10"/>
  <c r="L177" i="10"/>
  <c r="M177" i="10" s="1"/>
  <c r="K178" i="10"/>
  <c r="K342" i="1"/>
  <c r="L341" i="1"/>
  <c r="M341" i="1" s="1"/>
  <c r="K193" i="1"/>
  <c r="L192" i="1"/>
  <c r="M192" i="1" s="1"/>
  <c r="Q343" i="14" l="1"/>
  <c r="R343" i="14" s="1"/>
  <c r="N343" i="14"/>
  <c r="O343" i="14" s="1"/>
  <c r="K344" i="14"/>
  <c r="L343" i="14"/>
  <c r="M343" i="14" s="1"/>
  <c r="N520" i="14"/>
  <c r="O520" i="14" s="1"/>
  <c r="Q520" i="14"/>
  <c r="R520" i="14" s="1"/>
  <c r="K521" i="14"/>
  <c r="L520" i="14"/>
  <c r="M520" i="14" s="1"/>
  <c r="N193" i="14"/>
  <c r="O193" i="14" s="1"/>
  <c r="Q193" i="14"/>
  <c r="R193" i="14" s="1"/>
  <c r="K194" i="14"/>
  <c r="L193" i="14"/>
  <c r="M193" i="14" s="1"/>
  <c r="L82" i="10"/>
  <c r="M82" i="10" s="1"/>
  <c r="L82" i="1"/>
  <c r="M82" i="1" s="1"/>
  <c r="K83" i="1"/>
  <c r="L479" i="10"/>
  <c r="M479" i="10" s="1"/>
  <c r="L518" i="1"/>
  <c r="M518" i="1" s="1"/>
  <c r="K519" i="1"/>
  <c r="K179" i="10"/>
  <c r="L178" i="10"/>
  <c r="M178" i="10" s="1"/>
  <c r="K482" i="10"/>
  <c r="K325" i="10"/>
  <c r="L324" i="10"/>
  <c r="M324" i="10" s="1"/>
  <c r="K194" i="1"/>
  <c r="L193" i="1"/>
  <c r="M193" i="1" s="1"/>
  <c r="K343" i="1"/>
  <c r="L342" i="1"/>
  <c r="M342" i="1" s="1"/>
  <c r="Q194" i="14" l="1"/>
  <c r="R194" i="14" s="1"/>
  <c r="K195" i="14"/>
  <c r="N194" i="14"/>
  <c r="O194" i="14" s="1"/>
  <c r="L194" i="14"/>
  <c r="M194" i="14" s="1"/>
  <c r="K522" i="14"/>
  <c r="Q521" i="14"/>
  <c r="R521" i="14" s="1"/>
  <c r="L521" i="14"/>
  <c r="M521" i="14" s="1"/>
  <c r="N521" i="14"/>
  <c r="O521" i="14" s="1"/>
  <c r="K345" i="14"/>
  <c r="L344" i="14"/>
  <c r="M344" i="14" s="1"/>
  <c r="N344" i="14"/>
  <c r="O344" i="14" s="1"/>
  <c r="Q344" i="14"/>
  <c r="R344" i="14" s="1"/>
  <c r="K520" i="1"/>
  <c r="L519" i="1"/>
  <c r="M519" i="1" s="1"/>
  <c r="L480" i="10"/>
  <c r="M480" i="10" s="1"/>
  <c r="L83" i="10"/>
  <c r="M83" i="10" s="1"/>
  <c r="K84" i="1"/>
  <c r="L83" i="1"/>
  <c r="M83" i="1" s="1"/>
  <c r="K326" i="10"/>
  <c r="L325" i="10"/>
  <c r="M325" i="10" s="1"/>
  <c r="K483" i="10"/>
  <c r="K180" i="10"/>
  <c r="L179" i="10"/>
  <c r="M179" i="10" s="1"/>
  <c r="K344" i="1"/>
  <c r="L343" i="1"/>
  <c r="M343" i="1" s="1"/>
  <c r="K195" i="1"/>
  <c r="L194" i="1"/>
  <c r="M194" i="1" s="1"/>
  <c r="Q345" i="14" l="1"/>
  <c r="R345" i="14" s="1"/>
  <c r="N345" i="14"/>
  <c r="O345" i="14" s="1"/>
  <c r="K346" i="14"/>
  <c r="L345" i="14"/>
  <c r="M345" i="14" s="1"/>
  <c r="L522" i="14"/>
  <c r="M522" i="14" s="1"/>
  <c r="K523" i="14"/>
  <c r="Q522" i="14"/>
  <c r="R522" i="14" s="1"/>
  <c r="N522" i="14"/>
  <c r="O522" i="14" s="1"/>
  <c r="N195" i="14"/>
  <c r="O195" i="14" s="1"/>
  <c r="K196" i="14"/>
  <c r="Q195" i="14"/>
  <c r="R195" i="14" s="1"/>
  <c r="L195" i="14"/>
  <c r="M195" i="14" s="1"/>
  <c r="L84" i="10"/>
  <c r="M84" i="10" s="1"/>
  <c r="L84" i="1"/>
  <c r="M84" i="1" s="1"/>
  <c r="K85" i="1"/>
  <c r="L520" i="1"/>
  <c r="M520" i="1" s="1"/>
  <c r="L481" i="10"/>
  <c r="M481" i="10" s="1"/>
  <c r="K521" i="1"/>
  <c r="K181" i="10"/>
  <c r="L180" i="10"/>
  <c r="M180" i="10" s="1"/>
  <c r="K484" i="10"/>
  <c r="K327" i="10"/>
  <c r="L326" i="10"/>
  <c r="M326" i="10" s="1"/>
  <c r="K196" i="1"/>
  <c r="L195" i="1"/>
  <c r="M195" i="1" s="1"/>
  <c r="K345" i="1"/>
  <c r="L344" i="1"/>
  <c r="M344" i="1" s="1"/>
  <c r="N196" i="14" l="1"/>
  <c r="O196" i="14" s="1"/>
  <c r="Q196" i="14"/>
  <c r="R196" i="14" s="1"/>
  <c r="L196" i="14"/>
  <c r="M196" i="14" s="1"/>
  <c r="K197" i="14"/>
  <c r="N523" i="14"/>
  <c r="O523" i="14" s="1"/>
  <c r="L523" i="14"/>
  <c r="M523" i="14" s="1"/>
  <c r="K524" i="14"/>
  <c r="Q523" i="14"/>
  <c r="R523" i="14" s="1"/>
  <c r="K347" i="14"/>
  <c r="Q346" i="14"/>
  <c r="R346" i="14" s="1"/>
  <c r="N346" i="14"/>
  <c r="O346" i="14" s="1"/>
  <c r="L346" i="14"/>
  <c r="M346" i="14" s="1"/>
  <c r="L521" i="1"/>
  <c r="M521" i="1" s="1"/>
  <c r="K522" i="1"/>
  <c r="L482" i="10"/>
  <c r="M482" i="10" s="1"/>
  <c r="L85" i="10"/>
  <c r="M85" i="10" s="1"/>
  <c r="K86" i="1"/>
  <c r="L85" i="1"/>
  <c r="M85" i="1" s="1"/>
  <c r="K485" i="10"/>
  <c r="K328" i="10"/>
  <c r="L327" i="10"/>
  <c r="M327" i="10" s="1"/>
  <c r="K182" i="10"/>
  <c r="L181" i="10"/>
  <c r="M181" i="10" s="1"/>
  <c r="K346" i="1"/>
  <c r="L345" i="1"/>
  <c r="M345" i="1" s="1"/>
  <c r="K197" i="1"/>
  <c r="L196" i="1"/>
  <c r="M196" i="1" s="1"/>
  <c r="K348" i="14" l="1"/>
  <c r="N347" i="14"/>
  <c r="O347" i="14" s="1"/>
  <c r="Q347" i="14"/>
  <c r="R347" i="14" s="1"/>
  <c r="L347" i="14"/>
  <c r="M347" i="14" s="1"/>
  <c r="K525" i="14"/>
  <c r="Q524" i="14"/>
  <c r="R524" i="14" s="1"/>
  <c r="L524" i="14"/>
  <c r="M524" i="14" s="1"/>
  <c r="N524" i="14"/>
  <c r="O524" i="14" s="1"/>
  <c r="Q197" i="14"/>
  <c r="R197" i="14" s="1"/>
  <c r="N197" i="14"/>
  <c r="O197" i="14" s="1"/>
  <c r="L197" i="14"/>
  <c r="M197" i="14" s="1"/>
  <c r="K198" i="14"/>
  <c r="L86" i="10"/>
  <c r="M86" i="10" s="1"/>
  <c r="L86" i="1"/>
  <c r="M86" i="1" s="1"/>
  <c r="K523" i="1"/>
  <c r="L522" i="1"/>
  <c r="M522" i="1" s="1"/>
  <c r="L483" i="10"/>
  <c r="M483" i="10" s="1"/>
  <c r="K183" i="10"/>
  <c r="L182" i="10"/>
  <c r="M182" i="10" s="1"/>
  <c r="K329" i="10"/>
  <c r="L328" i="10"/>
  <c r="M328" i="10" s="1"/>
  <c r="K486" i="10"/>
  <c r="K198" i="1"/>
  <c r="L197" i="1"/>
  <c r="M197" i="1" s="1"/>
  <c r="K347" i="1"/>
  <c r="L346" i="1"/>
  <c r="M346" i="1" s="1"/>
  <c r="K199" i="14" l="1"/>
  <c r="N198" i="14"/>
  <c r="O198" i="14" s="1"/>
  <c r="L198" i="14"/>
  <c r="M198" i="14" s="1"/>
  <c r="Q198" i="14"/>
  <c r="R198" i="14" s="1"/>
  <c r="L525" i="14"/>
  <c r="M525" i="14" s="1"/>
  <c r="K526" i="14"/>
  <c r="N525" i="14"/>
  <c r="O525" i="14" s="1"/>
  <c r="Q525" i="14"/>
  <c r="R525" i="14" s="1"/>
  <c r="K349" i="14"/>
  <c r="N348" i="14"/>
  <c r="O348" i="14" s="1"/>
  <c r="L348" i="14"/>
  <c r="M348" i="14" s="1"/>
  <c r="Q348" i="14"/>
  <c r="R348" i="14" s="1"/>
  <c r="K524" i="1"/>
  <c r="L523" i="1"/>
  <c r="M523" i="1" s="1"/>
  <c r="L484" i="10"/>
  <c r="M484" i="10" s="1"/>
  <c r="K487" i="10"/>
  <c r="K330" i="10"/>
  <c r="L329" i="10"/>
  <c r="M329" i="10" s="1"/>
  <c r="K184" i="10"/>
  <c r="L183" i="10"/>
  <c r="M183" i="10" s="1"/>
  <c r="K348" i="1"/>
  <c r="L347" i="1"/>
  <c r="M347" i="1" s="1"/>
  <c r="K199" i="1"/>
  <c r="L198" i="1"/>
  <c r="M198" i="1" s="1"/>
  <c r="L349" i="14" l="1"/>
  <c r="M349" i="14" s="1"/>
  <c r="N349" i="14"/>
  <c r="O349" i="14" s="1"/>
  <c r="Q349" i="14"/>
  <c r="R349" i="14" s="1"/>
  <c r="K350" i="14"/>
  <c r="N526" i="14"/>
  <c r="O526" i="14" s="1"/>
  <c r="Q526" i="14"/>
  <c r="R526" i="14" s="1"/>
  <c r="L526" i="14"/>
  <c r="M526" i="14" s="1"/>
  <c r="K527" i="14"/>
  <c r="N199" i="14"/>
  <c r="O199" i="14" s="1"/>
  <c r="L199" i="14"/>
  <c r="M199" i="14" s="1"/>
  <c r="K200" i="14"/>
  <c r="Q199" i="14"/>
  <c r="R199" i="14" s="1"/>
  <c r="L485" i="10"/>
  <c r="M485" i="10" s="1"/>
  <c r="K525" i="1"/>
  <c r="L524" i="1"/>
  <c r="M524" i="1" s="1"/>
  <c r="K185" i="10"/>
  <c r="L184" i="10"/>
  <c r="M184" i="10" s="1"/>
  <c r="L330" i="10"/>
  <c r="M330" i="10" s="1"/>
  <c r="K331" i="10"/>
  <c r="K488" i="10"/>
  <c r="K200" i="1"/>
  <c r="L199" i="1"/>
  <c r="M199" i="1" s="1"/>
  <c r="K349" i="1"/>
  <c r="L348" i="1"/>
  <c r="M348" i="1" s="1"/>
  <c r="Q200" i="14" l="1"/>
  <c r="R200" i="14" s="1"/>
  <c r="K201" i="14"/>
  <c r="L200" i="14"/>
  <c r="M200" i="14" s="1"/>
  <c r="N200" i="14"/>
  <c r="O200" i="14" s="1"/>
  <c r="K528" i="14"/>
  <c r="Q527" i="14"/>
  <c r="R527" i="14" s="1"/>
  <c r="L527" i="14"/>
  <c r="M527" i="14" s="1"/>
  <c r="N527" i="14"/>
  <c r="O527" i="14" s="1"/>
  <c r="K351" i="14"/>
  <c r="Q350" i="14"/>
  <c r="R350" i="14" s="1"/>
  <c r="L350" i="14"/>
  <c r="M350" i="14" s="1"/>
  <c r="N350" i="14"/>
  <c r="O350" i="14" s="1"/>
  <c r="K526" i="1"/>
  <c r="L486" i="10"/>
  <c r="M486" i="10" s="1"/>
  <c r="L525" i="1"/>
  <c r="M525" i="1" s="1"/>
  <c r="K489" i="10"/>
  <c r="L331" i="10"/>
  <c r="M331" i="10" s="1"/>
  <c r="K332" i="10"/>
  <c r="K186" i="10"/>
  <c r="L185" i="10"/>
  <c r="M185" i="10" s="1"/>
  <c r="K350" i="1"/>
  <c r="L349" i="1"/>
  <c r="M349" i="1" s="1"/>
  <c r="K201" i="1"/>
  <c r="L200" i="1"/>
  <c r="M200" i="1" s="1"/>
  <c r="Q351" i="14" l="1"/>
  <c r="R351" i="14" s="1"/>
  <c r="K352" i="14"/>
  <c r="N351" i="14"/>
  <c r="O351" i="14" s="1"/>
  <c r="L351" i="14"/>
  <c r="M351" i="14" s="1"/>
  <c r="L528" i="14"/>
  <c r="M528" i="14" s="1"/>
  <c r="Q528" i="14"/>
  <c r="R528" i="14" s="1"/>
  <c r="K529" i="14"/>
  <c r="N528" i="14"/>
  <c r="O528" i="14" s="1"/>
  <c r="L201" i="14"/>
  <c r="M201" i="14" s="1"/>
  <c r="K202" i="14"/>
  <c r="Q201" i="14"/>
  <c r="R201" i="14" s="1"/>
  <c r="N201" i="14"/>
  <c r="O201" i="14" s="1"/>
  <c r="K527" i="1"/>
  <c r="L526" i="1"/>
  <c r="M526" i="1" s="1"/>
  <c r="L487" i="10"/>
  <c r="M487" i="10" s="1"/>
  <c r="L186" i="10"/>
  <c r="M186" i="10" s="1"/>
  <c r="K187" i="10"/>
  <c r="L332" i="10"/>
  <c r="M332" i="10" s="1"/>
  <c r="K333" i="10"/>
  <c r="K490" i="10"/>
  <c r="K202" i="1"/>
  <c r="L201" i="1"/>
  <c r="M201" i="1" s="1"/>
  <c r="K351" i="1"/>
  <c r="L350" i="1"/>
  <c r="M350" i="1" s="1"/>
  <c r="N202" i="14" l="1"/>
  <c r="O202" i="14" s="1"/>
  <c r="Q202" i="14"/>
  <c r="R202" i="14" s="1"/>
  <c r="L202" i="14"/>
  <c r="M202" i="14" s="1"/>
  <c r="K203" i="14"/>
  <c r="N529" i="14"/>
  <c r="O529" i="14" s="1"/>
  <c r="Q529" i="14"/>
  <c r="R529" i="14" s="1"/>
  <c r="K530" i="14"/>
  <c r="L529" i="14"/>
  <c r="M529" i="14" s="1"/>
  <c r="N352" i="14"/>
  <c r="O352" i="14" s="1"/>
  <c r="K353" i="14"/>
  <c r="L352" i="14"/>
  <c r="M352" i="14" s="1"/>
  <c r="Q352" i="14"/>
  <c r="R352" i="14" s="1"/>
  <c r="K528" i="1"/>
  <c r="L527" i="1"/>
  <c r="M527" i="1" s="1"/>
  <c r="L488" i="10"/>
  <c r="M488" i="10" s="1"/>
  <c r="K491" i="10"/>
  <c r="K334" i="10"/>
  <c r="L333" i="10"/>
  <c r="M333" i="10" s="1"/>
  <c r="K188" i="10"/>
  <c r="L187" i="10"/>
  <c r="M187" i="10" s="1"/>
  <c r="K352" i="1"/>
  <c r="L351" i="1"/>
  <c r="M351" i="1" s="1"/>
  <c r="K203" i="1"/>
  <c r="L202" i="1"/>
  <c r="M202" i="1" s="1"/>
  <c r="K354" i="14" l="1"/>
  <c r="Q353" i="14"/>
  <c r="R353" i="14" s="1"/>
  <c r="N353" i="14"/>
  <c r="O353" i="14" s="1"/>
  <c r="L353" i="14"/>
  <c r="M353" i="14" s="1"/>
  <c r="K531" i="14"/>
  <c r="Q530" i="14"/>
  <c r="R530" i="14" s="1"/>
  <c r="L530" i="14"/>
  <c r="M530" i="14" s="1"/>
  <c r="N530" i="14"/>
  <c r="O530" i="14" s="1"/>
  <c r="Q203" i="14"/>
  <c r="R203" i="14" s="1"/>
  <c r="K204" i="14"/>
  <c r="N203" i="14"/>
  <c r="O203" i="14" s="1"/>
  <c r="L203" i="14"/>
  <c r="M203" i="14" s="1"/>
  <c r="L489" i="10"/>
  <c r="M489" i="10" s="1"/>
  <c r="K529" i="1"/>
  <c r="L528" i="1"/>
  <c r="M528" i="1" s="1"/>
  <c r="K189" i="10"/>
  <c r="L188" i="10"/>
  <c r="M188" i="10" s="1"/>
  <c r="K335" i="10"/>
  <c r="L334" i="10"/>
  <c r="M334" i="10" s="1"/>
  <c r="K492" i="10"/>
  <c r="K204" i="1"/>
  <c r="L203" i="1"/>
  <c r="M203" i="1" s="1"/>
  <c r="K353" i="1"/>
  <c r="L352" i="1"/>
  <c r="M352" i="1" s="1"/>
  <c r="N204" i="14" l="1"/>
  <c r="O204" i="14" s="1"/>
  <c r="K205" i="14"/>
  <c r="Q204" i="14"/>
  <c r="R204" i="14" s="1"/>
  <c r="L204" i="14"/>
  <c r="M204" i="14" s="1"/>
  <c r="L531" i="14"/>
  <c r="M531" i="14" s="1"/>
  <c r="K532" i="14"/>
  <c r="Q531" i="14"/>
  <c r="R531" i="14" s="1"/>
  <c r="N531" i="14"/>
  <c r="O531" i="14" s="1"/>
  <c r="L354" i="14"/>
  <c r="M354" i="14" s="1"/>
  <c r="K355" i="14"/>
  <c r="Q354" i="14"/>
  <c r="R354" i="14" s="1"/>
  <c r="N354" i="14"/>
  <c r="O354" i="14" s="1"/>
  <c r="K530" i="1"/>
  <c r="L529" i="1"/>
  <c r="M529" i="1" s="1"/>
  <c r="L490" i="10"/>
  <c r="M490" i="10" s="1"/>
  <c r="K493" i="10"/>
  <c r="K336" i="10"/>
  <c r="L335" i="10"/>
  <c r="M335" i="10" s="1"/>
  <c r="K190" i="10"/>
  <c r="L189" i="10"/>
  <c r="M189" i="10" s="1"/>
  <c r="K354" i="1"/>
  <c r="L353" i="1"/>
  <c r="M353" i="1" s="1"/>
  <c r="K205" i="1"/>
  <c r="L204" i="1"/>
  <c r="M204" i="1" s="1"/>
  <c r="Q355" i="14" l="1"/>
  <c r="R355" i="14" s="1"/>
  <c r="N355" i="14"/>
  <c r="O355" i="14" s="1"/>
  <c r="L355" i="14"/>
  <c r="M355" i="14" s="1"/>
  <c r="K356" i="14"/>
  <c r="N532" i="14"/>
  <c r="O532" i="14" s="1"/>
  <c r="Q532" i="14"/>
  <c r="R532" i="14" s="1"/>
  <c r="K533" i="14"/>
  <c r="L532" i="14"/>
  <c r="M532" i="14" s="1"/>
  <c r="N205" i="14"/>
  <c r="O205" i="14" s="1"/>
  <c r="K206" i="14"/>
  <c r="Q205" i="14"/>
  <c r="R205" i="14" s="1"/>
  <c r="L205" i="14"/>
  <c r="M205" i="14" s="1"/>
  <c r="K531" i="1"/>
  <c r="L491" i="10"/>
  <c r="M491" i="10" s="1"/>
  <c r="L530" i="1"/>
  <c r="M530" i="1" s="1"/>
  <c r="K191" i="10"/>
  <c r="L190" i="10"/>
  <c r="M190" i="10" s="1"/>
  <c r="K494" i="10"/>
  <c r="K337" i="10"/>
  <c r="L336" i="10"/>
  <c r="M336" i="10" s="1"/>
  <c r="K206" i="1"/>
  <c r="L205" i="1"/>
  <c r="M205" i="1" s="1"/>
  <c r="K355" i="1"/>
  <c r="L354" i="1"/>
  <c r="M354" i="1" s="1"/>
  <c r="L206" i="14" l="1"/>
  <c r="M206" i="14" s="1"/>
  <c r="Q206" i="14"/>
  <c r="R206" i="14" s="1"/>
  <c r="K207" i="14"/>
  <c r="N206" i="14"/>
  <c r="O206" i="14" s="1"/>
  <c r="K534" i="14"/>
  <c r="Q533" i="14"/>
  <c r="R533" i="14" s="1"/>
  <c r="L533" i="14"/>
  <c r="M533" i="14" s="1"/>
  <c r="N533" i="14"/>
  <c r="O533" i="14" s="1"/>
  <c r="K357" i="14"/>
  <c r="Q356" i="14"/>
  <c r="R356" i="14" s="1"/>
  <c r="N356" i="14"/>
  <c r="O356" i="14" s="1"/>
  <c r="L356" i="14"/>
  <c r="M356" i="14" s="1"/>
  <c r="K532" i="1"/>
  <c r="L492" i="10"/>
  <c r="M492" i="10" s="1"/>
  <c r="L531" i="1"/>
  <c r="M531" i="1" s="1"/>
  <c r="K495" i="10"/>
  <c r="K338" i="10"/>
  <c r="L337" i="10"/>
  <c r="M337" i="10" s="1"/>
  <c r="K192" i="10"/>
  <c r="L191" i="10"/>
  <c r="M191" i="10" s="1"/>
  <c r="K356" i="1"/>
  <c r="L355" i="1"/>
  <c r="M355" i="1" s="1"/>
  <c r="K207" i="1"/>
  <c r="L206" i="1"/>
  <c r="M206" i="1" s="1"/>
  <c r="N357" i="14" l="1"/>
  <c r="O357" i="14" s="1"/>
  <c r="L357" i="14"/>
  <c r="M357" i="14" s="1"/>
  <c r="K358" i="14"/>
  <c r="Q357" i="14"/>
  <c r="R357" i="14" s="1"/>
  <c r="L534" i="14"/>
  <c r="M534" i="14" s="1"/>
  <c r="K535" i="14"/>
  <c r="N534" i="14"/>
  <c r="O534" i="14" s="1"/>
  <c r="Q534" i="14"/>
  <c r="R534" i="14" s="1"/>
  <c r="Q207" i="14"/>
  <c r="R207" i="14" s="1"/>
  <c r="N207" i="14"/>
  <c r="O207" i="14" s="1"/>
  <c r="K208" i="14"/>
  <c r="L207" i="14"/>
  <c r="M207" i="14" s="1"/>
  <c r="K533" i="1"/>
  <c r="L532" i="1"/>
  <c r="M532" i="1" s="1"/>
  <c r="L493" i="10"/>
  <c r="M493" i="10" s="1"/>
  <c r="K193" i="10"/>
  <c r="L192" i="10"/>
  <c r="M192" i="10" s="1"/>
  <c r="L338" i="10"/>
  <c r="M338" i="10" s="1"/>
  <c r="K339" i="10"/>
  <c r="K496" i="10"/>
  <c r="K208" i="1"/>
  <c r="L207" i="1"/>
  <c r="M207" i="1" s="1"/>
  <c r="K357" i="1"/>
  <c r="L356" i="1"/>
  <c r="M356" i="1" s="1"/>
  <c r="K209" i="14" l="1"/>
  <c r="N208" i="14"/>
  <c r="O208" i="14" s="1"/>
  <c r="L208" i="14"/>
  <c r="M208" i="14" s="1"/>
  <c r="Q208" i="14"/>
  <c r="R208" i="14" s="1"/>
  <c r="N535" i="14"/>
  <c r="O535" i="14" s="1"/>
  <c r="Q535" i="14"/>
  <c r="R535" i="14" s="1"/>
  <c r="L535" i="14"/>
  <c r="M535" i="14" s="1"/>
  <c r="K536" i="14"/>
  <c r="K359" i="14"/>
  <c r="Q358" i="14"/>
  <c r="R358" i="14" s="1"/>
  <c r="N358" i="14"/>
  <c r="O358" i="14" s="1"/>
  <c r="L358" i="14"/>
  <c r="M358" i="14" s="1"/>
  <c r="L533" i="1"/>
  <c r="M533" i="1" s="1"/>
  <c r="L494" i="10"/>
  <c r="M494" i="10" s="1"/>
  <c r="K534" i="1"/>
  <c r="K497" i="10"/>
  <c r="K340" i="10"/>
  <c r="L339" i="10"/>
  <c r="M339" i="10" s="1"/>
  <c r="L193" i="10"/>
  <c r="M193" i="10" s="1"/>
  <c r="K194" i="10"/>
  <c r="K358" i="1"/>
  <c r="L357" i="1"/>
  <c r="M357" i="1" s="1"/>
  <c r="K209" i="1"/>
  <c r="L208" i="1"/>
  <c r="M208" i="1" s="1"/>
  <c r="K360" i="14" l="1"/>
  <c r="N359" i="14"/>
  <c r="O359" i="14" s="1"/>
  <c r="L359" i="14"/>
  <c r="M359" i="14" s="1"/>
  <c r="Q359" i="14"/>
  <c r="R359" i="14" s="1"/>
  <c r="K537" i="14"/>
  <c r="Q536" i="14"/>
  <c r="R536" i="14" s="1"/>
  <c r="L536" i="14"/>
  <c r="M536" i="14" s="1"/>
  <c r="N536" i="14"/>
  <c r="O536" i="14" s="1"/>
  <c r="N209" i="14"/>
  <c r="O209" i="14" s="1"/>
  <c r="L209" i="14"/>
  <c r="M209" i="14" s="1"/>
  <c r="K210" i="14"/>
  <c r="Q209" i="14"/>
  <c r="R209" i="14" s="1"/>
  <c r="L534" i="1"/>
  <c r="M534" i="1" s="1"/>
  <c r="L495" i="10"/>
  <c r="M495" i="10" s="1"/>
  <c r="K535" i="1"/>
  <c r="L194" i="10"/>
  <c r="M194" i="10" s="1"/>
  <c r="K195" i="10"/>
  <c r="K341" i="10"/>
  <c r="L340" i="10"/>
  <c r="M340" i="10" s="1"/>
  <c r="K498" i="10"/>
  <c r="K210" i="1"/>
  <c r="L209" i="1"/>
  <c r="M209" i="1" s="1"/>
  <c r="K359" i="1"/>
  <c r="L358" i="1"/>
  <c r="M358" i="1" s="1"/>
  <c r="Q210" i="14" l="1"/>
  <c r="R210" i="14" s="1"/>
  <c r="K211" i="14"/>
  <c r="N210" i="14"/>
  <c r="O210" i="14" s="1"/>
  <c r="L210" i="14"/>
  <c r="M210" i="14" s="1"/>
  <c r="L537" i="14"/>
  <c r="M537" i="14" s="1"/>
  <c r="Q537" i="14"/>
  <c r="R537" i="14" s="1"/>
  <c r="K538" i="14"/>
  <c r="N537" i="14"/>
  <c r="O537" i="14" s="1"/>
  <c r="N360" i="14"/>
  <c r="O360" i="14" s="1"/>
  <c r="L360" i="14"/>
  <c r="M360" i="14" s="1"/>
  <c r="Q360" i="14"/>
  <c r="R360" i="14" s="1"/>
  <c r="K361" i="14"/>
  <c r="K536" i="1"/>
  <c r="L535" i="1"/>
  <c r="M535" i="1" s="1"/>
  <c r="L496" i="10"/>
  <c r="M496" i="10" s="1"/>
  <c r="K499" i="10"/>
  <c r="K342" i="10"/>
  <c r="L341" i="10"/>
  <c r="M341" i="10" s="1"/>
  <c r="L195" i="10"/>
  <c r="M195" i="10" s="1"/>
  <c r="K196" i="10"/>
  <c r="K360" i="1"/>
  <c r="L359" i="1"/>
  <c r="M359" i="1" s="1"/>
  <c r="K211" i="1"/>
  <c r="L210" i="1"/>
  <c r="M210" i="1" s="1"/>
  <c r="K362" i="14" l="1"/>
  <c r="Q361" i="14"/>
  <c r="R361" i="14" s="1"/>
  <c r="N361" i="14"/>
  <c r="O361" i="14" s="1"/>
  <c r="L361" i="14"/>
  <c r="M361" i="14" s="1"/>
  <c r="N538" i="14"/>
  <c r="O538" i="14" s="1"/>
  <c r="Q538" i="14"/>
  <c r="R538" i="14" s="1"/>
  <c r="L538" i="14"/>
  <c r="M538" i="14" s="1"/>
  <c r="K539" i="14"/>
  <c r="Q211" i="14"/>
  <c r="R211" i="14" s="1"/>
  <c r="L211" i="14"/>
  <c r="M211" i="14" s="1"/>
  <c r="K212" i="14"/>
  <c r="N211" i="14"/>
  <c r="O211" i="14" s="1"/>
  <c r="K537" i="1"/>
  <c r="L497" i="10"/>
  <c r="M497" i="10" s="1"/>
  <c r="L536" i="1"/>
  <c r="M536" i="1" s="1"/>
  <c r="K197" i="10"/>
  <c r="L196" i="10"/>
  <c r="M196" i="10" s="1"/>
  <c r="K343" i="10"/>
  <c r="L342" i="10"/>
  <c r="M342" i="10" s="1"/>
  <c r="K500" i="10"/>
  <c r="K212" i="1"/>
  <c r="L211" i="1"/>
  <c r="M211" i="1" s="1"/>
  <c r="K361" i="1"/>
  <c r="L360" i="1"/>
  <c r="M360" i="1" s="1"/>
  <c r="N212" i="14" l="1"/>
  <c r="O212" i="14" s="1"/>
  <c r="K213" i="14"/>
  <c r="L212" i="14"/>
  <c r="M212" i="14" s="1"/>
  <c r="Q212" i="14"/>
  <c r="R212" i="14" s="1"/>
  <c r="K540" i="14"/>
  <c r="Q539" i="14"/>
  <c r="R539" i="14" s="1"/>
  <c r="L539" i="14"/>
  <c r="M539" i="14" s="1"/>
  <c r="N539" i="14"/>
  <c r="O539" i="14" s="1"/>
  <c r="K363" i="14"/>
  <c r="L362" i="14"/>
  <c r="M362" i="14" s="1"/>
  <c r="Q362" i="14"/>
  <c r="R362" i="14" s="1"/>
  <c r="N362" i="14"/>
  <c r="O362" i="14" s="1"/>
  <c r="K538" i="1"/>
  <c r="L537" i="1"/>
  <c r="M537" i="1" s="1"/>
  <c r="L498" i="10"/>
  <c r="M498" i="10" s="1"/>
  <c r="K501" i="10"/>
  <c r="K344" i="10"/>
  <c r="L343" i="10"/>
  <c r="M343" i="10" s="1"/>
  <c r="K198" i="10"/>
  <c r="L197" i="10"/>
  <c r="M197" i="10" s="1"/>
  <c r="K362" i="1"/>
  <c r="L361" i="1"/>
  <c r="M361" i="1" s="1"/>
  <c r="K213" i="1"/>
  <c r="L212" i="1"/>
  <c r="M212" i="1" s="1"/>
  <c r="Q363" i="14" l="1"/>
  <c r="R363" i="14" s="1"/>
  <c r="N363" i="14"/>
  <c r="O363" i="14" s="1"/>
  <c r="L363" i="14"/>
  <c r="M363" i="14" s="1"/>
  <c r="K364" i="14"/>
  <c r="L540" i="14"/>
  <c r="M540" i="14" s="1"/>
  <c r="K541" i="14"/>
  <c r="Q540" i="14"/>
  <c r="R540" i="14" s="1"/>
  <c r="N540" i="14"/>
  <c r="O540" i="14" s="1"/>
  <c r="Q213" i="14"/>
  <c r="R213" i="14" s="1"/>
  <c r="L213" i="14"/>
  <c r="M213" i="14" s="1"/>
  <c r="K214" i="14"/>
  <c r="N213" i="14"/>
  <c r="O213" i="14" s="1"/>
  <c r="L499" i="10"/>
  <c r="M499" i="10" s="1"/>
  <c r="L538" i="1"/>
  <c r="M538" i="1" s="1"/>
  <c r="K539" i="1"/>
  <c r="K345" i="10"/>
  <c r="L344" i="10"/>
  <c r="M344" i="10" s="1"/>
  <c r="K199" i="10"/>
  <c r="L198" i="10"/>
  <c r="M198" i="10" s="1"/>
  <c r="K502" i="10"/>
  <c r="K214" i="1"/>
  <c r="L213" i="1"/>
  <c r="M213" i="1" s="1"/>
  <c r="K363" i="1"/>
  <c r="L362" i="1"/>
  <c r="M362" i="1" s="1"/>
  <c r="Q214" i="14" l="1"/>
  <c r="R214" i="14" s="1"/>
  <c r="K215" i="14"/>
  <c r="N214" i="14"/>
  <c r="O214" i="14" s="1"/>
  <c r="L214" i="14"/>
  <c r="M214" i="14" s="1"/>
  <c r="N541" i="14"/>
  <c r="O541" i="14" s="1"/>
  <c r="Q541" i="14"/>
  <c r="R541" i="14" s="1"/>
  <c r="S427" i="14" s="1"/>
  <c r="S25" i="14" s="1"/>
  <c r="T31" i="14" s="1"/>
  <c r="T18" i="14" s="1"/>
  <c r="L541" i="14"/>
  <c r="M541" i="14" s="1"/>
  <c r="K365" i="14"/>
  <c r="Q364" i="14"/>
  <c r="R364" i="14" s="1"/>
  <c r="N364" i="14"/>
  <c r="O364" i="14" s="1"/>
  <c r="L364" i="14"/>
  <c r="M364" i="14" s="1"/>
  <c r="K540" i="1"/>
  <c r="L500" i="10"/>
  <c r="M500" i="10" s="1"/>
  <c r="L539" i="1"/>
  <c r="M539" i="1" s="1"/>
  <c r="L199" i="10"/>
  <c r="M199" i="10" s="1"/>
  <c r="K200" i="10"/>
  <c r="K346" i="10"/>
  <c r="L345" i="10"/>
  <c r="M345" i="10" s="1"/>
  <c r="K364" i="1"/>
  <c r="L363" i="1"/>
  <c r="M363" i="1" s="1"/>
  <c r="K215" i="1"/>
  <c r="L214" i="1"/>
  <c r="M214" i="1" s="1"/>
  <c r="K366" i="14" l="1"/>
  <c r="N365" i="14"/>
  <c r="O365" i="14" s="1"/>
  <c r="Q365" i="14"/>
  <c r="R365" i="14" s="1"/>
  <c r="L365" i="14"/>
  <c r="M365" i="14" s="1"/>
  <c r="N215" i="14"/>
  <c r="O215" i="14" s="1"/>
  <c r="L215" i="14"/>
  <c r="M215" i="14" s="1"/>
  <c r="K216" i="14"/>
  <c r="Q215" i="14"/>
  <c r="R215" i="14" s="1"/>
  <c r="K541" i="1"/>
  <c r="L540" i="1"/>
  <c r="M540" i="1" s="1"/>
  <c r="L501" i="10"/>
  <c r="M501" i="10" s="1"/>
  <c r="L346" i="10"/>
  <c r="M346" i="10" s="1"/>
  <c r="K347" i="10"/>
  <c r="L200" i="10"/>
  <c r="M200" i="10" s="1"/>
  <c r="K201" i="10"/>
  <c r="K216" i="1"/>
  <c r="L215" i="1"/>
  <c r="M215" i="1" s="1"/>
  <c r="K365" i="1"/>
  <c r="L364" i="1"/>
  <c r="M364" i="1" s="1"/>
  <c r="Q216" i="14" l="1"/>
  <c r="R216" i="14" s="1"/>
  <c r="K217" i="14"/>
  <c r="N216" i="14"/>
  <c r="O216" i="14" s="1"/>
  <c r="L216" i="14"/>
  <c r="M216" i="14" s="1"/>
  <c r="K367" i="14"/>
  <c r="L366" i="14"/>
  <c r="M366" i="14" s="1"/>
  <c r="N366" i="14"/>
  <c r="O366" i="14" s="1"/>
  <c r="Q366" i="14"/>
  <c r="R366" i="14" s="1"/>
  <c r="L541" i="1"/>
  <c r="M541" i="1" s="1"/>
  <c r="L502" i="10"/>
  <c r="M502" i="10" s="1"/>
  <c r="K202" i="10"/>
  <c r="L201" i="10"/>
  <c r="M201" i="10" s="1"/>
  <c r="L347" i="10"/>
  <c r="M347" i="10" s="1"/>
  <c r="K348" i="10"/>
  <c r="K366" i="1"/>
  <c r="L365" i="1"/>
  <c r="M365" i="1" s="1"/>
  <c r="K217" i="1"/>
  <c r="L216" i="1"/>
  <c r="M216" i="1" s="1"/>
  <c r="L367" i="14" l="1"/>
  <c r="M367" i="14" s="1"/>
  <c r="Q367" i="14"/>
  <c r="R367" i="14" s="1"/>
  <c r="N367" i="14"/>
  <c r="O367" i="14" s="1"/>
  <c r="K368" i="14"/>
  <c r="Q217" i="14"/>
  <c r="R217" i="14" s="1"/>
  <c r="L217" i="14"/>
  <c r="M217" i="14" s="1"/>
  <c r="K218" i="14"/>
  <c r="N217" i="14"/>
  <c r="O217" i="14" s="1"/>
  <c r="K349" i="10"/>
  <c r="L348" i="10"/>
  <c r="M348" i="10" s="1"/>
  <c r="K203" i="10"/>
  <c r="L202" i="10"/>
  <c r="M202" i="10" s="1"/>
  <c r="K218" i="1"/>
  <c r="L217" i="1"/>
  <c r="M217" i="1" s="1"/>
  <c r="K367" i="1"/>
  <c r="L366" i="1"/>
  <c r="M366" i="1" s="1"/>
  <c r="N218" i="14" l="1"/>
  <c r="O218" i="14" s="1"/>
  <c r="K219" i="14"/>
  <c r="L218" i="14"/>
  <c r="M218" i="14" s="1"/>
  <c r="Q218" i="14"/>
  <c r="R218" i="14" s="1"/>
  <c r="K369" i="14"/>
  <c r="Q368" i="14"/>
  <c r="R368" i="14" s="1"/>
  <c r="L368" i="14"/>
  <c r="M368" i="14" s="1"/>
  <c r="N368" i="14"/>
  <c r="O368" i="14" s="1"/>
  <c r="K204" i="10"/>
  <c r="L203" i="10"/>
  <c r="M203" i="10" s="1"/>
  <c r="K350" i="10"/>
  <c r="L349" i="10"/>
  <c r="M349" i="10" s="1"/>
  <c r="K368" i="1"/>
  <c r="L367" i="1"/>
  <c r="M367" i="1" s="1"/>
  <c r="K219" i="1"/>
  <c r="L218" i="1"/>
  <c r="M218" i="1" s="1"/>
  <c r="Q369" i="14" l="1"/>
  <c r="R369" i="14" s="1"/>
  <c r="L369" i="14"/>
  <c r="M369" i="14" s="1"/>
  <c r="K370" i="14"/>
  <c r="N369" i="14"/>
  <c r="O369" i="14" s="1"/>
  <c r="Q219" i="14"/>
  <c r="R219" i="14" s="1"/>
  <c r="L219" i="14"/>
  <c r="M219" i="14" s="1"/>
  <c r="K220" i="14"/>
  <c r="N219" i="14"/>
  <c r="O219" i="14" s="1"/>
  <c r="K351" i="10"/>
  <c r="L350" i="10"/>
  <c r="M350" i="10" s="1"/>
  <c r="L204" i="10"/>
  <c r="M204" i="10" s="1"/>
  <c r="K205" i="10"/>
  <c r="K220" i="1"/>
  <c r="L219" i="1"/>
  <c r="M219" i="1" s="1"/>
  <c r="K369" i="1"/>
  <c r="L368" i="1"/>
  <c r="M368" i="1" s="1"/>
  <c r="Q220" i="14" l="1"/>
  <c r="R220" i="14" s="1"/>
  <c r="K221" i="14"/>
  <c r="N220" i="14"/>
  <c r="O220" i="14" s="1"/>
  <c r="L220" i="14"/>
  <c r="M220" i="14" s="1"/>
  <c r="N370" i="14"/>
  <c r="O370" i="14" s="1"/>
  <c r="L370" i="14"/>
  <c r="M370" i="14" s="1"/>
  <c r="Q370" i="14"/>
  <c r="R370" i="14" s="1"/>
  <c r="K371" i="14"/>
  <c r="L205" i="10"/>
  <c r="M205" i="10" s="1"/>
  <c r="K206" i="10"/>
  <c r="L351" i="10"/>
  <c r="M351" i="10" s="1"/>
  <c r="K352" i="10"/>
  <c r="K370" i="1"/>
  <c r="L369" i="1"/>
  <c r="M369" i="1" s="1"/>
  <c r="K221" i="1"/>
  <c r="L220" i="1"/>
  <c r="M220" i="1" s="1"/>
  <c r="K372" i="14" l="1"/>
  <c r="Q371" i="14"/>
  <c r="R371" i="14" s="1"/>
  <c r="N371" i="14"/>
  <c r="O371" i="14" s="1"/>
  <c r="L371" i="14"/>
  <c r="M371" i="14" s="1"/>
  <c r="N221" i="14"/>
  <c r="O221" i="14" s="1"/>
  <c r="L221" i="14"/>
  <c r="M221" i="14" s="1"/>
  <c r="K222" i="14"/>
  <c r="Q221" i="14"/>
  <c r="R221" i="14" s="1"/>
  <c r="K207" i="10"/>
  <c r="L206" i="10"/>
  <c r="M206" i="10" s="1"/>
  <c r="K353" i="10"/>
  <c r="L352" i="10"/>
  <c r="M352" i="10" s="1"/>
  <c r="K222" i="1"/>
  <c r="L221" i="1"/>
  <c r="M221" i="1" s="1"/>
  <c r="K371" i="1"/>
  <c r="L370" i="1"/>
  <c r="M370" i="1" s="1"/>
  <c r="Q222" i="14" l="1"/>
  <c r="R222" i="14" s="1"/>
  <c r="K223" i="14"/>
  <c r="N222" i="14"/>
  <c r="O222" i="14" s="1"/>
  <c r="L222" i="14"/>
  <c r="M222" i="14" s="1"/>
  <c r="L372" i="14"/>
  <c r="M372" i="14" s="1"/>
  <c r="K373" i="14"/>
  <c r="Q372" i="14"/>
  <c r="R372" i="14" s="1"/>
  <c r="N372" i="14"/>
  <c r="O372" i="14" s="1"/>
  <c r="K354" i="10"/>
  <c r="L353" i="10"/>
  <c r="M353" i="10" s="1"/>
  <c r="K208" i="10"/>
  <c r="L207" i="10"/>
  <c r="M207" i="10" s="1"/>
  <c r="K372" i="1"/>
  <c r="L371" i="1"/>
  <c r="M371" i="1" s="1"/>
  <c r="K223" i="1"/>
  <c r="L222" i="1"/>
  <c r="M222" i="1" s="1"/>
  <c r="Q373" i="14" l="1"/>
  <c r="R373" i="14" s="1"/>
  <c r="N373" i="14"/>
  <c r="O373" i="14" s="1"/>
  <c r="L373" i="14"/>
  <c r="M373" i="14" s="1"/>
  <c r="K374" i="14"/>
  <c r="Q223" i="14"/>
  <c r="R223" i="14" s="1"/>
  <c r="L223" i="14"/>
  <c r="M223" i="14" s="1"/>
  <c r="K224" i="14"/>
  <c r="N223" i="14"/>
  <c r="O223" i="14" s="1"/>
  <c r="K209" i="10"/>
  <c r="L208" i="10"/>
  <c r="M208" i="10" s="1"/>
  <c r="L354" i="10"/>
  <c r="M354" i="10" s="1"/>
  <c r="K355" i="10"/>
  <c r="K224" i="1"/>
  <c r="L223" i="1"/>
  <c r="M223" i="1" s="1"/>
  <c r="K373" i="1"/>
  <c r="L372" i="1"/>
  <c r="M372" i="1" s="1"/>
  <c r="N224" i="14" l="1"/>
  <c r="O224" i="14" s="1"/>
  <c r="K225" i="14"/>
  <c r="K226" i="14" s="1"/>
  <c r="L224" i="14"/>
  <c r="M224" i="14" s="1"/>
  <c r="Q224" i="14"/>
  <c r="R224" i="14" s="1"/>
  <c r="K375" i="14"/>
  <c r="Q374" i="14"/>
  <c r="R374" i="14" s="1"/>
  <c r="N374" i="14"/>
  <c r="O374" i="14" s="1"/>
  <c r="L374" i="14"/>
  <c r="M374" i="14" s="1"/>
  <c r="K356" i="10"/>
  <c r="L355" i="10"/>
  <c r="M355" i="10" s="1"/>
  <c r="K210" i="10"/>
  <c r="L209" i="10"/>
  <c r="M209" i="10" s="1"/>
  <c r="K374" i="1"/>
  <c r="L373" i="1"/>
  <c r="M373" i="1" s="1"/>
  <c r="K225" i="1"/>
  <c r="K226" i="1" s="1"/>
  <c r="L224" i="1"/>
  <c r="M224" i="1" s="1"/>
  <c r="L226" i="1" l="1"/>
  <c r="M226" i="1" s="1"/>
  <c r="L226" i="14"/>
  <c r="M226" i="14" s="1"/>
  <c r="N226" i="14"/>
  <c r="O226" i="14" s="1"/>
  <c r="Q226" i="14"/>
  <c r="R226" i="14" s="1"/>
  <c r="N375" i="14"/>
  <c r="O375" i="14" s="1"/>
  <c r="L375" i="14"/>
  <c r="M375" i="14" s="1"/>
  <c r="K376" i="14"/>
  <c r="Q375" i="14"/>
  <c r="R375" i="14" s="1"/>
  <c r="Q225" i="14"/>
  <c r="R225" i="14" s="1"/>
  <c r="L225" i="14"/>
  <c r="M225" i="14" s="1"/>
  <c r="N225" i="14"/>
  <c r="O225" i="14" s="1"/>
  <c r="K211" i="10"/>
  <c r="L210" i="10"/>
  <c r="M210" i="10" s="1"/>
  <c r="L356" i="10"/>
  <c r="M356" i="10" s="1"/>
  <c r="K357" i="10"/>
  <c r="L225" i="1"/>
  <c r="M225" i="1" s="1"/>
  <c r="K375" i="1"/>
  <c r="L374" i="1"/>
  <c r="M374" i="1" s="1"/>
  <c r="K227" i="14" l="1"/>
  <c r="K377" i="14"/>
  <c r="Q376" i="14"/>
  <c r="R376" i="14" s="1"/>
  <c r="N376" i="14"/>
  <c r="O376" i="14" s="1"/>
  <c r="L376" i="14"/>
  <c r="M376" i="14" s="1"/>
  <c r="K358" i="10"/>
  <c r="L357" i="10"/>
  <c r="M357" i="10" s="1"/>
  <c r="L211" i="10"/>
  <c r="M211" i="10" s="1"/>
  <c r="K212" i="10"/>
  <c r="K376" i="1"/>
  <c r="L375" i="1"/>
  <c r="M375" i="1" s="1"/>
  <c r="K227" i="1"/>
  <c r="K378" i="14" l="1"/>
  <c r="Q377" i="14"/>
  <c r="R377" i="14" s="1"/>
  <c r="L377" i="14"/>
  <c r="M377" i="14" s="1"/>
  <c r="N377" i="14"/>
  <c r="O377" i="14" s="1"/>
  <c r="N227" i="14"/>
  <c r="O227" i="14" s="1"/>
  <c r="L227" i="14"/>
  <c r="M227" i="14" s="1"/>
  <c r="K228" i="14"/>
  <c r="Q227" i="14"/>
  <c r="R227" i="14" s="1"/>
  <c r="L212" i="10"/>
  <c r="M212" i="10" s="1"/>
  <c r="K213" i="10"/>
  <c r="K359" i="10"/>
  <c r="L358" i="10"/>
  <c r="M358" i="10" s="1"/>
  <c r="K228" i="1"/>
  <c r="L227" i="1"/>
  <c r="M227" i="1" s="1"/>
  <c r="K377" i="1"/>
  <c r="L376" i="1"/>
  <c r="M376" i="1" s="1"/>
  <c r="Q228" i="14" l="1"/>
  <c r="R228" i="14" s="1"/>
  <c r="N228" i="14"/>
  <c r="O228" i="14" s="1"/>
  <c r="L228" i="14"/>
  <c r="M228" i="14" s="1"/>
  <c r="K229" i="14"/>
  <c r="N378" i="14"/>
  <c r="O378" i="14" s="1"/>
  <c r="L378" i="14"/>
  <c r="M378" i="14" s="1"/>
  <c r="K379" i="14"/>
  <c r="Q378" i="14"/>
  <c r="R378" i="14" s="1"/>
  <c r="L213" i="10"/>
  <c r="M213" i="10" s="1"/>
  <c r="K214" i="10"/>
  <c r="K360" i="10"/>
  <c r="L359" i="10"/>
  <c r="M359" i="10" s="1"/>
  <c r="K378" i="1"/>
  <c r="L377" i="1"/>
  <c r="M377" i="1" s="1"/>
  <c r="K229" i="1"/>
  <c r="L228" i="1"/>
  <c r="M228" i="1" s="1"/>
  <c r="K380" i="14" l="1"/>
  <c r="Q379" i="14"/>
  <c r="R379" i="14" s="1"/>
  <c r="N379" i="14"/>
  <c r="O379" i="14" s="1"/>
  <c r="L379" i="14"/>
  <c r="M379" i="14" s="1"/>
  <c r="Q229" i="14"/>
  <c r="R229" i="14" s="1"/>
  <c r="N229" i="14"/>
  <c r="O229" i="14" s="1"/>
  <c r="L229" i="14"/>
  <c r="M229" i="14" s="1"/>
  <c r="K230" i="14"/>
  <c r="K215" i="10"/>
  <c r="L214" i="10"/>
  <c r="M214" i="10" s="1"/>
  <c r="K361" i="10"/>
  <c r="L360" i="10"/>
  <c r="M360" i="10" s="1"/>
  <c r="K230" i="1"/>
  <c r="L229" i="1"/>
  <c r="M229" i="1" s="1"/>
  <c r="K379" i="1"/>
  <c r="L378" i="1"/>
  <c r="M378" i="1" s="1"/>
  <c r="N230" i="14" l="1"/>
  <c r="O230" i="14" s="1"/>
  <c r="L230" i="14"/>
  <c r="M230" i="14" s="1"/>
  <c r="Q230" i="14"/>
  <c r="R230" i="14" s="1"/>
  <c r="K231" i="14"/>
  <c r="K381" i="14"/>
  <c r="L380" i="14"/>
  <c r="M380" i="14" s="1"/>
  <c r="N380" i="14"/>
  <c r="O380" i="14" s="1"/>
  <c r="Q380" i="14"/>
  <c r="R380" i="14" s="1"/>
  <c r="K362" i="10"/>
  <c r="L215" i="10"/>
  <c r="M215" i="10" s="1"/>
  <c r="K216" i="10"/>
  <c r="K380" i="1"/>
  <c r="L379" i="1"/>
  <c r="M379" i="1" s="1"/>
  <c r="K231" i="1"/>
  <c r="L230" i="1"/>
  <c r="M230" i="1" s="1"/>
  <c r="Q381" i="14" l="1"/>
  <c r="R381" i="14" s="1"/>
  <c r="N381" i="14"/>
  <c r="O381" i="14" s="1"/>
  <c r="K382" i="14"/>
  <c r="L381" i="14"/>
  <c r="M381" i="14" s="1"/>
  <c r="Q231" i="14"/>
  <c r="R231" i="14" s="1"/>
  <c r="N231" i="14"/>
  <c r="O231" i="14" s="1"/>
  <c r="L231" i="14"/>
  <c r="M231" i="14" s="1"/>
  <c r="K232" i="14"/>
  <c r="L361" i="10"/>
  <c r="M361" i="10" s="1"/>
  <c r="L216" i="10"/>
  <c r="M216" i="10" s="1"/>
  <c r="K217" i="10"/>
  <c r="K363" i="10"/>
  <c r="K232" i="1"/>
  <c r="L231" i="1"/>
  <c r="M231" i="1" s="1"/>
  <c r="K381" i="1"/>
  <c r="L380" i="1"/>
  <c r="M380" i="1" s="1"/>
  <c r="Q232" i="14" l="1"/>
  <c r="R232" i="14" s="1"/>
  <c r="N232" i="14"/>
  <c r="O232" i="14" s="1"/>
  <c r="L232" i="14"/>
  <c r="M232" i="14" s="1"/>
  <c r="K233" i="14"/>
  <c r="K383" i="14"/>
  <c r="Q382" i="14"/>
  <c r="R382" i="14" s="1"/>
  <c r="L382" i="14"/>
  <c r="M382" i="14" s="1"/>
  <c r="N382" i="14"/>
  <c r="O382" i="14" s="1"/>
  <c r="L362" i="10"/>
  <c r="M362" i="10" s="1"/>
  <c r="K364" i="10"/>
  <c r="K218" i="10"/>
  <c r="L217" i="10"/>
  <c r="M217" i="10" s="1"/>
  <c r="K382" i="1"/>
  <c r="L381" i="1"/>
  <c r="M381" i="1" s="1"/>
  <c r="K233" i="1"/>
  <c r="L232" i="1"/>
  <c r="M232" i="1" s="1"/>
  <c r="K384" i="14" l="1"/>
  <c r="Q383" i="14"/>
  <c r="R383" i="14" s="1"/>
  <c r="N383" i="14"/>
  <c r="O383" i="14" s="1"/>
  <c r="L383" i="14"/>
  <c r="M383" i="14" s="1"/>
  <c r="N233" i="14"/>
  <c r="O233" i="14" s="1"/>
  <c r="L233" i="14"/>
  <c r="M233" i="14" s="1"/>
  <c r="Q233" i="14"/>
  <c r="R233" i="14" s="1"/>
  <c r="K234" i="14"/>
  <c r="L363" i="10"/>
  <c r="M363" i="10" s="1"/>
  <c r="K219" i="10"/>
  <c r="L218" i="10"/>
  <c r="M218" i="10" s="1"/>
  <c r="K365" i="10"/>
  <c r="K234" i="1"/>
  <c r="L233" i="1"/>
  <c r="M233" i="1" s="1"/>
  <c r="K383" i="1"/>
  <c r="L382" i="1"/>
  <c r="M382" i="1" s="1"/>
  <c r="Q234" i="14" l="1"/>
  <c r="R234" i="14" s="1"/>
  <c r="K235" i="14"/>
  <c r="N234" i="14"/>
  <c r="O234" i="14" s="1"/>
  <c r="L234" i="14"/>
  <c r="M234" i="14" s="1"/>
  <c r="K385" i="14"/>
  <c r="Q384" i="14"/>
  <c r="R384" i="14" s="1"/>
  <c r="N384" i="14"/>
  <c r="O384" i="14" s="1"/>
  <c r="L384" i="14"/>
  <c r="M384" i="14" s="1"/>
  <c r="L364" i="10"/>
  <c r="M364" i="10" s="1"/>
  <c r="K366" i="10"/>
  <c r="L219" i="10"/>
  <c r="M219" i="10" s="1"/>
  <c r="K220" i="10"/>
  <c r="K384" i="1"/>
  <c r="L383" i="1"/>
  <c r="M383" i="1" s="1"/>
  <c r="K235" i="1"/>
  <c r="L234" i="1"/>
  <c r="M234" i="1" s="1"/>
  <c r="N385" i="14" l="1"/>
  <c r="O385" i="14" s="1"/>
  <c r="L385" i="14"/>
  <c r="M385" i="14" s="1"/>
  <c r="K386" i="14"/>
  <c r="Q385" i="14"/>
  <c r="R385" i="14" s="1"/>
  <c r="Q235" i="14"/>
  <c r="R235" i="14" s="1"/>
  <c r="N235" i="14"/>
  <c r="O235" i="14" s="1"/>
  <c r="L235" i="14"/>
  <c r="M235" i="14" s="1"/>
  <c r="K236" i="14"/>
  <c r="L365" i="10"/>
  <c r="M365" i="10" s="1"/>
  <c r="L220" i="10"/>
  <c r="M220" i="10" s="1"/>
  <c r="K221" i="10"/>
  <c r="K367" i="10"/>
  <c r="K236" i="1"/>
  <c r="L235" i="1"/>
  <c r="M235" i="1" s="1"/>
  <c r="K385" i="1"/>
  <c r="L384" i="1"/>
  <c r="M384" i="1" s="1"/>
  <c r="N236" i="14" l="1"/>
  <c r="O236" i="14" s="1"/>
  <c r="L236" i="14"/>
  <c r="M236" i="14" s="1"/>
  <c r="K237" i="14"/>
  <c r="Q236" i="14"/>
  <c r="R236" i="14" s="1"/>
  <c r="K387" i="14"/>
  <c r="Q386" i="14"/>
  <c r="R386" i="14" s="1"/>
  <c r="N386" i="14"/>
  <c r="O386" i="14" s="1"/>
  <c r="L386" i="14"/>
  <c r="M386" i="14" s="1"/>
  <c r="L366" i="10"/>
  <c r="M366" i="10" s="1"/>
  <c r="K368" i="10"/>
  <c r="L221" i="10"/>
  <c r="M221" i="10" s="1"/>
  <c r="K222" i="10"/>
  <c r="K386" i="1"/>
  <c r="L385" i="1"/>
  <c r="M385" i="1" s="1"/>
  <c r="K237" i="1"/>
  <c r="L236" i="1"/>
  <c r="M236" i="1" s="1"/>
  <c r="L387" i="14" l="1"/>
  <c r="M387" i="14" s="1"/>
  <c r="K388" i="14"/>
  <c r="Q387" i="14"/>
  <c r="R387" i="14" s="1"/>
  <c r="N387" i="14"/>
  <c r="O387" i="14" s="1"/>
  <c r="Q237" i="14"/>
  <c r="R237" i="14" s="1"/>
  <c r="K238" i="14"/>
  <c r="N237" i="14"/>
  <c r="O237" i="14" s="1"/>
  <c r="L237" i="14"/>
  <c r="M237" i="14" s="1"/>
  <c r="L367" i="10"/>
  <c r="M367" i="10" s="1"/>
  <c r="K369" i="10"/>
  <c r="K223" i="10"/>
  <c r="L222" i="10"/>
  <c r="M222" i="10" s="1"/>
  <c r="K238" i="1"/>
  <c r="L237" i="1"/>
  <c r="M237" i="1" s="1"/>
  <c r="K387" i="1"/>
  <c r="L386" i="1"/>
  <c r="M386" i="1" s="1"/>
  <c r="Q238" i="14" l="1"/>
  <c r="R238" i="14" s="1"/>
  <c r="K239" i="14"/>
  <c r="N238" i="14"/>
  <c r="O238" i="14" s="1"/>
  <c r="L238" i="14"/>
  <c r="M238" i="14" s="1"/>
  <c r="K389" i="14"/>
  <c r="Q388" i="14"/>
  <c r="R388" i="14" s="1"/>
  <c r="N388" i="14"/>
  <c r="O388" i="14" s="1"/>
  <c r="L388" i="14"/>
  <c r="M388" i="14" s="1"/>
  <c r="L368" i="10"/>
  <c r="M368" i="10" s="1"/>
  <c r="K224" i="10"/>
  <c r="L223" i="10"/>
  <c r="M223" i="10" s="1"/>
  <c r="K370" i="10"/>
  <c r="K388" i="1"/>
  <c r="L387" i="1"/>
  <c r="M387" i="1" s="1"/>
  <c r="K239" i="1"/>
  <c r="L238" i="1"/>
  <c r="M238" i="1" s="1"/>
  <c r="N389" i="14" l="1"/>
  <c r="O389" i="14" s="1"/>
  <c r="Q389" i="14"/>
  <c r="R389" i="14" s="1"/>
  <c r="K390" i="14"/>
  <c r="L389" i="14"/>
  <c r="M389" i="14" s="1"/>
  <c r="N239" i="14"/>
  <c r="O239" i="14" s="1"/>
  <c r="L239" i="14"/>
  <c r="M239" i="14" s="1"/>
  <c r="K240" i="14"/>
  <c r="Q239" i="14"/>
  <c r="R239" i="14" s="1"/>
  <c r="L369" i="10"/>
  <c r="M369" i="10" s="1"/>
  <c r="K371" i="10"/>
  <c r="K225" i="10"/>
  <c r="L224" i="10"/>
  <c r="M224" i="10" s="1"/>
  <c r="K240" i="1"/>
  <c r="L239" i="1"/>
  <c r="M239" i="1" s="1"/>
  <c r="K389" i="1"/>
  <c r="L388" i="1"/>
  <c r="M388" i="1" s="1"/>
  <c r="Q240" i="14" l="1"/>
  <c r="R240" i="14" s="1"/>
  <c r="L240" i="14"/>
  <c r="M240" i="14" s="1"/>
  <c r="K241" i="14"/>
  <c r="N240" i="14"/>
  <c r="O240" i="14" s="1"/>
  <c r="L390" i="14"/>
  <c r="M390" i="14" s="1"/>
  <c r="K391" i="14"/>
  <c r="Q390" i="14"/>
  <c r="R390" i="14" s="1"/>
  <c r="N390" i="14"/>
  <c r="O390" i="14" s="1"/>
  <c r="L370" i="10"/>
  <c r="M370" i="10" s="1"/>
  <c r="L225" i="10"/>
  <c r="M225" i="10" s="1"/>
  <c r="K226" i="10"/>
  <c r="K372" i="10"/>
  <c r="K390" i="1"/>
  <c r="L389" i="1"/>
  <c r="M389" i="1" s="1"/>
  <c r="K241" i="1"/>
  <c r="L240" i="1"/>
  <c r="M240" i="1" s="1"/>
  <c r="Q391" i="14" l="1"/>
  <c r="R391" i="14" s="1"/>
  <c r="K392" i="14"/>
  <c r="N391" i="14"/>
  <c r="O391" i="14" s="1"/>
  <c r="L391" i="14"/>
  <c r="M391" i="14" s="1"/>
  <c r="Q241" i="14"/>
  <c r="R241" i="14" s="1"/>
  <c r="K242" i="14"/>
  <c r="N241" i="14"/>
  <c r="O241" i="14" s="1"/>
  <c r="L241" i="14"/>
  <c r="M241" i="14" s="1"/>
  <c r="L371" i="10"/>
  <c r="M371" i="10" s="1"/>
  <c r="K227" i="10"/>
  <c r="L226" i="10"/>
  <c r="M226" i="10" s="1"/>
  <c r="K373" i="10"/>
  <c r="K242" i="1"/>
  <c r="L241" i="1"/>
  <c r="M241" i="1" s="1"/>
  <c r="K391" i="1"/>
  <c r="L390" i="1"/>
  <c r="M390" i="1" s="1"/>
  <c r="N242" i="14" l="1"/>
  <c r="O242" i="14" s="1"/>
  <c r="L242" i="14"/>
  <c r="M242" i="14" s="1"/>
  <c r="K243" i="14"/>
  <c r="Q242" i="14"/>
  <c r="R242" i="14" s="1"/>
  <c r="N392" i="14"/>
  <c r="O392" i="14" s="1"/>
  <c r="Q392" i="14"/>
  <c r="R392" i="14" s="1"/>
  <c r="L392" i="14"/>
  <c r="M392" i="14" s="1"/>
  <c r="K393" i="14"/>
  <c r="L372" i="10"/>
  <c r="M372" i="10" s="1"/>
  <c r="K374" i="10"/>
  <c r="K228" i="10"/>
  <c r="L227" i="10"/>
  <c r="M227" i="10" s="1"/>
  <c r="K392" i="1"/>
  <c r="L391" i="1"/>
  <c r="M391" i="1" s="1"/>
  <c r="K243" i="1"/>
  <c r="L242" i="1"/>
  <c r="M242" i="1" s="1"/>
  <c r="N393" i="14" l="1"/>
  <c r="O393" i="14" s="1"/>
  <c r="L393" i="14"/>
  <c r="M393" i="14" s="1"/>
  <c r="Q393" i="14"/>
  <c r="R393" i="14" s="1"/>
  <c r="K394" i="14"/>
  <c r="Q243" i="14"/>
  <c r="R243" i="14" s="1"/>
  <c r="L243" i="14"/>
  <c r="M243" i="14" s="1"/>
  <c r="K244" i="14"/>
  <c r="N243" i="14"/>
  <c r="O243" i="14" s="1"/>
  <c r="L373" i="10"/>
  <c r="M373" i="10" s="1"/>
  <c r="L228" i="10"/>
  <c r="M228" i="10" s="1"/>
  <c r="K229" i="10"/>
  <c r="K375" i="10"/>
  <c r="K244" i="1"/>
  <c r="L243" i="1"/>
  <c r="M243" i="1" s="1"/>
  <c r="K393" i="1"/>
  <c r="L392" i="1"/>
  <c r="M392" i="1" s="1"/>
  <c r="Q244" i="14" l="1"/>
  <c r="R244" i="14" s="1"/>
  <c r="K245" i="14"/>
  <c r="L244" i="14"/>
  <c r="M244" i="14" s="1"/>
  <c r="N244" i="14"/>
  <c r="O244" i="14" s="1"/>
  <c r="K395" i="14"/>
  <c r="Q394" i="14"/>
  <c r="R394" i="14" s="1"/>
  <c r="L394" i="14"/>
  <c r="M394" i="14" s="1"/>
  <c r="N394" i="14"/>
  <c r="O394" i="14" s="1"/>
  <c r="L374" i="10"/>
  <c r="M374" i="10" s="1"/>
  <c r="K376" i="10"/>
  <c r="K230" i="10"/>
  <c r="L229" i="10"/>
  <c r="M229" i="10" s="1"/>
  <c r="K394" i="1"/>
  <c r="L393" i="1"/>
  <c r="M393" i="1" s="1"/>
  <c r="K245" i="1"/>
  <c r="L244" i="1"/>
  <c r="M244" i="1" s="1"/>
  <c r="N395" i="14" l="1"/>
  <c r="O395" i="14" s="1"/>
  <c r="K396" i="14"/>
  <c r="Q395" i="14"/>
  <c r="R395" i="14" s="1"/>
  <c r="L395" i="14"/>
  <c r="M395" i="14" s="1"/>
  <c r="N245" i="14"/>
  <c r="O245" i="14" s="1"/>
  <c r="L245" i="14"/>
  <c r="M245" i="14" s="1"/>
  <c r="Q245" i="14"/>
  <c r="R245" i="14" s="1"/>
  <c r="L245" i="1"/>
  <c r="M245" i="1" s="1"/>
  <c r="L375" i="10"/>
  <c r="M375" i="10" s="1"/>
  <c r="K231" i="10"/>
  <c r="L231" i="10" s="1"/>
  <c r="M231" i="10" s="1"/>
  <c r="L230" i="10"/>
  <c r="M230" i="10" s="1"/>
  <c r="K377" i="10"/>
  <c r="K395" i="1"/>
  <c r="L394" i="1"/>
  <c r="M394" i="1" s="1"/>
  <c r="S101" i="14" l="1"/>
  <c r="S23" i="14" s="1"/>
  <c r="T29" i="14" s="1"/>
  <c r="T16" i="14" s="1"/>
  <c r="T250" i="14"/>
  <c r="V10" i="14"/>
  <c r="X205" i="14"/>
  <c r="N396" i="14"/>
  <c r="O396" i="14" s="1"/>
  <c r="Q396" i="14"/>
  <c r="R396" i="14" s="1"/>
  <c r="L396" i="14"/>
  <c r="M396" i="14" s="1"/>
  <c r="K397" i="14"/>
  <c r="L376" i="10"/>
  <c r="M376" i="10" s="1"/>
  <c r="K378" i="10"/>
  <c r="K396" i="1"/>
  <c r="L395" i="1"/>
  <c r="M395" i="1" s="1"/>
  <c r="K398" i="14" l="1"/>
  <c r="Q397" i="14"/>
  <c r="R397" i="14" s="1"/>
  <c r="L397" i="14"/>
  <c r="M397" i="14" s="1"/>
  <c r="N397" i="14"/>
  <c r="O397" i="14" s="1"/>
  <c r="L377" i="10"/>
  <c r="M377" i="10" s="1"/>
  <c r="K379" i="10"/>
  <c r="K397" i="1"/>
  <c r="L396" i="1"/>
  <c r="M396" i="1" s="1"/>
  <c r="N398" i="14" l="1"/>
  <c r="O398" i="14" s="1"/>
  <c r="Q398" i="14"/>
  <c r="R398" i="14" s="1"/>
  <c r="K399" i="14"/>
  <c r="L398" i="14"/>
  <c r="M398" i="14" s="1"/>
  <c r="L378" i="10"/>
  <c r="M378" i="10" s="1"/>
  <c r="K380" i="10"/>
  <c r="K398" i="1"/>
  <c r="L397" i="1"/>
  <c r="M397" i="1" s="1"/>
  <c r="K400" i="14" l="1"/>
  <c r="Q399" i="14"/>
  <c r="R399" i="14" s="1"/>
  <c r="N399" i="14"/>
  <c r="O399" i="14" s="1"/>
  <c r="L399" i="14"/>
  <c r="M399" i="14" s="1"/>
  <c r="L379" i="10"/>
  <c r="M379" i="10" s="1"/>
  <c r="K381" i="10"/>
  <c r="K399" i="1"/>
  <c r="L398" i="1"/>
  <c r="M398" i="1" s="1"/>
  <c r="N400" i="14" l="1"/>
  <c r="O400" i="14" s="1"/>
  <c r="L400" i="14"/>
  <c r="M400" i="14" s="1"/>
  <c r="K401" i="14"/>
  <c r="Q400" i="14"/>
  <c r="R400" i="14" s="1"/>
  <c r="L380" i="10"/>
  <c r="M380" i="10" s="1"/>
  <c r="K382" i="10"/>
  <c r="K400" i="1"/>
  <c r="L399" i="1"/>
  <c r="M399" i="1" s="1"/>
  <c r="N401" i="14" l="1"/>
  <c r="O401" i="14" s="1"/>
  <c r="K402" i="14"/>
  <c r="Q401" i="14"/>
  <c r="R401" i="14" s="1"/>
  <c r="L401" i="14"/>
  <c r="M401" i="14" s="1"/>
  <c r="L381" i="10"/>
  <c r="M381" i="10" s="1"/>
  <c r="K383" i="10"/>
  <c r="K401" i="1"/>
  <c r="L400" i="1"/>
  <c r="M400" i="1" s="1"/>
  <c r="K403" i="14" l="1"/>
  <c r="N402" i="14"/>
  <c r="O402" i="14" s="1"/>
  <c r="L402" i="14"/>
  <c r="M402" i="14" s="1"/>
  <c r="Q402" i="14"/>
  <c r="R402" i="14" s="1"/>
  <c r="L382" i="10"/>
  <c r="M382" i="10" s="1"/>
  <c r="K384" i="10"/>
  <c r="K402" i="1"/>
  <c r="L401" i="1"/>
  <c r="M401" i="1" s="1"/>
  <c r="K404" i="14" l="1"/>
  <c r="Q403" i="14"/>
  <c r="R403" i="14" s="1"/>
  <c r="N403" i="14"/>
  <c r="O403" i="14" s="1"/>
  <c r="L403" i="14"/>
  <c r="M403" i="14" s="1"/>
  <c r="L383" i="10"/>
  <c r="M383" i="10" s="1"/>
  <c r="K385" i="10"/>
  <c r="K403" i="1"/>
  <c r="L402" i="1"/>
  <c r="M402" i="1" s="1"/>
  <c r="N404" i="14" l="1"/>
  <c r="O404" i="14" s="1"/>
  <c r="L404" i="14"/>
  <c r="M404" i="14" s="1"/>
  <c r="Q404" i="14"/>
  <c r="R404" i="14" s="1"/>
  <c r="K405" i="14"/>
  <c r="L384" i="10"/>
  <c r="M384" i="10" s="1"/>
  <c r="K386" i="10"/>
  <c r="K404" i="1"/>
  <c r="L403" i="1"/>
  <c r="M403" i="1" s="1"/>
  <c r="Q405" i="14" l="1"/>
  <c r="R405" i="14" s="1"/>
  <c r="K406" i="14"/>
  <c r="N405" i="14"/>
  <c r="O405" i="14" s="1"/>
  <c r="L405" i="14"/>
  <c r="M405" i="14" s="1"/>
  <c r="L385" i="10"/>
  <c r="M385" i="10" s="1"/>
  <c r="K387" i="10"/>
  <c r="K405" i="1"/>
  <c r="L404" i="1"/>
  <c r="M404" i="1" s="1"/>
  <c r="Q406" i="14" l="1"/>
  <c r="R406" i="14" s="1"/>
  <c r="S251" i="14" s="1"/>
  <c r="S24" i="14" s="1"/>
  <c r="T30" i="14" s="1"/>
  <c r="T17" i="14" s="1"/>
  <c r="L406" i="14"/>
  <c r="M406" i="14" s="1"/>
  <c r="V11" i="14" s="1"/>
  <c r="N406" i="14"/>
  <c r="O406" i="14" s="1"/>
  <c r="L386" i="10"/>
  <c r="M386" i="10" s="1"/>
  <c r="K406" i="1"/>
  <c r="L405" i="1"/>
  <c r="M405" i="1" s="1"/>
  <c r="L406" i="1" l="1"/>
  <c r="M406" i="1" s="1"/>
  <c r="L387" i="10"/>
  <c r="M387" i="10" s="1"/>
  <c r="K543" i="1"/>
  <c r="K544" i="1" l="1"/>
  <c r="L543" i="1"/>
  <c r="M543" i="1" s="1"/>
  <c r="K545" i="1" l="1"/>
  <c r="L544" i="1"/>
  <c r="M544" i="1" s="1"/>
  <c r="K546" i="1" l="1"/>
  <c r="L545" i="1"/>
  <c r="M545" i="1" s="1"/>
  <c r="K547" i="1" l="1"/>
  <c r="L546" i="1"/>
  <c r="M546" i="1" s="1"/>
  <c r="K548" i="1" l="1"/>
  <c r="L547" i="1"/>
  <c r="M547" i="1" s="1"/>
  <c r="L548" i="1" l="1"/>
  <c r="M548" i="1" s="1"/>
  <c r="K549" i="1"/>
  <c r="K550" i="1" l="1"/>
  <c r="L549" i="1"/>
  <c r="M549" i="1" s="1"/>
  <c r="K551" i="1" l="1"/>
  <c r="L550" i="1"/>
  <c r="M550" i="1" s="1"/>
  <c r="L551" i="1" l="1"/>
  <c r="M55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<sst xmlns="http://schemas.openxmlformats.org/spreadsheetml/2006/main" count="11654" uniqueCount="427">
  <si>
    <t>Revenue Operations Analyst Assessment</t>
  </si>
  <si>
    <t>1. Determine the commission earned by each of the four Account Executives, all of whom are on annual compensation plans with commission-based structures. Commission rates is calculated based on their Revenue attainment percentage at the time of booking. Details on Quota and Plan is on Tab "Commission Rate and Quota".</t>
  </si>
  <si>
    <t>2. Please input commission rate and commission earned in Columns K and L on the Data Tab.</t>
  </si>
  <si>
    <t>3. Please list total commission by rep by Product and Service</t>
  </si>
  <si>
    <t>4.  What insights can be drawn from this data?</t>
  </si>
  <si>
    <t>6.  Prepare 1 to 3 slides summarizing your assessment and proposed recommendations.  Your slides should address:</t>
  </si>
  <si>
    <t>Account Executive</t>
  </si>
  <si>
    <t>Plan</t>
  </si>
  <si>
    <t>Product Quota</t>
  </si>
  <si>
    <t>Service Quota</t>
  </si>
  <si>
    <t>Benjamin Lee</t>
  </si>
  <si>
    <t>Plan I</t>
  </si>
  <si>
    <t>David Jones</t>
  </si>
  <si>
    <t>Plan II</t>
  </si>
  <si>
    <t>John Smith</t>
  </si>
  <si>
    <t>Stephanie Jones</t>
  </si>
  <si>
    <t>Commission Rates</t>
  </si>
  <si>
    <t>Attainment % TIERS</t>
  </si>
  <si>
    <t>PRODUCT</t>
  </si>
  <si>
    <t>SERVICE</t>
  </si>
  <si>
    <t>END</t>
  </si>
  <si>
    <t>Number</t>
  </si>
  <si>
    <t>Order Date</t>
  </si>
  <si>
    <t>Customer Number</t>
  </si>
  <si>
    <t>Revenue</t>
  </si>
  <si>
    <t>Margin</t>
  </si>
  <si>
    <t>Currency</t>
  </si>
  <si>
    <t>EmpID</t>
  </si>
  <si>
    <t>Sales Rep</t>
  </si>
  <si>
    <t>Prod vs Svc</t>
  </si>
  <si>
    <t>Commission Rate</t>
  </si>
  <si>
    <t>Commission Earned</t>
  </si>
  <si>
    <t>SO-882132-1</t>
  </si>
  <si>
    <t>USD</t>
  </si>
  <si>
    <t>Product</t>
  </si>
  <si>
    <t>SO-877876-1</t>
  </si>
  <si>
    <t>SO-975941-1</t>
  </si>
  <si>
    <t>SO-519281-1</t>
  </si>
  <si>
    <t>Service</t>
  </si>
  <si>
    <t>SO-973631-1</t>
  </si>
  <si>
    <t>SO-1001848-1</t>
  </si>
  <si>
    <t>SO-945162-1</t>
  </si>
  <si>
    <t>SO-841923-1</t>
  </si>
  <si>
    <t>SO-852014-1</t>
  </si>
  <si>
    <t>SO-942019-1</t>
  </si>
  <si>
    <t>SO-996616-1</t>
  </si>
  <si>
    <t>SO-1084247-1</t>
  </si>
  <si>
    <t>SO-941182-1</t>
  </si>
  <si>
    <t>SO-952440-1</t>
  </si>
  <si>
    <t>SO-951819-1</t>
  </si>
  <si>
    <t>SO-941685-1</t>
  </si>
  <si>
    <t>SO-847060-1</t>
  </si>
  <si>
    <t>SO-841694-1</t>
  </si>
  <si>
    <t>SO-1035336-1</t>
  </si>
  <si>
    <t>SO-1072495-1</t>
  </si>
  <si>
    <t>SO-1077070-1</t>
  </si>
  <si>
    <t>SO-974256-1</t>
  </si>
  <si>
    <t>SO-932840-1</t>
  </si>
  <si>
    <t>SO-997448-1</t>
  </si>
  <si>
    <t>SO-941598-1</t>
  </si>
  <si>
    <t>SO-544252-1</t>
  </si>
  <si>
    <t>SO-871992-1</t>
  </si>
  <si>
    <t>SO-1080178-1</t>
  </si>
  <si>
    <t>SO-833292-1</t>
  </si>
  <si>
    <t>SO-961980-1</t>
  </si>
  <si>
    <t>SO-856217-1</t>
  </si>
  <si>
    <t>SO-924998-1</t>
  </si>
  <si>
    <t>SO-937986-1</t>
  </si>
  <si>
    <t>SO-826712-1</t>
  </si>
  <si>
    <t>SO-851975-1</t>
  </si>
  <si>
    <t>SO-912651-1</t>
  </si>
  <si>
    <t>SO-965108-1</t>
  </si>
  <si>
    <t>SO-968820-1</t>
  </si>
  <si>
    <t>SO-971945-1</t>
  </si>
  <si>
    <t>SO-982912-1</t>
  </si>
  <si>
    <t>SO-977572-1</t>
  </si>
  <si>
    <t>SO-0997794-1</t>
  </si>
  <si>
    <t>SO-0998585-1</t>
  </si>
  <si>
    <t>SO-0999453-1</t>
  </si>
  <si>
    <t>SO-1007773-1</t>
  </si>
  <si>
    <t>SO-1009126-1</t>
  </si>
  <si>
    <t>SO-973079-1</t>
  </si>
  <si>
    <t>SO-977782-1</t>
  </si>
  <si>
    <t>SO-1012167-1</t>
  </si>
  <si>
    <t>SO-1077189-1</t>
  </si>
  <si>
    <t>SO-925796-1</t>
  </si>
  <si>
    <t>SO-979173-1</t>
  </si>
  <si>
    <t>SO-1072137-1</t>
  </si>
  <si>
    <t>SO-968696-1</t>
  </si>
  <si>
    <t>SO-941692-1</t>
  </si>
  <si>
    <t>SO-921059-1</t>
  </si>
  <si>
    <t>SO-1084307-1</t>
  </si>
  <si>
    <t>SO-1048201-1</t>
  </si>
  <si>
    <t>SO-1087507-1</t>
  </si>
  <si>
    <t>SO-944474-1</t>
  </si>
  <si>
    <t>SO-1088379-1</t>
  </si>
  <si>
    <t>SO-863698-1</t>
  </si>
  <si>
    <t>SO-867922-1</t>
  </si>
  <si>
    <t>SO-0999524-1</t>
  </si>
  <si>
    <t>SO-968313-1</t>
  </si>
  <si>
    <t>SO-918620-1</t>
  </si>
  <si>
    <t>SO-1034180-1</t>
  </si>
  <si>
    <t>SO-277742-1</t>
  </si>
  <si>
    <t>SO-841826-1</t>
  </si>
  <si>
    <t>SO-854373-1</t>
  </si>
  <si>
    <t>SO-854373-2</t>
  </si>
  <si>
    <t>SO-968197-1</t>
  </si>
  <si>
    <t>SO-934184-1</t>
  </si>
  <si>
    <t>SO-273545-1</t>
  </si>
  <si>
    <t>SO-934190-1</t>
  </si>
  <si>
    <t>SO-1011949-1</t>
  </si>
  <si>
    <t>SO-850826-1</t>
  </si>
  <si>
    <t>SO-286050-1</t>
  </si>
  <si>
    <t>SO-887494-1</t>
  </si>
  <si>
    <t>SO-1028242-1</t>
  </si>
  <si>
    <t>SO-1034223-1</t>
  </si>
  <si>
    <t>SO-885891-1</t>
  </si>
  <si>
    <t>SO-910505-1</t>
  </si>
  <si>
    <t>SO-1049464-1</t>
  </si>
  <si>
    <t>SO-957081-1</t>
  </si>
  <si>
    <t>SO-1085904-1</t>
  </si>
  <si>
    <t>SO-1093559-1</t>
  </si>
  <si>
    <t>SO-1093492-1</t>
  </si>
  <si>
    <t>SO-945175-1</t>
  </si>
  <si>
    <t>SO-841591-1</t>
  </si>
  <si>
    <t>SO-862264-1</t>
  </si>
  <si>
    <t>SO-859575-1</t>
  </si>
  <si>
    <t>SO-964832-1</t>
  </si>
  <si>
    <t>SO-961412-1</t>
  </si>
  <si>
    <t>SO-964872-1</t>
  </si>
  <si>
    <t>SO-983000-1</t>
  </si>
  <si>
    <t>SO-987513-1</t>
  </si>
  <si>
    <t>SO-978887-1</t>
  </si>
  <si>
    <t>SO-990257-1</t>
  </si>
  <si>
    <t>SO-1039497-1</t>
  </si>
  <si>
    <t>SO-907144-1</t>
  </si>
  <si>
    <t>SO-940477-1</t>
  </si>
  <si>
    <t>SO-1052318-1</t>
  </si>
  <si>
    <t>SO-974739-1</t>
  </si>
  <si>
    <t>SO-978775-1</t>
  </si>
  <si>
    <t>SO-0999692-1</t>
  </si>
  <si>
    <t>SO-1026034-1</t>
  </si>
  <si>
    <t>SO-1047928-1</t>
  </si>
  <si>
    <t>SO-1076777-1</t>
  </si>
  <si>
    <t>SO-936583-1</t>
  </si>
  <si>
    <t>SO-968389-1</t>
  </si>
  <si>
    <t>SO-880913-1</t>
  </si>
  <si>
    <t>SO-947139-1</t>
  </si>
  <si>
    <t>SO-1081311-1</t>
  </si>
  <si>
    <t>SO-933097-1</t>
  </si>
  <si>
    <t>SO-1029784-1</t>
  </si>
  <si>
    <t>SO-1064709-1</t>
  </si>
  <si>
    <t>SO-1086111-1</t>
  </si>
  <si>
    <t>SO-1036623-1</t>
  </si>
  <si>
    <t>SO-1063039-1</t>
  </si>
  <si>
    <t>SO-1098627-1</t>
  </si>
  <si>
    <t>SO-1098629-1</t>
  </si>
  <si>
    <t>SO-922823-1</t>
  </si>
  <si>
    <t>SO-855519-1</t>
  </si>
  <si>
    <t>SO-904701-1</t>
  </si>
  <si>
    <t>SO-892155-1</t>
  </si>
  <si>
    <t>SO-1099496-1</t>
  </si>
  <si>
    <t>SO-960628-1</t>
  </si>
  <si>
    <t>SO-933281-1</t>
  </si>
  <si>
    <t>SO-855543-1</t>
  </si>
  <si>
    <t>SO-659151-1</t>
  </si>
  <si>
    <t>SO-1058718-1</t>
  </si>
  <si>
    <t>SO-926067-1</t>
  </si>
  <si>
    <t>SO-1089579-1</t>
  </si>
  <si>
    <t>SO-1080710-1</t>
  </si>
  <si>
    <t>SO-1083784-1</t>
  </si>
  <si>
    <t>SO-1028761-1</t>
  </si>
  <si>
    <t>SO-1088956-1</t>
  </si>
  <si>
    <t>SO-1096950-1</t>
  </si>
  <si>
    <t>SO-1099545-1</t>
  </si>
  <si>
    <t>SO-977198-1</t>
  </si>
  <si>
    <t>SO-980131-1</t>
  </si>
  <si>
    <t>SO-1011984-1</t>
  </si>
  <si>
    <t>SO-834312-1</t>
  </si>
  <si>
    <t>SO-1002009-1</t>
  </si>
  <si>
    <t>SO-1011657-1</t>
  </si>
  <si>
    <t>SO-923090-1</t>
  </si>
  <si>
    <t>SO-847971-1</t>
  </si>
  <si>
    <t>SO-976434-1</t>
  </si>
  <si>
    <t>SO-870584-1</t>
  </si>
  <si>
    <t>SO-952771-1</t>
  </si>
  <si>
    <t>SO-1002039-1</t>
  </si>
  <si>
    <t>SO-886389-1</t>
  </si>
  <si>
    <t>SO-915308-1</t>
  </si>
  <si>
    <t>SO-1049208-1</t>
  </si>
  <si>
    <t>SO-978890-1</t>
  </si>
  <si>
    <t>SO-879111-1</t>
  </si>
  <si>
    <t>SO-1037222-1</t>
  </si>
  <si>
    <t>SO-1037232-1</t>
  </si>
  <si>
    <t>SO-935386-1</t>
  </si>
  <si>
    <t>SO-934671-1</t>
  </si>
  <si>
    <t>SO-1012480-1</t>
  </si>
  <si>
    <t>SO-1012434-1</t>
  </si>
  <si>
    <t>SO-959841-1</t>
  </si>
  <si>
    <t>SO-990603-1</t>
  </si>
  <si>
    <t>SO-949612-1</t>
  </si>
  <si>
    <t>SO-967231-1</t>
  </si>
  <si>
    <t>SO-968896-1</t>
  </si>
  <si>
    <t>SO-984976-1</t>
  </si>
  <si>
    <t>SO-997373-1</t>
  </si>
  <si>
    <t>SO-964095-1</t>
  </si>
  <si>
    <t>SO-948323-1</t>
  </si>
  <si>
    <t>SO-0999557-1</t>
  </si>
  <si>
    <t>SO-471268-1</t>
  </si>
  <si>
    <t>SO-1018702-1</t>
  </si>
  <si>
    <t>SO-0998655-1</t>
  </si>
  <si>
    <t>SO-851003-1</t>
  </si>
  <si>
    <t>SO-1024752-1</t>
  </si>
  <si>
    <t>SO-967216-1</t>
  </si>
  <si>
    <t>SO-1018605-1</t>
  </si>
  <si>
    <t>SO-1043519-1</t>
  </si>
  <si>
    <t>SO-1041100-1</t>
  </si>
  <si>
    <t>SO-1052529-1</t>
  </si>
  <si>
    <t>SO-1053243-1</t>
  </si>
  <si>
    <t>SO-960878-1</t>
  </si>
  <si>
    <t>SO-1039981-1</t>
  </si>
  <si>
    <t>SO-847948-1</t>
  </si>
  <si>
    <t>SO-1064904-1</t>
  </si>
  <si>
    <t>SO-1036820-1</t>
  </si>
  <si>
    <t>SO-1060381-1</t>
  </si>
  <si>
    <t>SO-1077987-1</t>
  </si>
  <si>
    <t>SO-1078034-1</t>
  </si>
  <si>
    <t>SO-1083927-1</t>
  </si>
  <si>
    <t>SO-1018660-1</t>
  </si>
  <si>
    <t>SO-1085524-1</t>
  </si>
  <si>
    <t>SO-1090594-1</t>
  </si>
  <si>
    <t>SO-1088794-1</t>
  </si>
  <si>
    <t>SO-1095300-1</t>
  </si>
  <si>
    <t>SO-1085902-1</t>
  </si>
  <si>
    <t>SO-1095246-1</t>
  </si>
  <si>
    <t>SO-957804-2</t>
  </si>
  <si>
    <t>SO-981172-1</t>
  </si>
  <si>
    <t>SO-1085539-1</t>
  </si>
  <si>
    <t>SO-1079504-1</t>
  </si>
  <si>
    <t>SO-1081718-1</t>
  </si>
  <si>
    <t>SO-0998204-1</t>
  </si>
  <si>
    <t>SO-1020290-1</t>
  </si>
  <si>
    <t>SO-952237-1</t>
  </si>
  <si>
    <t>SO-1104253-1</t>
  </si>
  <si>
    <t>SO-926138-1</t>
  </si>
  <si>
    <t>SO-854806-1</t>
  </si>
  <si>
    <t>SO-697609-1</t>
  </si>
  <si>
    <t>SO-926103-1</t>
  </si>
  <si>
    <t>SO-1042134-1</t>
  </si>
  <si>
    <t>SO-878100-1</t>
  </si>
  <si>
    <t>SO-1048658-1</t>
  </si>
  <si>
    <t>SO-939460-1</t>
  </si>
  <si>
    <t>SO-945200-1</t>
  </si>
  <si>
    <t>SO-952505-1</t>
  </si>
  <si>
    <t>SO-885993-1</t>
  </si>
  <si>
    <t>SO-1091773-1</t>
  </si>
  <si>
    <t>SO-848262-1</t>
  </si>
  <si>
    <t>SO-854410-1</t>
  </si>
  <si>
    <t>SO-878510-1</t>
  </si>
  <si>
    <t>SO-867880-1</t>
  </si>
  <si>
    <t>SO-892168-1</t>
  </si>
  <si>
    <t>SO-960243-1</t>
  </si>
  <si>
    <t>SO-960261-1</t>
  </si>
  <si>
    <t>SO-845269-1</t>
  </si>
  <si>
    <t>SO-968882-2</t>
  </si>
  <si>
    <t>SO-962422-1</t>
  </si>
  <si>
    <t>SO-914436-1</t>
  </si>
  <si>
    <t>SO-861483-1</t>
  </si>
  <si>
    <t>SO-861010-1</t>
  </si>
  <si>
    <t>SO-858426-1</t>
  </si>
  <si>
    <t>SO-974218-1</t>
  </si>
  <si>
    <t>SO-922917-1</t>
  </si>
  <si>
    <t>SO-845604-1</t>
  </si>
  <si>
    <t>SO-830674-1</t>
  </si>
  <si>
    <t>SO-877297-1</t>
  </si>
  <si>
    <t>SO-974742-1</t>
  </si>
  <si>
    <t>SO-937247-1</t>
  </si>
  <si>
    <t>SO-941514-1</t>
  </si>
  <si>
    <t>SO-1015297-1</t>
  </si>
  <si>
    <t>SO-816371-1</t>
  </si>
  <si>
    <t>SO-816544-1</t>
  </si>
  <si>
    <t>SO-921493-1</t>
  </si>
  <si>
    <t>SO-938665-1</t>
  </si>
  <si>
    <t>SO-962576-1</t>
  </si>
  <si>
    <t>SO-990095-1</t>
  </si>
  <si>
    <t>SO-977475-1</t>
  </si>
  <si>
    <t>SO-1019047-1</t>
  </si>
  <si>
    <t>SO-994950-1</t>
  </si>
  <si>
    <t>SO-990796-1</t>
  </si>
  <si>
    <t>SO-997120-1</t>
  </si>
  <si>
    <t>SO-947838-1</t>
  </si>
  <si>
    <t>SO-941666-1</t>
  </si>
  <si>
    <t>SO-961765-1</t>
  </si>
  <si>
    <t>SO-990908-1</t>
  </si>
  <si>
    <t>SO-1039308-1</t>
  </si>
  <si>
    <t>SO-1043241-1</t>
  </si>
  <si>
    <t>SO-1017991-1</t>
  </si>
  <si>
    <t>SO-937560-1</t>
  </si>
  <si>
    <t>SO-1092264-1</t>
  </si>
  <si>
    <t>SO-922854-1</t>
  </si>
  <si>
    <t>SO-922846-1</t>
  </si>
  <si>
    <t>SO-926028-1</t>
  </si>
  <si>
    <t>SO-918400-1</t>
  </si>
  <si>
    <t>SO-979256-1</t>
  </si>
  <si>
    <t>SO-984100-1</t>
  </si>
  <si>
    <t>SO-990652-1</t>
  </si>
  <si>
    <t>SO-992891-1</t>
  </si>
  <si>
    <t>SO-1002127-1</t>
  </si>
  <si>
    <t>SO-1015207-1</t>
  </si>
  <si>
    <t>SO-1025005-1</t>
  </si>
  <si>
    <t>SO-1060816-1</t>
  </si>
  <si>
    <t>Row Labels</t>
  </si>
  <si>
    <t>Grand Total</t>
  </si>
  <si>
    <t>Sum of Margin</t>
  </si>
  <si>
    <t>Sum of Revenue</t>
  </si>
  <si>
    <t>Revenue to Date</t>
  </si>
  <si>
    <t>Sum of Commission Earned</t>
  </si>
  <si>
    <t>Current Attainment</t>
  </si>
  <si>
    <t>There are not many insights that can be taken from this limited sample size. This being said, this data provides a jumping off point for further exploration. With the data shown, sales reps under Plan II brought in less total revenue than their peers in Plan I, and the commission they earned was greater than the profit they brought in. Additionally, both reps under Plan I brought in more revenue from services than did the reps in Plan II. This may be because there was a greater incentive (higher commission rates) for reps under Plan I than the reps in Plan II. This is likely also tied to the disparity in margin between reps in Plan I and reps in Plan II since products have a greater cost associated with them (and narrower margin) than do services.</t>
  </si>
  <si>
    <t>Average of Margin</t>
  </si>
  <si>
    <t>5. Benjamin Lee is challenging their commission, claiming that you miscalculated.  Describe how you would you validate the claim, communicate with Account Executive, and document the resolution process.</t>
  </si>
  <si>
    <t>Key Observations:
-Any concerns or inefficiencies in the existing plan
-Recommended changes (if any) and the rationale behind them
-Potential impact on behavior and company goals
You may use visuals, charts or data summaries to support your recommendations.</t>
  </si>
  <si>
    <t>Benjamin</t>
  </si>
  <si>
    <t>Net Revnue</t>
  </si>
  <si>
    <t>John</t>
  </si>
  <si>
    <t>David</t>
  </si>
  <si>
    <t>Stephanie</t>
  </si>
  <si>
    <t>Total</t>
  </si>
  <si>
    <t>Gross Revenue</t>
  </si>
  <si>
    <t>Benjamin (I)</t>
  </si>
  <si>
    <t>John (I)</t>
  </si>
  <si>
    <t>David (II)</t>
  </si>
  <si>
    <t>Stephanie (II)</t>
  </si>
  <si>
    <t>No margin</t>
  </si>
  <si>
    <t>Top Quota</t>
  </si>
  <si>
    <t>Sum of Top Quota</t>
  </si>
  <si>
    <t>Count of Revenue to Date</t>
  </si>
  <si>
    <t>% of sales at top quota</t>
  </si>
  <si>
    <t>Experiment</t>
  </si>
  <si>
    <t>Sample Quota</t>
  </si>
  <si>
    <t>Experimental Quota</t>
  </si>
  <si>
    <t>Number of No Margin sales</t>
  </si>
  <si>
    <t>ACC. EXECUTIVE</t>
  </si>
  <si>
    <t>Pr Comm. Adj Margin</t>
  </si>
  <si>
    <t>Actual Pr. Comm.</t>
  </si>
  <si>
    <t>FIXED?</t>
  </si>
  <si>
    <t>Test % Increase</t>
  </si>
  <si>
    <t>Sales At 100% of Attainment or More</t>
  </si>
  <si>
    <t>Revenue of No Margin Sales</t>
  </si>
  <si>
    <t>Comm. of No Margin Sales</t>
  </si>
  <si>
    <t>Margin Rate</t>
  </si>
  <si>
    <t>PNL</t>
  </si>
  <si>
    <t>By Plan</t>
  </si>
  <si>
    <t>Analysis of Sales at Commission Rates by Acc. Exec</t>
  </si>
  <si>
    <t>Salles at 125% or More</t>
  </si>
  <si>
    <t>PROFIT</t>
  </si>
  <si>
    <t>Benjamin ( Plan I)</t>
  </si>
  <si>
    <t>David (Plan II)</t>
  </si>
  <si>
    <t>John (Plan I)</t>
  </si>
  <si>
    <t>Stephanie (Plan II)</t>
  </si>
  <si>
    <t>Profits/Losses from Products Sold</t>
  </si>
  <si>
    <t>Profits/Losses from Services Sold</t>
  </si>
  <si>
    <t>Total Profits/Losses by Account Executive</t>
  </si>
  <si>
    <t>Margin by %</t>
  </si>
  <si>
    <t>PnL</t>
  </si>
  <si>
    <t>Sum of PnL</t>
  </si>
  <si>
    <t>0-0.01</t>
  </si>
  <si>
    <t>0.01-0.02</t>
  </si>
  <si>
    <t>0.02-0.03</t>
  </si>
  <si>
    <t>0.03-0.04</t>
  </si>
  <si>
    <t>0.04-0.05</t>
  </si>
  <si>
    <t>0.05-0.06</t>
  </si>
  <si>
    <t>0.06-0.07</t>
  </si>
  <si>
    <t>0.07-0.08</t>
  </si>
  <si>
    <t>0.08-0.09</t>
  </si>
  <si>
    <t>0.09-0.1</t>
  </si>
  <si>
    <t>0.1-0.11</t>
  </si>
  <si>
    <t>0.11-0.12</t>
  </si>
  <si>
    <t>0.12-0.13</t>
  </si>
  <si>
    <t>0.13-0.14</t>
  </si>
  <si>
    <t>0.14-0.15</t>
  </si>
  <si>
    <t>0.15-0.16</t>
  </si>
  <si>
    <t>0.16-0.17</t>
  </si>
  <si>
    <t>0.17-0.18</t>
  </si>
  <si>
    <t>0.18-0.19</t>
  </si>
  <si>
    <t>0.19-0.2</t>
  </si>
  <si>
    <t>0.2-0.21</t>
  </si>
  <si>
    <t>0.21-0.22</t>
  </si>
  <si>
    <t>0.23-0.24</t>
  </si>
  <si>
    <t>0.25-0.26</t>
  </si>
  <si>
    <t>0.26-0.27</t>
  </si>
  <si>
    <t>0.3-0.31</t>
  </si>
  <si>
    <t>0.42-0.43</t>
  </si>
  <si>
    <t>0.47-0.48</t>
  </si>
  <si>
    <t>0.99-1</t>
  </si>
  <si>
    <t>Margin (%)</t>
  </si>
  <si>
    <t>Profit / Loss</t>
  </si>
  <si>
    <t>&lt;1%</t>
  </si>
  <si>
    <t>1-2%</t>
  </si>
  <si>
    <t>2-3%</t>
  </si>
  <si>
    <t>3-4%</t>
  </si>
  <si>
    <t>4-5%</t>
  </si>
  <si>
    <t>5-6%</t>
  </si>
  <si>
    <t>6-7%</t>
  </si>
  <si>
    <t>7-8%</t>
  </si>
  <si>
    <t>8-9%</t>
  </si>
  <si>
    <t>9-10%</t>
  </si>
  <si>
    <t>10-11%</t>
  </si>
  <si>
    <t>11-12%</t>
  </si>
  <si>
    <t>12-13%</t>
  </si>
  <si>
    <t>13-14%</t>
  </si>
  <si>
    <t>14-15%</t>
  </si>
  <si>
    <t>15-16%</t>
  </si>
  <si>
    <t>16-17%</t>
  </si>
  <si>
    <t>17-18%</t>
  </si>
  <si>
    <t>18-19%</t>
  </si>
  <si>
    <t>19-20%</t>
  </si>
  <si>
    <t>20%+</t>
  </si>
  <si>
    <t>(4)  What insights can be drawn from this data?</t>
  </si>
  <si>
    <t>(5) Benjamin Lee is challenging their commission, claiming that you miscalculated.  Describe how you would you validate the claim, communicate with Account Executive, and document the resolution process.</t>
  </si>
  <si>
    <t>(3) Please list total commission by rep by Product and Service</t>
  </si>
  <si>
    <t>Commission</t>
  </si>
  <si>
    <t>Profit</t>
  </si>
  <si>
    <t>Cost of Goods &amp; Services Rendered</t>
  </si>
  <si>
    <t xml:space="preserve">I would alert management of Benjamin's concern and schedule a meeting with him to go over the data and the rules by which margins are calculated. </t>
  </si>
  <si>
    <t>There could be any number of errors in Benjamin's calculation such as utilizing the final attainment percentage to calculate the margin for all sales (not using a progressive commission model, but a flat one) or not properly separating the data for product and service when calculating his attainment percentage. There are also many subtle differences in the interpretation of the rules by which attainment is calculated that could affect totals, so he may have arrived at a different total commission than is calculated here based on the following rules: 1. He may have ordered same-day sales differently than they are ordered in this sheet, which may affect the number of sales in a given day that earn a particular commission. 2. He may have rounded some of the percentages such that he wa calculating commission based on an inaccurate attainment figure. It is also possible that I may have made a mistake or there could have been an error with data entry that affected final numbers.</t>
  </si>
  <si>
    <t xml:space="preserve"> I would begin our meeting by listening to his concerns and ensuring him that if there is an error in my calculations, we will work together to resolve the error. I would then briefly go over the rules by which commission was calculated before asking him to share how he calculated his commission, taking care to determine where Benjamin's process diverged from my own. Once a difference was identified, I would alert Benjamin and open a discussion centering how the calculation was performed and why I chose to calculate it that way based on the instructions from management. I would work with Benjamin to adjust his calculations and determine if there are any additional differences in his process for calculating his final commission. If Benjamin so desired, we would walk through the calculaton process until any additional concerns were assuaged or identified. At the point where Benjamin felt the problem had either been resolved or could voice his issue with the calculations, I would let Benjamin know I will send an email to management detailing the outcome of our meeting with my recommendation on how we ought to proceed. I would then send the email documenting what happened in the meeting to management and cc him.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</si>
</sst>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43" formatCode="_(* #,##0.00_);_(* \(#,##0.00\);_(* &quot;-&quot;??_);_(@_)"/>
    <numFmt numFmtId="164" formatCode="_(* #,##0_);_(* \(#,##0\);_(* &quot;-&quot;??_);_(@_)"/>
    <numFmt numFmtId="165" formatCode="0.0%"/>
    <numFmt numFmtId="166" formatCode="0.00000%"/>
  </numFmts>
  <fonts count="16" x14ac:knownFonts="1">
    <font>
      <sz val="11"/>
      <color theme="1"/>
      <name val="Aptos Narrow"/>
      <family val="2"/>
      <scheme val="minor"/>
    </font>
    <font>
      <sz val="11"/>
      <color theme="1"/>
      <name val="Aptos Narrow"/>
      <family val="2"/>
      <scheme val="minor"/>
    </font>
    <font>
      <b/>
      <sz val="11"/>
      <color theme="0"/>
      <name val="Aptos Narrow"/>
      <family val="2"/>
      <scheme val="minor"/>
    </font>
    <font>
      <sz val="11"/>
      <color theme="0"/>
      <name val="Aptos Narrow"/>
      <family val="2"/>
      <scheme val="minor"/>
    </font>
    <font>
      <b/>
      <sz val="40"/>
      <color theme="1"/>
      <name val="Aptos Narrow"/>
      <family val="2"/>
      <scheme val="minor"/>
    </font>
    <font>
      <sz val="12"/>
      <color theme="1"/>
      <name val="Aptos Narrow"/>
      <family val="2"/>
      <scheme val="minor"/>
    </font>
    <font>
      <b/>
      <sz val="11"/>
      <color theme="1"/>
      <name val="Aptos Narrow"/>
      <family val="2"/>
      <scheme val="minor"/>
    </font>
    <font>
      <sz val="11"/>
      <color rgb="FFFF0000"/>
      <name val="Aptos Narrow"/>
      <family val="2"/>
      <scheme val="minor"/>
    </font>
    <font>
      <u/>
      <sz val="11"/>
      <color theme="1"/>
      <name val="Aptos Narrow"/>
      <family val="2"/>
      <scheme val="minor"/>
    </font>
    <font>
      <b/>
      <sz val="11"/>
      <color rgb="FFFF0000"/>
      <name val="Aptos Narrow"/>
      <family val="2"/>
      <scheme val="minor"/>
    </font>
    <font>
      <i/>
      <sz val="11"/>
      <color theme="1"/>
      <name val="Aptos Narrow"/>
      <family val="2"/>
      <scheme val="minor"/>
    </font>
    <font>
      <b/>
      <i/>
      <sz val="11"/>
      <color theme="1"/>
      <name val="Aptos Narrow"/>
      <family val="2"/>
      <scheme val="minor"/>
    </font>
    <font>
      <sz val="11"/>
      <color theme="6"/>
      <name val="Aptos Narrow"/>
      <family val="2"/>
      <scheme val="minor"/>
    </font>
    <font>
      <b/>
      <sz val="26"/>
      <color theme="1"/>
      <name val="Aptos Narrow"/>
      <family val="2"/>
      <scheme val="minor"/>
    </font>
    <font>
      <sz val="14"/>
      <color theme="1"/>
      <name val="Aptos Narrow"/>
      <family val="2"/>
      <scheme val="minor"/>
    </font>
    <font>
      <sz val="16"/>
      <color theme="1"/>
      <name val="Aptos Narrow"/>
      <family val="2"/>
      <scheme val="minor"/>
    </font>
  </fonts>
  <fills count="14">
    <fill>
      <patternFill patternType="none"/>
    </fill>
    <fill>
      <patternFill patternType="gray125"/>
    </fill>
    <fill>
      <patternFill patternType="solid">
        <fgColor theme="7" tint="0.79998168889431442"/>
        <bgColor indexed="64"/>
      </patternFill>
    </fill>
    <fill>
      <patternFill patternType="solid">
        <fgColor rgb="FF7030A0"/>
        <bgColor indexed="64"/>
      </patternFill>
    </fill>
    <fill>
      <patternFill patternType="solid">
        <fgColor rgb="FF00B0F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3" tint="0.89999084444715716"/>
        <bgColor indexed="64"/>
      </patternFill>
    </fill>
    <fill>
      <patternFill patternType="solid">
        <fgColor rgb="FFFFFFCC"/>
        <bgColor indexed="64"/>
      </patternFill>
    </fill>
    <fill>
      <patternFill patternType="solid">
        <fgColor theme="5"/>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9" tint="0.79998168889431442"/>
        <bgColor indexed="64"/>
      </patternFill>
    </fill>
  </fills>
  <borders count="13">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right/>
      <top style="medium">
        <color indexed="64"/>
      </top>
      <bottom style="medium">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130">
    <xf numFmtId="0" fontId="0" fillId="0" borderId="0" xfId="0"/>
    <xf numFmtId="0" fontId="0" fillId="0" borderId="0" xfId="0" applyAlignment="1">
      <alignment horizontal="centerContinuous"/>
    </xf>
    <xf numFmtId="9" fontId="0" fillId="2" borderId="4" xfId="2" applyFont="1" applyFill="1" applyBorder="1" applyAlignment="1">
      <alignment horizontal="center"/>
    </xf>
    <xf numFmtId="9" fontId="0" fillId="2" borderId="5" xfId="2" applyFont="1" applyFill="1" applyBorder="1" applyAlignment="1">
      <alignment horizontal="center"/>
    </xf>
    <xf numFmtId="9" fontId="0" fillId="2" borderId="6" xfId="2" applyFont="1" applyFill="1" applyBorder="1" applyAlignment="1">
      <alignment horizontal="center"/>
    </xf>
    <xf numFmtId="9" fontId="0" fillId="2" borderId="7" xfId="2" applyFont="1" applyFill="1" applyBorder="1" applyAlignment="1">
      <alignment horizontal="center"/>
    </xf>
    <xf numFmtId="9" fontId="0" fillId="2" borderId="8" xfId="2" applyFont="1" applyFill="1" applyBorder="1" applyAlignment="1">
      <alignment horizontal="center"/>
    </xf>
    <xf numFmtId="9" fontId="0" fillId="2" borderId="10" xfId="2" applyFont="1" applyFill="1" applyBorder="1" applyAlignment="1">
      <alignment horizontal="center"/>
    </xf>
    <xf numFmtId="9" fontId="0" fillId="2" borderId="11" xfId="2" applyFont="1" applyFill="1" applyBorder="1" applyAlignment="1">
      <alignment horizontal="center"/>
    </xf>
    <xf numFmtId="9" fontId="0" fillId="2" borderId="9" xfId="2" applyFont="1" applyFill="1" applyBorder="1" applyAlignment="1">
      <alignment horizontal="center"/>
    </xf>
    <xf numFmtId="0" fontId="2" fillId="3" borderId="4" xfId="0" applyFont="1" applyFill="1" applyBorder="1" applyAlignment="1">
      <alignment horizontal="left" vertical="center"/>
    </xf>
    <xf numFmtId="0" fontId="2" fillId="3" borderId="5" xfId="0" applyFont="1" applyFill="1" applyBorder="1" applyAlignment="1">
      <alignment horizontal="left" vertical="center"/>
    </xf>
    <xf numFmtId="0" fontId="2" fillId="3" borderId="10" xfId="0" applyFont="1" applyFill="1" applyBorder="1" applyAlignment="1">
      <alignment horizontal="left" vertical="center"/>
    </xf>
    <xf numFmtId="0" fontId="0" fillId="0" borderId="6" xfId="0" applyBorder="1" applyAlignment="1">
      <alignment horizontal="left" vertical="center"/>
    </xf>
    <xf numFmtId="0" fontId="0" fillId="0" borderId="7" xfId="0" applyBorder="1" applyAlignment="1">
      <alignment horizontal="left" vertical="center"/>
    </xf>
    <xf numFmtId="0" fontId="3" fillId="3" borderId="3" xfId="0" applyFont="1" applyFill="1" applyBorder="1"/>
    <xf numFmtId="0" fontId="3" fillId="3" borderId="1" xfId="0" applyFont="1" applyFill="1" applyBorder="1" applyAlignment="1">
      <alignment horizontal="center"/>
    </xf>
    <xf numFmtId="0" fontId="4" fillId="0" borderId="0" xfId="0" applyFont="1"/>
    <xf numFmtId="0" fontId="5" fillId="0" borderId="0" xfId="0" applyFont="1"/>
    <xf numFmtId="0" fontId="5" fillId="0" borderId="0" xfId="0" applyFont="1" applyAlignment="1">
      <alignment wrapText="1"/>
    </xf>
    <xf numFmtId="9" fontId="0" fillId="2" borderId="0" xfId="2" applyFont="1" applyFill="1" applyBorder="1" applyAlignment="1">
      <alignment horizontal="center"/>
    </xf>
    <xf numFmtId="0" fontId="0" fillId="5" borderId="0" xfId="0" applyFill="1"/>
    <xf numFmtId="0" fontId="0" fillId="0" borderId="8" xfId="0" applyBorder="1"/>
    <xf numFmtId="164" fontId="0" fillId="0" borderId="0" xfId="1" applyNumberFormat="1" applyFont="1" applyBorder="1" applyAlignment="1">
      <alignment horizontal="left" vertical="center"/>
    </xf>
    <xf numFmtId="164" fontId="0" fillId="0" borderId="11" xfId="1" applyNumberFormat="1" applyFont="1" applyBorder="1" applyAlignment="1">
      <alignment horizontal="left" vertical="center"/>
    </xf>
    <xf numFmtId="164" fontId="0" fillId="0" borderId="8" xfId="1" applyNumberFormat="1" applyFont="1" applyBorder="1" applyAlignment="1">
      <alignment horizontal="left" vertical="center"/>
    </xf>
    <xf numFmtId="164" fontId="0" fillId="0" borderId="9" xfId="1" applyNumberFormat="1" applyFont="1" applyBorder="1" applyAlignment="1">
      <alignment horizontal="left" vertical="center"/>
    </xf>
    <xf numFmtId="9" fontId="0" fillId="0" borderId="0" xfId="0" applyNumberFormat="1"/>
    <xf numFmtId="43" fontId="0" fillId="0" borderId="0" xfId="0" applyNumberFormat="1"/>
    <xf numFmtId="9" fontId="0" fillId="0" borderId="0" xfId="2" applyFont="1"/>
    <xf numFmtId="14" fontId="0" fillId="0" borderId="0" xfId="0" applyNumberFormat="1"/>
    <xf numFmtId="44" fontId="0" fillId="0" borderId="0" xfId="3" applyFont="1"/>
    <xf numFmtId="0" fontId="0" fillId="0" borderId="0" xfId="0" pivotButton="1"/>
    <xf numFmtId="0" fontId="0" fillId="0" borderId="0" xfId="0" applyAlignment="1">
      <alignment horizontal="left"/>
    </xf>
    <xf numFmtId="44" fontId="0" fillId="0" borderId="0" xfId="0" applyNumberFormat="1"/>
    <xf numFmtId="165" fontId="0" fillId="0" borderId="0" xfId="2" applyNumberFormat="1" applyFont="1"/>
    <xf numFmtId="166" fontId="0" fillId="0" borderId="0" xfId="2" applyNumberFormat="1" applyFont="1"/>
    <xf numFmtId="0" fontId="0" fillId="5" borderId="0" xfId="0" applyFill="1" applyAlignment="1">
      <alignment horizontal="left" indent="1"/>
    </xf>
    <xf numFmtId="0" fontId="6" fillId="0" borderId="0" xfId="0" applyFont="1"/>
    <xf numFmtId="14" fontId="6" fillId="0" borderId="0" xfId="0" applyNumberFormat="1" applyFont="1"/>
    <xf numFmtId="44" fontId="6" fillId="0" borderId="0" xfId="3" applyFont="1"/>
    <xf numFmtId="44" fontId="6" fillId="0" borderId="0" xfId="0" applyNumberFormat="1" applyFont="1"/>
    <xf numFmtId="9" fontId="6" fillId="0" borderId="0" xfId="2" applyFont="1"/>
    <xf numFmtId="0" fontId="0" fillId="0" borderId="0" xfId="0" applyFont="1"/>
    <xf numFmtId="14" fontId="0" fillId="0" borderId="0" xfId="0" applyNumberFormat="1" applyFont="1"/>
    <xf numFmtId="44" fontId="1" fillId="0" borderId="0" xfId="3" applyFont="1"/>
    <xf numFmtId="44" fontId="0" fillId="0" borderId="0" xfId="0" applyNumberFormat="1" applyFont="1"/>
    <xf numFmtId="9" fontId="1" fillId="0" borderId="0" xfId="2" applyFont="1"/>
    <xf numFmtId="0" fontId="0" fillId="0" borderId="0" xfId="0" applyNumberFormat="1"/>
    <xf numFmtId="0" fontId="0" fillId="0" borderId="0" xfId="0" applyAlignment="1">
      <alignment horizontal="left" indent="1"/>
    </xf>
    <xf numFmtId="0" fontId="0" fillId="5" borderId="0" xfId="0" applyFont="1" applyFill="1"/>
    <xf numFmtId="165" fontId="1" fillId="0" borderId="0" xfId="2" applyNumberFormat="1" applyFont="1"/>
    <xf numFmtId="166" fontId="1" fillId="0" borderId="0" xfId="2" applyNumberFormat="1" applyFont="1"/>
    <xf numFmtId="0" fontId="0" fillId="0" borderId="0" xfId="0" applyAlignment="1">
      <alignment horizontal="left" indent="2"/>
    </xf>
    <xf numFmtId="0" fontId="8" fillId="0" borderId="0" xfId="0" applyFont="1"/>
    <xf numFmtId="9" fontId="8" fillId="0" borderId="0" xfId="2" applyFont="1"/>
    <xf numFmtId="44" fontId="7" fillId="0" borderId="0" xfId="3" applyFont="1"/>
    <xf numFmtId="0" fontId="7" fillId="0" borderId="0" xfId="0" applyFont="1"/>
    <xf numFmtId="0" fontId="9" fillId="0" borderId="0" xfId="0" applyFont="1"/>
    <xf numFmtId="9" fontId="9" fillId="0" borderId="0" xfId="2" applyFont="1"/>
    <xf numFmtId="9" fontId="7" fillId="0" borderId="0" xfId="2" applyFont="1"/>
    <xf numFmtId="165" fontId="6" fillId="0" borderId="0" xfId="2" applyNumberFormat="1" applyFont="1"/>
    <xf numFmtId="0" fontId="10" fillId="0" borderId="0" xfId="0" applyFont="1"/>
    <xf numFmtId="14" fontId="10" fillId="0" borderId="0" xfId="0" applyNumberFormat="1" applyFont="1"/>
    <xf numFmtId="44" fontId="10" fillId="0" borderId="0" xfId="3" applyFont="1"/>
    <xf numFmtId="44" fontId="10" fillId="0" borderId="0" xfId="0" applyNumberFormat="1" applyFont="1"/>
    <xf numFmtId="9" fontId="10" fillId="0" borderId="0" xfId="2" applyFont="1"/>
    <xf numFmtId="165" fontId="10" fillId="0" borderId="0" xfId="2" applyNumberFormat="1" applyFont="1"/>
    <xf numFmtId="0" fontId="11" fillId="0" borderId="0" xfId="0" applyFont="1"/>
    <xf numFmtId="14" fontId="11" fillId="0" borderId="0" xfId="0" applyNumberFormat="1" applyFont="1"/>
    <xf numFmtId="44" fontId="11" fillId="0" borderId="0" xfId="3" applyFont="1"/>
    <xf numFmtId="44" fontId="11" fillId="0" borderId="0" xfId="0" applyNumberFormat="1" applyFont="1"/>
    <xf numFmtId="9" fontId="11" fillId="0" borderId="0" xfId="2" applyFont="1"/>
    <xf numFmtId="165" fontId="11" fillId="0" borderId="0" xfId="2" applyNumberFormat="1" applyFont="1"/>
    <xf numFmtId="8" fontId="0" fillId="0" borderId="0" xfId="0" applyNumberFormat="1"/>
    <xf numFmtId="44" fontId="0" fillId="0" borderId="0" xfId="2" applyNumberFormat="1" applyFont="1"/>
    <xf numFmtId="44" fontId="0" fillId="5" borderId="0" xfId="0" applyNumberFormat="1" applyFont="1" applyFill="1"/>
    <xf numFmtId="0" fontId="0" fillId="5" borderId="0" xfId="0" applyNumberFormat="1" applyFill="1"/>
    <xf numFmtId="44" fontId="0" fillId="5" borderId="0" xfId="0" applyNumberFormat="1" applyFill="1"/>
    <xf numFmtId="9" fontId="0" fillId="13" borderId="0" xfId="2" applyFont="1" applyFill="1"/>
    <xf numFmtId="9" fontId="0" fillId="0" borderId="0" xfId="0" applyNumberFormat="1" applyAlignment="1">
      <alignment horizontal="left"/>
    </xf>
    <xf numFmtId="44" fontId="12" fillId="0" borderId="0" xfId="3" applyFont="1"/>
    <xf numFmtId="9" fontId="1" fillId="5" borderId="0" xfId="2" applyFont="1" applyFill="1"/>
    <xf numFmtId="9" fontId="6" fillId="5" borderId="0" xfId="2" applyFont="1" applyFill="1"/>
    <xf numFmtId="44" fontId="6" fillId="5" borderId="0" xfId="0" applyNumberFormat="1" applyFont="1" applyFill="1"/>
    <xf numFmtId="9" fontId="10" fillId="5" borderId="0" xfId="2" applyFont="1" applyFill="1"/>
    <xf numFmtId="44" fontId="10" fillId="5" borderId="0" xfId="0" applyNumberFormat="1" applyFont="1" applyFill="1"/>
    <xf numFmtId="9" fontId="11" fillId="5" borderId="0" xfId="2" applyFont="1" applyFill="1"/>
    <xf numFmtId="44" fontId="11" fillId="5" borderId="0" xfId="0" applyNumberFormat="1" applyFont="1" applyFill="1"/>
    <xf numFmtId="0" fontId="0" fillId="0" borderId="0" xfId="0" applyFont="1" applyFill="1"/>
    <xf numFmtId="14" fontId="0" fillId="0" borderId="0" xfId="0" applyNumberFormat="1" applyFont="1" applyFill="1"/>
    <xf numFmtId="44" fontId="1" fillId="0" borderId="0" xfId="3" applyFont="1" applyFill="1"/>
    <xf numFmtId="44" fontId="0" fillId="0" borderId="0" xfId="0" applyNumberFormat="1" applyFont="1" applyFill="1"/>
    <xf numFmtId="44" fontId="0" fillId="0" borderId="0" xfId="0" applyNumberFormat="1" applyFill="1"/>
    <xf numFmtId="0" fontId="0" fillId="0" borderId="0" xfId="0" applyFill="1"/>
    <xf numFmtId="0" fontId="10" fillId="0" borderId="0" xfId="0" applyFont="1" applyFill="1"/>
    <xf numFmtId="14" fontId="10" fillId="0" borderId="0" xfId="0" applyNumberFormat="1" applyFont="1" applyFill="1"/>
    <xf numFmtId="44" fontId="10" fillId="0" borderId="0" xfId="3" applyFont="1" applyFill="1"/>
    <xf numFmtId="44" fontId="10" fillId="0" borderId="0" xfId="0" applyNumberFormat="1" applyFont="1" applyFill="1"/>
    <xf numFmtId="9" fontId="10" fillId="0" borderId="0" xfId="2" applyFont="1" applyFill="1"/>
    <xf numFmtId="0" fontId="6" fillId="0" borderId="0" xfId="0" applyFont="1" applyFill="1" applyAlignment="1">
      <alignment horizontal="left" indent="1"/>
    </xf>
    <xf numFmtId="44" fontId="0" fillId="0" borderId="0" xfId="3" applyFont="1" applyFill="1"/>
    <xf numFmtId="0" fontId="13" fillId="0" borderId="0" xfId="0" applyFont="1"/>
    <xf numFmtId="0" fontId="14" fillId="0" borderId="0" xfId="0" pivotButton="1" applyFont="1"/>
    <xf numFmtId="0" fontId="14" fillId="0" borderId="0" xfId="0" applyFont="1"/>
    <xf numFmtId="0" fontId="14" fillId="0" borderId="0" xfId="0" applyFont="1" applyAlignment="1">
      <alignment horizontal="left"/>
    </xf>
    <xf numFmtId="44" fontId="14" fillId="0" borderId="0" xfId="0" applyNumberFormat="1" applyFont="1"/>
    <xf numFmtId="0" fontId="14" fillId="5" borderId="0" xfId="0" applyFont="1" applyFill="1" applyAlignment="1">
      <alignment horizontal="left" indent="1"/>
    </xf>
    <xf numFmtId="0" fontId="14" fillId="8" borderId="0" xfId="0" applyFont="1" applyFill="1" applyAlignment="1">
      <alignment horizontal="left" indent="2"/>
    </xf>
    <xf numFmtId="44" fontId="14" fillId="8" borderId="0" xfId="0" applyNumberFormat="1" applyFont="1" applyFill="1"/>
    <xf numFmtId="0" fontId="14" fillId="6" borderId="0" xfId="0" applyFont="1" applyFill="1" applyAlignment="1">
      <alignment horizontal="left" indent="1"/>
    </xf>
    <xf numFmtId="0" fontId="14" fillId="7" borderId="0" xfId="0" applyFont="1" applyFill="1" applyAlignment="1">
      <alignment horizontal="left" indent="2"/>
    </xf>
    <xf numFmtId="44" fontId="14" fillId="7" borderId="0" xfId="0" applyNumberFormat="1" applyFont="1" applyFill="1"/>
    <xf numFmtId="0" fontId="14" fillId="9" borderId="0" xfId="0" applyFont="1" applyFill="1" applyAlignment="1">
      <alignment horizontal="left" indent="1"/>
    </xf>
    <xf numFmtId="0" fontId="14" fillId="10" borderId="0" xfId="0" applyFont="1" applyFill="1" applyAlignment="1">
      <alignment horizontal="left" indent="2"/>
    </xf>
    <xf numFmtId="44" fontId="14" fillId="10" borderId="0" xfId="0" applyNumberFormat="1" applyFont="1" applyFill="1"/>
    <xf numFmtId="0" fontId="14" fillId="11" borderId="0" xfId="0" applyFont="1" applyFill="1" applyAlignment="1">
      <alignment horizontal="left" indent="1"/>
    </xf>
    <xf numFmtId="0" fontId="14" fillId="12" borderId="0" xfId="0" applyFont="1" applyFill="1" applyAlignment="1">
      <alignment horizontal="left" indent="2"/>
    </xf>
    <xf numFmtId="44" fontId="14" fillId="12" borderId="0" xfId="0" applyNumberFormat="1" applyFont="1" applyFill="1"/>
    <xf numFmtId="0" fontId="15" fillId="0" borderId="0" xfId="0" applyFont="1" applyAlignment="1">
      <alignment horizontal="left" wrapText="1"/>
    </xf>
    <xf numFmtId="0" fontId="14" fillId="0" borderId="0" xfId="0" applyFont="1" applyAlignment="1">
      <alignment horizontal="left" wrapText="1"/>
    </xf>
    <xf numFmtId="0" fontId="0" fillId="0" borderId="0" xfId="0" applyAlignment="1">
      <alignment horizontal="center"/>
    </xf>
    <xf numFmtId="0" fontId="13" fillId="0" borderId="0" xfId="0" applyFont="1" applyAlignment="1">
      <alignment horizontal="center" wrapText="1"/>
    </xf>
    <xf numFmtId="0" fontId="2" fillId="4" borderId="1" xfId="0" applyFont="1" applyFill="1" applyBorder="1" applyAlignment="1">
      <alignment horizontal="center" vertical="center"/>
    </xf>
    <xf numFmtId="0" fontId="2" fillId="4" borderId="12" xfId="0" applyFont="1" applyFill="1" applyBorder="1" applyAlignment="1">
      <alignment horizontal="center" vertical="center"/>
    </xf>
    <xf numFmtId="0" fontId="3" fillId="3" borderId="1" xfId="0" applyFont="1" applyFill="1" applyBorder="1" applyAlignment="1">
      <alignment horizontal="center"/>
    </xf>
    <xf numFmtId="0" fontId="0" fillId="0" borderId="2" xfId="0" applyBorder="1"/>
    <xf numFmtId="0" fontId="2" fillId="4" borderId="12" xfId="0" applyFont="1" applyFill="1" applyBorder="1" applyAlignment="1">
      <alignment horizontal="center"/>
    </xf>
    <xf numFmtId="0" fontId="0" fillId="0" borderId="2" xfId="0" applyBorder="1" applyAlignment="1">
      <alignment horizontal="center"/>
    </xf>
    <xf numFmtId="0" fontId="6" fillId="13" borderId="0" xfId="0" applyFont="1" applyFill="1" applyAlignment="1">
      <alignment horizontal="center"/>
    </xf>
  </cellXfs>
  <cellStyles count="4">
    <cellStyle name="Comma" xfId="1" builtinId="3"/>
    <cellStyle name="Currency" xfId="3" builtinId="4"/>
    <cellStyle name="Normal" xfId="0" builtinId="0"/>
    <cellStyle name="Percent" xfId="2" builtinId="5"/>
  </cellStyles>
  <dxfs count="93">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numFmt numFmtId="34" formatCode="_(&quot;$&quot;* #,##0.00_);_(&quot;$&quot;* \(#,##0.00\);_(&quot;$&quot;* &quot;-&quot;??_);_(@_)"/>
    </dxf>
    <dxf>
      <fill>
        <patternFill>
          <bgColor rgb="FFFFFF00"/>
        </patternFill>
      </fill>
    </dxf>
    <dxf>
      <fill>
        <patternFill>
          <bgColor rgb="FFFFFF00"/>
        </patternFill>
      </fill>
    </dxf>
    <dxf>
      <fill>
        <patternFill patternType="solid">
          <bgColor rgb="FFFF0000"/>
        </patternFill>
      </fill>
    </dxf>
    <dxf>
      <fill>
        <patternFill patternType="solid">
          <bgColor rgb="FFFF0000"/>
        </patternFill>
      </fill>
    </dxf>
    <dxf>
      <fill>
        <patternFill patternType="solid">
          <bgColor rgb="FFFFFF00"/>
        </patternFill>
      </fill>
    </dxf>
    <dxf>
      <fill>
        <patternFill patternType="solid">
          <bgColor rgb="FFFFFF00"/>
        </patternFill>
      </fill>
    </dxf>
    <dxf>
      <fill>
        <patternFill patternType="solid">
          <bgColor rgb="FFFF0000"/>
        </patternFill>
      </fill>
    </dxf>
    <dxf>
      <fill>
        <patternFill patternType="solid">
          <bgColor rgb="FFFF0000"/>
        </patternFill>
      </fill>
    </dxf>
    <dxf>
      <fill>
        <patternFill patternType="solid">
          <bgColor rgb="FFFFFF00"/>
        </patternFill>
      </fill>
    </dxf>
    <dxf>
      <fill>
        <patternFill patternType="solid">
          <bgColor rgb="FFFFFF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FF00"/>
        </patternFill>
      </fill>
    </dxf>
    <dxf>
      <fill>
        <patternFill patternType="solid">
          <bgColor rgb="FFFFFF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theme="5"/>
        </patternFill>
      </fill>
    </dxf>
    <dxf>
      <fill>
        <patternFill patternType="solid">
          <bgColor theme="5"/>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ont>
        <b val="0"/>
      </font>
    </dxf>
    <dxf>
      <font>
        <b val="0"/>
      </font>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numFmt numFmtId="34" formatCode="_(&quot;$&quot;* #,##0.00_);_(&quot;$&quot;* \(#,##0.00\);_(&quot;$&quot;* &quot;-&quot;??_);_(@_)"/>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patternType="solid">
          <bgColor theme="6" tint="0.79998168889431442"/>
        </patternFill>
      </fill>
    </dxf>
    <dxf>
      <fill>
        <patternFill patternType="solid">
          <bgColor theme="6" tint="0.79998168889431442"/>
        </patternFill>
      </fill>
    </dxf>
    <dxf>
      <fill>
        <patternFill patternType="solid">
          <bgColor theme="6" tint="0.39997558519241921"/>
        </patternFill>
      </fill>
    </dxf>
    <dxf>
      <fill>
        <patternFill patternType="solid">
          <bgColor theme="5" tint="0.79998168889431442"/>
        </patternFill>
      </fill>
    </dxf>
    <dxf>
      <fill>
        <patternFill patternType="solid">
          <bgColor theme="5" tint="0.79998168889431442"/>
        </patternFill>
      </fill>
    </dxf>
    <dxf>
      <fill>
        <patternFill patternType="solid">
          <bgColor theme="5"/>
        </patternFill>
      </fill>
    </dxf>
    <dxf>
      <fill>
        <patternFill>
          <bgColor rgb="FFFFFFCC"/>
        </patternFill>
      </fill>
    </dxf>
    <dxf>
      <fill>
        <patternFill>
          <bgColor rgb="FFFFFFCC"/>
        </patternFill>
      </fill>
    </dxf>
    <dxf>
      <fill>
        <patternFill>
          <bgColor theme="3" tint="0.89999084444715716"/>
        </patternFill>
      </fill>
    </dxf>
    <dxf>
      <fill>
        <patternFill>
          <bgColor theme="3" tint="0.89999084444715716"/>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rgb="FFFFFF00"/>
        </patternFill>
      </fill>
    </dxf>
    <dxf>
      <fill>
        <patternFill patternType="solid">
          <bgColor rgb="FFFFFF00"/>
        </patternFill>
      </fill>
    </dxf>
    <dxf>
      <fill>
        <patternFill patternType="solid">
          <bgColor rgb="FFFFFF00"/>
        </patternFill>
      </fill>
    </dxf>
    <dxf>
      <numFmt numFmtId="34" formatCode="_(&quot;$&quot;* #,##0.00_);_(&quot;$&quot;* \(#,##0.00\);_(&quot;$&quot;* &quot;-&quot;??_);_(@_)"/>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5.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pivotCacheDefinition" Target="pivotCache/pivotCacheDefinition3.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800" b="1" i="0" u="none" strike="noStrike" kern="1200" spc="0" baseline="0">
                <a:solidFill>
                  <a:schemeClr val="tx1"/>
                </a:solidFill>
                <a:latin typeface="Calibri" panose="020F0502020204030204" pitchFamily="34" charset="0"/>
                <a:ea typeface="+mn-ea"/>
                <a:cs typeface="Calibri" panose="020F0502020204030204" pitchFamily="34" charset="0"/>
              </a:defRPr>
            </a:pPr>
            <a:r>
              <a:rPr lang="en-US" sz="2800" b="1">
                <a:solidFill>
                  <a:schemeClr val="tx1"/>
                </a:solidFill>
                <a:latin typeface="Calibri" panose="020F0502020204030204" pitchFamily="34" charset="0"/>
                <a:cs typeface="Calibri" panose="020F0502020204030204" pitchFamily="34" charset="0"/>
              </a:rPr>
              <a:t>Profit &amp; Losses for Product Sales by Account Executive</a:t>
            </a:r>
          </a:p>
        </c:rich>
      </c:tx>
      <c:overlay val="0"/>
      <c:spPr>
        <a:noFill/>
        <a:ln>
          <a:noFill/>
        </a:ln>
        <a:effectLst/>
      </c:spPr>
      <c:txPr>
        <a:bodyPr rot="0" spcFirstLastPara="1" vertOverflow="ellipsis" vert="horz" wrap="square" anchor="ctr" anchorCtr="1"/>
        <a:lstStyle/>
        <a:p>
          <a:pPr>
            <a:defRPr sz="2800" b="1" i="0" u="none" strike="noStrike" kern="1200" spc="0" baseline="0">
              <a:solidFill>
                <a:schemeClr val="tx1"/>
              </a:solidFill>
              <a:latin typeface="Calibri" panose="020F0502020204030204" pitchFamily="34" charset="0"/>
              <a:ea typeface="+mn-ea"/>
              <a:cs typeface="Calibri" panose="020F0502020204030204" pitchFamily="34" charset="0"/>
            </a:defRPr>
          </a:pPr>
          <a:endParaRPr lang="en-US"/>
        </a:p>
      </c:txPr>
    </c:title>
    <c:autoTitleDeleted val="0"/>
    <c:plotArea>
      <c:layout>
        <c:manualLayout>
          <c:layoutTarget val="inner"/>
          <c:xMode val="edge"/>
          <c:yMode val="edge"/>
          <c:x val="7.0072715404404531E-2"/>
          <c:y val="0.18657943572771499"/>
          <c:w val="0.86348739974025368"/>
          <c:h val="0.73256931493822652"/>
        </c:manualLayout>
      </c:layout>
      <c:barChart>
        <c:barDir val="bar"/>
        <c:grouping val="clustered"/>
        <c:varyColors val="0"/>
        <c:ser>
          <c:idx val="0"/>
          <c:order val="0"/>
          <c:tx>
            <c:strRef>
              <c:f>'Impact of Quota'!$X$28</c:f>
              <c:strCache>
                <c:ptCount val="1"/>
                <c:pt idx="0">
                  <c:v>Profits/Losses from Products Sold</c:v>
                </c:pt>
              </c:strCache>
            </c:strRef>
          </c:tx>
          <c:spPr>
            <a:solidFill>
              <a:schemeClr val="accent1">
                <a:lumMod val="20000"/>
                <a:lumOff val="80000"/>
              </a:schemeClr>
            </a:solidFill>
            <a:ln>
              <a:solidFill>
                <a:schemeClr val="tx2">
                  <a:lumMod val="10000"/>
                  <a:lumOff val="90000"/>
                </a:schemeClr>
              </a:solidFill>
            </a:ln>
            <a:effectLst/>
          </c:spPr>
          <c:invertIfNegative val="0"/>
          <c:dLbls>
            <c:dLbl>
              <c:idx val="1"/>
              <c:layout>
                <c:manualLayout>
                  <c:x val="-0.27569577870758483"/>
                  <c:y val="3.218822661119815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58F-423F-8B3E-26A91F6F8345}"/>
                </c:ext>
              </c:extLst>
            </c:dLbl>
            <c:dLbl>
              <c:idx val="2"/>
              <c:layout>
                <c:manualLayout>
                  <c:x val="-0.14742043855371187"/>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58F-423F-8B3E-26A91F6F8345}"/>
                </c:ext>
              </c:extLst>
            </c:dLbl>
            <c:dLbl>
              <c:idx val="3"/>
              <c:layout>
                <c:manualLayout>
                  <c:x val="-0.11104404305789117"/>
                  <c:y val="3.218822661119815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58F-423F-8B3E-26A91F6F8345}"/>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'Impact of Quota'!$W$29:$W$32</c:f>
              <c:strCache>
                <c:ptCount val="4"/>
                <c:pt idx="0">
                  <c:v>Benjamin ( Plan I)</c:v>
                </c:pt>
                <c:pt idx="1">
                  <c:v>David (Plan II)</c:v>
                </c:pt>
                <c:pt idx="2">
                  <c:v>John (Plan I)</c:v>
                </c:pt>
                <c:pt idx="3">
                  <c:v>Stephanie (Plan II)</c:v>
                </c:pt>
              </c:strCache>
            </c:strRef>
          </c:cat>
          <c:val>
            <c:numRef>
              <c:f>'Impact of Quota'!$X$29:$X$32</c:f>
              <c:numCache>
                <c:formatCode>"$"#,##0.00_);[Red]\("$"#,##0.00\)</c:formatCode>
                <c:ptCount val="4"/>
                <c:pt idx="0">
                  <c:v>88156.79</c:v>
                </c:pt>
                <c:pt idx="1">
                  <c:v>-66506.37</c:v>
                </c:pt>
                <c:pt idx="2">
                  <c:v>-14615.63</c:v>
                </c:pt>
                <c:pt idx="3">
                  <c:v>-1885.87</c:v>
                </c:pt>
              </c:numCache>
            </c:numRef>
          </c:val>
          <c:extLst>
            <c:ext xmlns:c16="http://schemas.microsoft.com/office/drawing/2014/chart" uri="{C3380CC4-5D6E-409C-BE32-E72D297353CC}">
              <c16:uniqueId val="{00000000-758F-423F-8B3E-26A91F6F8345}"/>
            </c:ext>
          </c:extLst>
        </c:ser>
        <c:ser>
          <c:idx val="1"/>
          <c:order val="1"/>
          <c:tx>
            <c:strRef>
              <c:f>'Impact of Quota'!$Y$28</c:f>
              <c:strCache>
                <c:ptCount val="1"/>
                <c:pt idx="0">
                  <c:v>Profits/Losses from Services Sold</c:v>
                </c:pt>
              </c:strCache>
            </c:strRef>
          </c:tx>
          <c:spPr>
            <a:solidFill>
              <a:schemeClr val="accent5">
                <a:lumMod val="20000"/>
                <a:lumOff val="80000"/>
              </a:schemeClr>
            </a:solidFill>
            <a:ln>
              <a:noFill/>
            </a:ln>
            <a:effectLst/>
          </c:spPr>
          <c:invertIfNegative val="0"/>
          <c:dLbls>
            <c:dLbl>
              <c:idx val="3"/>
              <c:layout>
                <c:manualLayout>
                  <c:x val="-0.11487330394164677"/>
                  <c:y val="-3.218822661119845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58F-423F-8B3E-26A91F6F8345}"/>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'Impact of Quota'!$W$29:$W$32</c:f>
              <c:strCache>
                <c:ptCount val="4"/>
                <c:pt idx="0">
                  <c:v>Benjamin ( Plan I)</c:v>
                </c:pt>
                <c:pt idx="1">
                  <c:v>David (Plan II)</c:v>
                </c:pt>
                <c:pt idx="2">
                  <c:v>John (Plan I)</c:v>
                </c:pt>
                <c:pt idx="3">
                  <c:v>Stephanie (Plan II)</c:v>
                </c:pt>
              </c:strCache>
            </c:strRef>
          </c:cat>
          <c:val>
            <c:numRef>
              <c:f>'Impact of Quota'!$Y$29:$Y$32</c:f>
              <c:numCache>
                <c:formatCode>"$"#,##0.00_);[Red]\("$"#,##0.00\)</c:formatCode>
                <c:ptCount val="4"/>
                <c:pt idx="0">
                  <c:v>73941.53</c:v>
                </c:pt>
                <c:pt idx="1">
                  <c:v>20054.830000000002</c:v>
                </c:pt>
                <c:pt idx="2">
                  <c:v>189606.82</c:v>
                </c:pt>
                <c:pt idx="3">
                  <c:v>-3481.43</c:v>
                </c:pt>
              </c:numCache>
            </c:numRef>
          </c:val>
          <c:extLst>
            <c:ext xmlns:c16="http://schemas.microsoft.com/office/drawing/2014/chart" uri="{C3380CC4-5D6E-409C-BE32-E72D297353CC}">
              <c16:uniqueId val="{00000005-758F-423F-8B3E-26A91F6F8345}"/>
            </c:ext>
          </c:extLst>
        </c:ser>
        <c:ser>
          <c:idx val="2"/>
          <c:order val="2"/>
          <c:tx>
            <c:strRef>
              <c:f>'Impact of Quota'!$Z$28</c:f>
              <c:strCache>
                <c:ptCount val="1"/>
                <c:pt idx="0">
                  <c:v>Total Profits/Losses by Account Executive</c:v>
                </c:pt>
              </c:strCache>
            </c:strRef>
          </c:tx>
          <c:spPr>
            <a:solidFill>
              <a:schemeClr val="accent2">
                <a:lumMod val="60000"/>
                <a:lumOff val="40000"/>
              </a:schemeClr>
            </a:solidFill>
            <a:ln>
              <a:noFill/>
            </a:ln>
            <a:effectLst/>
          </c:spPr>
          <c:invertIfNegative val="0"/>
          <c:dLbls>
            <c:dLbl>
              <c:idx val="1"/>
              <c:layout>
                <c:manualLayout>
                  <c:x val="-0.22591749775190531"/>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58F-423F-8B3E-26A91F6F8345}"/>
                </c:ext>
              </c:extLst>
            </c:dLbl>
            <c:dLbl>
              <c:idx val="3"/>
              <c:layout>
                <c:manualLayout>
                  <c:x val="-0.11870211256830024"/>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58F-423F-8B3E-26A91F6F8345}"/>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'Impact of Quota'!$W$29:$W$32</c:f>
              <c:strCache>
                <c:ptCount val="4"/>
                <c:pt idx="0">
                  <c:v>Benjamin ( Plan I)</c:v>
                </c:pt>
                <c:pt idx="1">
                  <c:v>David (Plan II)</c:v>
                </c:pt>
                <c:pt idx="2">
                  <c:v>John (Plan I)</c:v>
                </c:pt>
                <c:pt idx="3">
                  <c:v>Stephanie (Plan II)</c:v>
                </c:pt>
              </c:strCache>
            </c:strRef>
          </c:cat>
          <c:val>
            <c:numRef>
              <c:f>'Impact of Quota'!$Z$29:$Z$32</c:f>
              <c:numCache>
                <c:formatCode>"$"#,##0.00_);[Red]\("$"#,##0.00\)</c:formatCode>
                <c:ptCount val="4"/>
                <c:pt idx="0">
                  <c:v>162111.14000000001</c:v>
                </c:pt>
                <c:pt idx="1">
                  <c:v>-46451.54</c:v>
                </c:pt>
                <c:pt idx="2">
                  <c:v>174991.19</c:v>
                </c:pt>
                <c:pt idx="3">
                  <c:v>-5367.3</c:v>
                </c:pt>
              </c:numCache>
            </c:numRef>
          </c:val>
          <c:extLst>
            <c:ext xmlns:c16="http://schemas.microsoft.com/office/drawing/2014/chart" uri="{C3380CC4-5D6E-409C-BE32-E72D297353CC}">
              <c16:uniqueId val="{00000008-758F-423F-8B3E-26A91F6F8345}"/>
            </c:ext>
          </c:extLst>
        </c:ser>
        <c:dLbls>
          <c:showLegendKey val="0"/>
          <c:showVal val="0"/>
          <c:showCatName val="0"/>
          <c:showSerName val="0"/>
          <c:showPercent val="0"/>
          <c:showBubbleSize val="0"/>
        </c:dLbls>
        <c:gapWidth val="182"/>
        <c:axId val="136276239"/>
        <c:axId val="136274799"/>
      </c:barChart>
      <c:catAx>
        <c:axId val="13627623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800" b="1" i="0" u="none" strike="noStrike" kern="1200" baseline="0">
                <a:solidFill>
                  <a:schemeClr val="tx1"/>
                </a:solidFill>
                <a:latin typeface="Calibri" panose="020F0502020204030204" pitchFamily="34" charset="0"/>
                <a:ea typeface="+mn-ea"/>
                <a:cs typeface="Calibri" panose="020F0502020204030204" pitchFamily="34" charset="0"/>
              </a:defRPr>
            </a:pPr>
            <a:endParaRPr lang="en-US"/>
          </a:p>
        </c:txPr>
        <c:crossAx val="136274799"/>
        <c:crosses val="autoZero"/>
        <c:auto val="1"/>
        <c:lblAlgn val="ctr"/>
        <c:lblOffset val="100"/>
        <c:noMultiLvlLbl val="0"/>
      </c:catAx>
      <c:valAx>
        <c:axId val="136274799"/>
        <c:scaling>
          <c:orientation val="minMax"/>
        </c:scaling>
        <c:delete val="1"/>
        <c:axPos val="b"/>
        <c:numFmt formatCode="&quot;$&quot;#,##0.00_);[Red]\(&quot;$&quot;#,##0.00\)" sourceLinked="1"/>
        <c:majorTickMark val="none"/>
        <c:minorTickMark val="none"/>
        <c:tickLblPos val="nextTo"/>
        <c:crossAx val="136276239"/>
        <c:crosses val="autoZero"/>
        <c:crossBetween val="between"/>
      </c:valAx>
      <c:spPr>
        <a:noFill/>
        <a:ln>
          <a:noFill/>
        </a:ln>
        <a:effectLst/>
      </c:spPr>
    </c:plotArea>
    <c:legend>
      <c:legendPos val="t"/>
      <c:legendEntry>
        <c:idx val="0"/>
        <c:txPr>
          <a:bodyPr rot="0" spcFirstLastPara="1" vertOverflow="ellipsis" vert="horz" wrap="square" anchor="ctr" anchorCtr="1"/>
          <a:lstStyle/>
          <a:p>
            <a:pPr>
              <a:defRPr sz="1400" b="1" i="0" u="none" strike="noStrike" kern="1200" baseline="0">
                <a:solidFill>
                  <a:schemeClr val="tx1"/>
                </a:solidFill>
                <a:latin typeface="Calibri" panose="020F0502020204030204" pitchFamily="34" charset="0"/>
                <a:ea typeface="+mn-ea"/>
                <a:cs typeface="Calibri" panose="020F0502020204030204" pitchFamily="34" charset="0"/>
              </a:defRPr>
            </a:pPr>
            <a:endParaRPr lang="en-US"/>
          </a:p>
        </c:txPr>
      </c:legendEntry>
      <c:overlay val="0"/>
      <c:spPr>
        <a:noFill/>
        <a:ln>
          <a:noFill/>
        </a:ln>
        <a:effectLst/>
      </c:spPr>
      <c:txPr>
        <a:bodyPr rot="0" spcFirstLastPara="1" vertOverflow="ellipsis" vert="horz" wrap="square" anchor="ctr" anchorCtr="1"/>
        <a:lstStyle/>
        <a:p>
          <a:pPr>
            <a:defRPr sz="1400" b="0" i="0" u="none" strike="noStrike" kern="1200" baseline="0">
              <a:solidFill>
                <a:schemeClr val="tx1"/>
              </a:solidFill>
              <a:latin typeface="Calibri" panose="020F0502020204030204" pitchFamily="34" charset="0"/>
              <a:ea typeface="+mn-ea"/>
              <a:cs typeface="Calibri" panose="020F050202020403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0"/>
          <c:tx>
            <c:strRef>
              <c:f>'Impact of Quota'!$Y$28</c:f>
              <c:strCache>
                <c:ptCount val="1"/>
                <c:pt idx="0">
                  <c:v>Profits/Losses from Services Sold</c:v>
                </c:pt>
              </c:strCache>
            </c:strRef>
          </c:tx>
          <c:spPr>
            <a:solidFill>
              <a:schemeClr val="accent1"/>
            </a:solidFill>
            <a:ln>
              <a:noFill/>
            </a:ln>
            <a:effectLst/>
          </c:spPr>
          <c:invertIfNegative val="0"/>
          <c:cat>
            <c:strRef>
              <c:f>'Impact of Quota'!$W$29:$W$32</c:f>
              <c:strCache>
                <c:ptCount val="4"/>
                <c:pt idx="0">
                  <c:v>Benjamin ( Plan I)</c:v>
                </c:pt>
                <c:pt idx="1">
                  <c:v>David (Plan II)</c:v>
                </c:pt>
                <c:pt idx="2">
                  <c:v>John (Plan I)</c:v>
                </c:pt>
                <c:pt idx="3">
                  <c:v>Stephanie (Plan II)</c:v>
                </c:pt>
              </c:strCache>
            </c:strRef>
          </c:cat>
          <c:val>
            <c:numRef>
              <c:f>'Impact of Quota'!$Y$29:$Y$32</c:f>
              <c:numCache>
                <c:formatCode>"$"#,##0.00_);[Red]\("$"#,##0.00\)</c:formatCode>
                <c:ptCount val="4"/>
                <c:pt idx="0">
                  <c:v>73941.53</c:v>
                </c:pt>
                <c:pt idx="1">
                  <c:v>20054.830000000002</c:v>
                </c:pt>
                <c:pt idx="2">
                  <c:v>189606.82</c:v>
                </c:pt>
                <c:pt idx="3">
                  <c:v>-3481.43</c:v>
                </c:pt>
              </c:numCache>
            </c:numRef>
          </c:val>
          <c:extLst>
            <c:ext xmlns:c16="http://schemas.microsoft.com/office/drawing/2014/chart" uri="{C3380CC4-5D6E-409C-BE32-E72D297353CC}">
              <c16:uniqueId val="{00000000-0647-45F8-AB86-362B1E9E3745}"/>
            </c:ext>
          </c:extLst>
        </c:ser>
        <c:dLbls>
          <c:showLegendKey val="0"/>
          <c:showVal val="0"/>
          <c:showCatName val="0"/>
          <c:showSerName val="0"/>
          <c:showPercent val="0"/>
          <c:showBubbleSize val="0"/>
        </c:dLbls>
        <c:gapWidth val="150"/>
        <c:overlap val="100"/>
        <c:axId val="136281039"/>
        <c:axId val="136286799"/>
      </c:barChart>
      <c:catAx>
        <c:axId val="13628103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6286799"/>
        <c:crosses val="autoZero"/>
        <c:auto val="1"/>
        <c:lblAlgn val="ctr"/>
        <c:lblOffset val="100"/>
        <c:noMultiLvlLbl val="0"/>
      </c:catAx>
      <c:valAx>
        <c:axId val="136286799"/>
        <c:scaling>
          <c:orientation val="minMax"/>
        </c:scaling>
        <c:delete val="0"/>
        <c:axPos val="b"/>
        <c:majorGridlines>
          <c:spPr>
            <a:ln w="9525" cap="flat" cmpd="sng" algn="ctr">
              <a:solidFill>
                <a:schemeClr val="tx1">
                  <a:lumMod val="15000"/>
                  <a:lumOff val="85000"/>
                </a:schemeClr>
              </a:solidFill>
              <a:round/>
            </a:ln>
            <a:effectLst/>
          </c:spPr>
        </c:majorGridlines>
        <c:numFmt formatCode="&quot;$&quot;#,##0.00_);[Red]\(&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628103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1"/>
          <c:tx>
            <c:strRef>
              <c:f>'Data (1 &amp; 2)'!$D$1</c:f>
              <c:strCache>
                <c:ptCount val="1"/>
                <c:pt idx="0">
                  <c:v>Revenue</c:v>
                </c:pt>
              </c:strCache>
            </c:strRef>
          </c:tx>
          <c:spPr>
            <a:solidFill>
              <a:schemeClr val="accent2"/>
            </a:solidFill>
            <a:ln>
              <a:noFill/>
            </a:ln>
            <a:effectLst/>
          </c:spPr>
          <c:invertIfNegative val="0"/>
          <c:cat>
            <c:numRef>
              <c:f>'Data (1 &amp; 2)'!$B$2:$B$551</c:f>
              <c:numCache>
                <c:formatCode>m/d/yyyy</c:formatCode>
                <c:ptCount val="550"/>
                <c:pt idx="0">
                  <c:v>45665</c:v>
                </c:pt>
                <c:pt idx="1">
                  <c:v>45665</c:v>
                </c:pt>
                <c:pt idx="2">
                  <c:v>45665</c:v>
                </c:pt>
                <c:pt idx="3">
                  <c:v>45676</c:v>
                </c:pt>
                <c:pt idx="4">
                  <c:v>45676</c:v>
                </c:pt>
                <c:pt idx="5">
                  <c:v>45679</c:v>
                </c:pt>
                <c:pt idx="6">
                  <c:v>45679</c:v>
                </c:pt>
                <c:pt idx="7">
                  <c:v>45680</c:v>
                </c:pt>
                <c:pt idx="8">
                  <c:v>45680</c:v>
                </c:pt>
                <c:pt idx="9">
                  <c:v>45680</c:v>
                </c:pt>
                <c:pt idx="10">
                  <c:v>45680</c:v>
                </c:pt>
                <c:pt idx="11">
                  <c:v>45680</c:v>
                </c:pt>
                <c:pt idx="12">
                  <c:v>45680</c:v>
                </c:pt>
                <c:pt idx="13">
                  <c:v>45680</c:v>
                </c:pt>
                <c:pt idx="14">
                  <c:v>45690</c:v>
                </c:pt>
                <c:pt idx="15">
                  <c:v>45690</c:v>
                </c:pt>
                <c:pt idx="16">
                  <c:v>45690</c:v>
                </c:pt>
                <c:pt idx="17">
                  <c:v>45701</c:v>
                </c:pt>
                <c:pt idx="18">
                  <c:v>45707</c:v>
                </c:pt>
                <c:pt idx="19">
                  <c:v>45708</c:v>
                </c:pt>
                <c:pt idx="20">
                  <c:v>45708</c:v>
                </c:pt>
                <c:pt idx="21">
                  <c:v>45708</c:v>
                </c:pt>
                <c:pt idx="22">
                  <c:v>45708</c:v>
                </c:pt>
                <c:pt idx="23">
                  <c:v>45708</c:v>
                </c:pt>
                <c:pt idx="24">
                  <c:v>45709</c:v>
                </c:pt>
                <c:pt idx="25">
                  <c:v>45721</c:v>
                </c:pt>
                <c:pt idx="26">
                  <c:v>45724</c:v>
                </c:pt>
                <c:pt idx="27">
                  <c:v>45724</c:v>
                </c:pt>
                <c:pt idx="28">
                  <c:v>45724</c:v>
                </c:pt>
                <c:pt idx="29">
                  <c:v>45724</c:v>
                </c:pt>
                <c:pt idx="30">
                  <c:v>45724</c:v>
                </c:pt>
                <c:pt idx="31">
                  <c:v>45730</c:v>
                </c:pt>
                <c:pt idx="32">
                  <c:v>45732</c:v>
                </c:pt>
                <c:pt idx="33">
                  <c:v>45732</c:v>
                </c:pt>
                <c:pt idx="34">
                  <c:v>45736</c:v>
                </c:pt>
                <c:pt idx="35">
                  <c:v>45738</c:v>
                </c:pt>
                <c:pt idx="36">
                  <c:v>45738</c:v>
                </c:pt>
                <c:pt idx="37">
                  <c:v>45738</c:v>
                </c:pt>
                <c:pt idx="38">
                  <c:v>45739</c:v>
                </c:pt>
                <c:pt idx="39">
                  <c:v>45739</c:v>
                </c:pt>
                <c:pt idx="40">
                  <c:v>45739</c:v>
                </c:pt>
                <c:pt idx="41">
                  <c:v>45743</c:v>
                </c:pt>
                <c:pt idx="42">
                  <c:v>45743</c:v>
                </c:pt>
                <c:pt idx="43">
                  <c:v>45743</c:v>
                </c:pt>
                <c:pt idx="44">
                  <c:v>45743</c:v>
                </c:pt>
                <c:pt idx="45">
                  <c:v>45743</c:v>
                </c:pt>
                <c:pt idx="46">
                  <c:v>45743</c:v>
                </c:pt>
                <c:pt idx="47">
                  <c:v>45743</c:v>
                </c:pt>
                <c:pt idx="48">
                  <c:v>45743</c:v>
                </c:pt>
                <c:pt idx="49">
                  <c:v>45744</c:v>
                </c:pt>
                <c:pt idx="50">
                  <c:v>45744</c:v>
                </c:pt>
                <c:pt idx="51">
                  <c:v>45744</c:v>
                </c:pt>
                <c:pt idx="52">
                  <c:v>45744</c:v>
                </c:pt>
                <c:pt idx="53">
                  <c:v>45744</c:v>
                </c:pt>
                <c:pt idx="54">
                  <c:v>45744</c:v>
                </c:pt>
                <c:pt idx="55">
                  <c:v>45744</c:v>
                </c:pt>
                <c:pt idx="56">
                  <c:v>45744</c:v>
                </c:pt>
                <c:pt idx="57">
                  <c:v>45744</c:v>
                </c:pt>
                <c:pt idx="58">
                  <c:v>45744</c:v>
                </c:pt>
                <c:pt idx="59">
                  <c:v>45745</c:v>
                </c:pt>
                <c:pt idx="60">
                  <c:v>45745</c:v>
                </c:pt>
                <c:pt idx="61">
                  <c:v>45746</c:v>
                </c:pt>
                <c:pt idx="62">
                  <c:v>45746</c:v>
                </c:pt>
                <c:pt idx="63">
                  <c:v>45746</c:v>
                </c:pt>
                <c:pt idx="64">
                  <c:v>45752</c:v>
                </c:pt>
                <c:pt idx="65">
                  <c:v>45757</c:v>
                </c:pt>
                <c:pt idx="66">
                  <c:v>45766</c:v>
                </c:pt>
                <c:pt idx="67">
                  <c:v>45766</c:v>
                </c:pt>
                <c:pt idx="68">
                  <c:v>45770</c:v>
                </c:pt>
                <c:pt idx="69">
                  <c:v>45778</c:v>
                </c:pt>
                <c:pt idx="70">
                  <c:v>45778</c:v>
                </c:pt>
                <c:pt idx="71">
                  <c:v>45779</c:v>
                </c:pt>
                <c:pt idx="72">
                  <c:v>45793</c:v>
                </c:pt>
                <c:pt idx="73">
                  <c:v>45815</c:v>
                </c:pt>
                <c:pt idx="74">
                  <c:v>45815</c:v>
                </c:pt>
                <c:pt idx="75">
                  <c:v>45829</c:v>
                </c:pt>
                <c:pt idx="76">
                  <c:v>45830</c:v>
                </c:pt>
                <c:pt idx="77">
                  <c:v>45834</c:v>
                </c:pt>
                <c:pt idx="78">
                  <c:v>45834</c:v>
                </c:pt>
                <c:pt idx="79">
                  <c:v>45834</c:v>
                </c:pt>
                <c:pt idx="80">
                  <c:v>45858</c:v>
                </c:pt>
                <c:pt idx="81">
                  <c:v>45858</c:v>
                </c:pt>
                <c:pt idx="82">
                  <c:v>45858</c:v>
                </c:pt>
                <c:pt idx="83">
                  <c:v>45861</c:v>
                </c:pt>
                <c:pt idx="84">
                  <c:v>45861</c:v>
                </c:pt>
                <c:pt idx="85">
                  <c:v>45661</c:v>
                </c:pt>
                <c:pt idx="86">
                  <c:v>45661</c:v>
                </c:pt>
                <c:pt idx="87">
                  <c:v>45708</c:v>
                </c:pt>
                <c:pt idx="88">
                  <c:v>45708</c:v>
                </c:pt>
                <c:pt idx="89">
                  <c:v>45721</c:v>
                </c:pt>
                <c:pt idx="90">
                  <c:v>45730</c:v>
                </c:pt>
                <c:pt idx="91">
                  <c:v>45746</c:v>
                </c:pt>
                <c:pt idx="92">
                  <c:v>45758</c:v>
                </c:pt>
                <c:pt idx="93">
                  <c:v>45758</c:v>
                </c:pt>
                <c:pt idx="94">
                  <c:v>45770</c:v>
                </c:pt>
                <c:pt idx="95">
                  <c:v>45770</c:v>
                </c:pt>
                <c:pt idx="96">
                  <c:v>45794</c:v>
                </c:pt>
                <c:pt idx="97">
                  <c:v>45799</c:v>
                </c:pt>
                <c:pt idx="98">
                  <c:v>45819</c:v>
                </c:pt>
                <c:pt idx="99">
                  <c:v>45682</c:v>
                </c:pt>
                <c:pt idx="100">
                  <c:v>45682</c:v>
                </c:pt>
                <c:pt idx="101">
                  <c:v>45682</c:v>
                </c:pt>
                <c:pt idx="102">
                  <c:v>45682</c:v>
                </c:pt>
                <c:pt idx="103">
                  <c:v>45682</c:v>
                </c:pt>
                <c:pt idx="104">
                  <c:v>45694</c:v>
                </c:pt>
                <c:pt idx="105">
                  <c:v>45694</c:v>
                </c:pt>
                <c:pt idx="106">
                  <c:v>45694</c:v>
                </c:pt>
                <c:pt idx="107">
                  <c:v>45694</c:v>
                </c:pt>
                <c:pt idx="108">
                  <c:v>45735</c:v>
                </c:pt>
                <c:pt idx="109">
                  <c:v>45735</c:v>
                </c:pt>
                <c:pt idx="110">
                  <c:v>45735</c:v>
                </c:pt>
                <c:pt idx="111">
                  <c:v>45735</c:v>
                </c:pt>
                <c:pt idx="112">
                  <c:v>45743</c:v>
                </c:pt>
                <c:pt idx="113">
                  <c:v>45743</c:v>
                </c:pt>
                <c:pt idx="114">
                  <c:v>45743</c:v>
                </c:pt>
                <c:pt idx="115">
                  <c:v>45753</c:v>
                </c:pt>
                <c:pt idx="116">
                  <c:v>45753</c:v>
                </c:pt>
                <c:pt idx="117">
                  <c:v>45753</c:v>
                </c:pt>
                <c:pt idx="118">
                  <c:v>45753</c:v>
                </c:pt>
                <c:pt idx="119">
                  <c:v>45753</c:v>
                </c:pt>
                <c:pt idx="120">
                  <c:v>45753</c:v>
                </c:pt>
                <c:pt idx="121">
                  <c:v>45758</c:v>
                </c:pt>
                <c:pt idx="122">
                  <c:v>45758</c:v>
                </c:pt>
                <c:pt idx="123">
                  <c:v>45759</c:v>
                </c:pt>
                <c:pt idx="124">
                  <c:v>45760</c:v>
                </c:pt>
                <c:pt idx="125">
                  <c:v>45760</c:v>
                </c:pt>
                <c:pt idx="126">
                  <c:v>45760</c:v>
                </c:pt>
                <c:pt idx="127">
                  <c:v>45760</c:v>
                </c:pt>
                <c:pt idx="128">
                  <c:v>45760</c:v>
                </c:pt>
                <c:pt idx="129">
                  <c:v>45765</c:v>
                </c:pt>
                <c:pt idx="130">
                  <c:v>45770</c:v>
                </c:pt>
                <c:pt idx="131">
                  <c:v>45770</c:v>
                </c:pt>
                <c:pt idx="132">
                  <c:v>45774</c:v>
                </c:pt>
                <c:pt idx="133">
                  <c:v>45774</c:v>
                </c:pt>
                <c:pt idx="134">
                  <c:v>45778</c:v>
                </c:pt>
                <c:pt idx="135">
                  <c:v>45784</c:v>
                </c:pt>
                <c:pt idx="136">
                  <c:v>45785</c:v>
                </c:pt>
                <c:pt idx="137">
                  <c:v>45786</c:v>
                </c:pt>
                <c:pt idx="138">
                  <c:v>45786</c:v>
                </c:pt>
                <c:pt idx="139">
                  <c:v>45786</c:v>
                </c:pt>
                <c:pt idx="140">
                  <c:v>45786</c:v>
                </c:pt>
                <c:pt idx="141">
                  <c:v>45786</c:v>
                </c:pt>
                <c:pt idx="142">
                  <c:v>45788</c:v>
                </c:pt>
                <c:pt idx="143">
                  <c:v>45788</c:v>
                </c:pt>
                <c:pt idx="144">
                  <c:v>45799</c:v>
                </c:pt>
                <c:pt idx="145">
                  <c:v>45799</c:v>
                </c:pt>
                <c:pt idx="146">
                  <c:v>45799</c:v>
                </c:pt>
                <c:pt idx="147">
                  <c:v>45827</c:v>
                </c:pt>
                <c:pt idx="148">
                  <c:v>45835</c:v>
                </c:pt>
                <c:pt idx="149">
                  <c:v>45835</c:v>
                </c:pt>
                <c:pt idx="150">
                  <c:v>45841</c:v>
                </c:pt>
                <c:pt idx="151">
                  <c:v>45841</c:v>
                </c:pt>
                <c:pt idx="152">
                  <c:v>45841</c:v>
                </c:pt>
                <c:pt idx="153">
                  <c:v>45855</c:v>
                </c:pt>
                <c:pt idx="154">
                  <c:v>45855</c:v>
                </c:pt>
                <c:pt idx="155">
                  <c:v>45870</c:v>
                </c:pt>
                <c:pt idx="156">
                  <c:v>45870</c:v>
                </c:pt>
                <c:pt idx="157">
                  <c:v>45870</c:v>
                </c:pt>
                <c:pt idx="158">
                  <c:v>45870</c:v>
                </c:pt>
                <c:pt idx="159">
                  <c:v>45884</c:v>
                </c:pt>
                <c:pt idx="160">
                  <c:v>45884</c:v>
                </c:pt>
                <c:pt idx="161">
                  <c:v>45917</c:v>
                </c:pt>
                <c:pt idx="162">
                  <c:v>45917</c:v>
                </c:pt>
                <c:pt idx="163">
                  <c:v>45917</c:v>
                </c:pt>
                <c:pt idx="164">
                  <c:v>45917</c:v>
                </c:pt>
                <c:pt idx="165">
                  <c:v>45918</c:v>
                </c:pt>
                <c:pt idx="166">
                  <c:v>45918</c:v>
                </c:pt>
                <c:pt idx="167">
                  <c:v>45921</c:v>
                </c:pt>
                <c:pt idx="168">
                  <c:v>45921</c:v>
                </c:pt>
                <c:pt idx="169">
                  <c:v>45921</c:v>
                </c:pt>
                <c:pt idx="170">
                  <c:v>45921</c:v>
                </c:pt>
                <c:pt idx="171">
                  <c:v>45921</c:v>
                </c:pt>
                <c:pt idx="172">
                  <c:v>45925</c:v>
                </c:pt>
                <c:pt idx="173">
                  <c:v>45926</c:v>
                </c:pt>
                <c:pt idx="174">
                  <c:v>45926</c:v>
                </c:pt>
                <c:pt idx="175">
                  <c:v>45927</c:v>
                </c:pt>
                <c:pt idx="176">
                  <c:v>45927</c:v>
                </c:pt>
                <c:pt idx="177">
                  <c:v>45927</c:v>
                </c:pt>
                <c:pt idx="178">
                  <c:v>45927</c:v>
                </c:pt>
                <c:pt idx="179">
                  <c:v>45935</c:v>
                </c:pt>
                <c:pt idx="180">
                  <c:v>45935</c:v>
                </c:pt>
                <c:pt idx="181">
                  <c:v>45935</c:v>
                </c:pt>
                <c:pt idx="182">
                  <c:v>45935</c:v>
                </c:pt>
                <c:pt idx="183">
                  <c:v>45935</c:v>
                </c:pt>
                <c:pt idx="184">
                  <c:v>45935</c:v>
                </c:pt>
                <c:pt idx="185">
                  <c:v>45938</c:v>
                </c:pt>
                <c:pt idx="186">
                  <c:v>45938</c:v>
                </c:pt>
                <c:pt idx="187">
                  <c:v>45938</c:v>
                </c:pt>
                <c:pt idx="188">
                  <c:v>45938</c:v>
                </c:pt>
                <c:pt idx="189">
                  <c:v>45947</c:v>
                </c:pt>
                <c:pt idx="190">
                  <c:v>45947</c:v>
                </c:pt>
                <c:pt idx="191">
                  <c:v>45947</c:v>
                </c:pt>
                <c:pt idx="192">
                  <c:v>45952</c:v>
                </c:pt>
                <c:pt idx="193">
                  <c:v>45954</c:v>
                </c:pt>
                <c:pt idx="194">
                  <c:v>45954</c:v>
                </c:pt>
                <c:pt idx="195">
                  <c:v>45960</c:v>
                </c:pt>
                <c:pt idx="196">
                  <c:v>45960</c:v>
                </c:pt>
                <c:pt idx="197">
                  <c:v>45962</c:v>
                </c:pt>
                <c:pt idx="198">
                  <c:v>45962</c:v>
                </c:pt>
                <c:pt idx="199">
                  <c:v>45962</c:v>
                </c:pt>
                <c:pt idx="200">
                  <c:v>45966</c:v>
                </c:pt>
                <c:pt idx="201">
                  <c:v>45966</c:v>
                </c:pt>
                <c:pt idx="202">
                  <c:v>45966</c:v>
                </c:pt>
                <c:pt idx="203">
                  <c:v>45970</c:v>
                </c:pt>
                <c:pt idx="204">
                  <c:v>45970</c:v>
                </c:pt>
                <c:pt idx="205">
                  <c:v>45970</c:v>
                </c:pt>
                <c:pt idx="206">
                  <c:v>45988</c:v>
                </c:pt>
                <c:pt idx="207">
                  <c:v>45988</c:v>
                </c:pt>
                <c:pt idx="208">
                  <c:v>45988</c:v>
                </c:pt>
                <c:pt idx="209">
                  <c:v>45989</c:v>
                </c:pt>
                <c:pt idx="210">
                  <c:v>45991</c:v>
                </c:pt>
                <c:pt idx="211">
                  <c:v>45991</c:v>
                </c:pt>
                <c:pt idx="212">
                  <c:v>45991</c:v>
                </c:pt>
                <c:pt idx="213">
                  <c:v>45996</c:v>
                </c:pt>
                <c:pt idx="214">
                  <c:v>46001</c:v>
                </c:pt>
                <c:pt idx="215">
                  <c:v>46001</c:v>
                </c:pt>
                <c:pt idx="216">
                  <c:v>46001</c:v>
                </c:pt>
                <c:pt idx="217">
                  <c:v>46001</c:v>
                </c:pt>
                <c:pt idx="218">
                  <c:v>46001</c:v>
                </c:pt>
                <c:pt idx="219">
                  <c:v>46005</c:v>
                </c:pt>
                <c:pt idx="220">
                  <c:v>46008</c:v>
                </c:pt>
                <c:pt idx="221">
                  <c:v>46008</c:v>
                </c:pt>
                <c:pt idx="222">
                  <c:v>46008</c:v>
                </c:pt>
                <c:pt idx="223">
                  <c:v>46008</c:v>
                </c:pt>
                <c:pt idx="224">
                  <c:v>46008</c:v>
                </c:pt>
                <c:pt idx="225">
                  <c:v>46008</c:v>
                </c:pt>
                <c:pt idx="226">
                  <c:v>46008</c:v>
                </c:pt>
                <c:pt idx="227">
                  <c:v>46010</c:v>
                </c:pt>
                <c:pt idx="228">
                  <c:v>46010</c:v>
                </c:pt>
                <c:pt idx="229">
                  <c:v>46010</c:v>
                </c:pt>
                <c:pt idx="230">
                  <c:v>46010</c:v>
                </c:pt>
                <c:pt idx="231">
                  <c:v>46010</c:v>
                </c:pt>
                <c:pt idx="232">
                  <c:v>46010</c:v>
                </c:pt>
                <c:pt idx="233">
                  <c:v>46011</c:v>
                </c:pt>
                <c:pt idx="234">
                  <c:v>46011</c:v>
                </c:pt>
                <c:pt idx="235">
                  <c:v>46011</c:v>
                </c:pt>
                <c:pt idx="236">
                  <c:v>46011</c:v>
                </c:pt>
                <c:pt idx="237">
                  <c:v>46011</c:v>
                </c:pt>
                <c:pt idx="238">
                  <c:v>46011</c:v>
                </c:pt>
                <c:pt idx="239">
                  <c:v>46012</c:v>
                </c:pt>
                <c:pt idx="240">
                  <c:v>46012</c:v>
                </c:pt>
                <c:pt idx="241">
                  <c:v>46012</c:v>
                </c:pt>
                <c:pt idx="242">
                  <c:v>46012</c:v>
                </c:pt>
                <c:pt idx="243">
                  <c:v>46012</c:v>
                </c:pt>
                <c:pt idx="244">
                  <c:v>45773</c:v>
                </c:pt>
                <c:pt idx="245">
                  <c:v>45899</c:v>
                </c:pt>
                <c:pt idx="246">
                  <c:v>45996</c:v>
                </c:pt>
                <c:pt idx="247">
                  <c:v>45996</c:v>
                </c:pt>
                <c:pt idx="248">
                  <c:v>45996</c:v>
                </c:pt>
                <c:pt idx="249">
                  <c:v>45661</c:v>
                </c:pt>
                <c:pt idx="250">
                  <c:v>45661</c:v>
                </c:pt>
                <c:pt idx="251">
                  <c:v>45661</c:v>
                </c:pt>
                <c:pt idx="252">
                  <c:v>45669</c:v>
                </c:pt>
                <c:pt idx="253">
                  <c:v>45673</c:v>
                </c:pt>
                <c:pt idx="254">
                  <c:v>45696</c:v>
                </c:pt>
                <c:pt idx="255">
                  <c:v>45703</c:v>
                </c:pt>
                <c:pt idx="256">
                  <c:v>45711</c:v>
                </c:pt>
                <c:pt idx="257">
                  <c:v>45714</c:v>
                </c:pt>
                <c:pt idx="258">
                  <c:v>45714</c:v>
                </c:pt>
                <c:pt idx="259">
                  <c:v>45723</c:v>
                </c:pt>
                <c:pt idx="260">
                  <c:v>45723</c:v>
                </c:pt>
                <c:pt idx="261">
                  <c:v>45723</c:v>
                </c:pt>
                <c:pt idx="262">
                  <c:v>45728</c:v>
                </c:pt>
                <c:pt idx="263">
                  <c:v>45728</c:v>
                </c:pt>
                <c:pt idx="264">
                  <c:v>45728</c:v>
                </c:pt>
                <c:pt idx="265">
                  <c:v>45736</c:v>
                </c:pt>
                <c:pt idx="266">
                  <c:v>45736</c:v>
                </c:pt>
                <c:pt idx="267">
                  <c:v>45739</c:v>
                </c:pt>
                <c:pt idx="268">
                  <c:v>45739</c:v>
                </c:pt>
                <c:pt idx="269">
                  <c:v>45739</c:v>
                </c:pt>
                <c:pt idx="270">
                  <c:v>45745</c:v>
                </c:pt>
                <c:pt idx="271">
                  <c:v>45745</c:v>
                </c:pt>
                <c:pt idx="272">
                  <c:v>45745</c:v>
                </c:pt>
                <c:pt idx="273">
                  <c:v>45746</c:v>
                </c:pt>
                <c:pt idx="274">
                  <c:v>45746</c:v>
                </c:pt>
                <c:pt idx="275">
                  <c:v>45764</c:v>
                </c:pt>
                <c:pt idx="276">
                  <c:v>45766</c:v>
                </c:pt>
                <c:pt idx="277">
                  <c:v>45766</c:v>
                </c:pt>
                <c:pt idx="278">
                  <c:v>45766</c:v>
                </c:pt>
                <c:pt idx="279">
                  <c:v>45770</c:v>
                </c:pt>
                <c:pt idx="280">
                  <c:v>45771</c:v>
                </c:pt>
                <c:pt idx="281">
                  <c:v>45772</c:v>
                </c:pt>
                <c:pt idx="282">
                  <c:v>45772</c:v>
                </c:pt>
                <c:pt idx="283">
                  <c:v>45784</c:v>
                </c:pt>
                <c:pt idx="284">
                  <c:v>45784</c:v>
                </c:pt>
                <c:pt idx="285">
                  <c:v>45784</c:v>
                </c:pt>
                <c:pt idx="286">
                  <c:v>45784</c:v>
                </c:pt>
                <c:pt idx="287">
                  <c:v>45784</c:v>
                </c:pt>
                <c:pt idx="288">
                  <c:v>45784</c:v>
                </c:pt>
                <c:pt idx="289">
                  <c:v>45784</c:v>
                </c:pt>
                <c:pt idx="290">
                  <c:v>45785</c:v>
                </c:pt>
                <c:pt idx="291">
                  <c:v>45785</c:v>
                </c:pt>
                <c:pt idx="292">
                  <c:v>45785</c:v>
                </c:pt>
                <c:pt idx="293">
                  <c:v>45791</c:v>
                </c:pt>
                <c:pt idx="294">
                  <c:v>45794</c:v>
                </c:pt>
                <c:pt idx="295">
                  <c:v>45794</c:v>
                </c:pt>
                <c:pt idx="296">
                  <c:v>45795</c:v>
                </c:pt>
                <c:pt idx="297">
                  <c:v>45795</c:v>
                </c:pt>
                <c:pt idx="298">
                  <c:v>45795</c:v>
                </c:pt>
                <c:pt idx="299">
                  <c:v>45802</c:v>
                </c:pt>
                <c:pt idx="300">
                  <c:v>45802</c:v>
                </c:pt>
                <c:pt idx="301">
                  <c:v>45802</c:v>
                </c:pt>
                <c:pt idx="302">
                  <c:v>45833</c:v>
                </c:pt>
                <c:pt idx="303">
                  <c:v>45835</c:v>
                </c:pt>
                <c:pt idx="304">
                  <c:v>45835</c:v>
                </c:pt>
                <c:pt idx="305">
                  <c:v>45836</c:v>
                </c:pt>
                <c:pt idx="306">
                  <c:v>45836</c:v>
                </c:pt>
                <c:pt idx="307">
                  <c:v>45841</c:v>
                </c:pt>
                <c:pt idx="308">
                  <c:v>45841</c:v>
                </c:pt>
                <c:pt idx="309">
                  <c:v>45841</c:v>
                </c:pt>
                <c:pt idx="310">
                  <c:v>45841</c:v>
                </c:pt>
                <c:pt idx="311">
                  <c:v>45841</c:v>
                </c:pt>
                <c:pt idx="312">
                  <c:v>45849</c:v>
                </c:pt>
                <c:pt idx="313">
                  <c:v>45849</c:v>
                </c:pt>
                <c:pt idx="314">
                  <c:v>45849</c:v>
                </c:pt>
                <c:pt idx="315">
                  <c:v>45849</c:v>
                </c:pt>
                <c:pt idx="316">
                  <c:v>45849</c:v>
                </c:pt>
                <c:pt idx="317">
                  <c:v>45849</c:v>
                </c:pt>
                <c:pt idx="318">
                  <c:v>45858</c:v>
                </c:pt>
                <c:pt idx="319">
                  <c:v>45858</c:v>
                </c:pt>
                <c:pt idx="320">
                  <c:v>45858</c:v>
                </c:pt>
                <c:pt idx="321">
                  <c:v>45863</c:v>
                </c:pt>
                <c:pt idx="322">
                  <c:v>45863</c:v>
                </c:pt>
                <c:pt idx="323">
                  <c:v>45863</c:v>
                </c:pt>
                <c:pt idx="324">
                  <c:v>45869</c:v>
                </c:pt>
                <c:pt idx="325">
                  <c:v>45890</c:v>
                </c:pt>
                <c:pt idx="326">
                  <c:v>45890</c:v>
                </c:pt>
                <c:pt idx="327">
                  <c:v>45890</c:v>
                </c:pt>
                <c:pt idx="328">
                  <c:v>45893</c:v>
                </c:pt>
                <c:pt idx="329">
                  <c:v>45899</c:v>
                </c:pt>
                <c:pt idx="330">
                  <c:v>45899</c:v>
                </c:pt>
                <c:pt idx="331">
                  <c:v>45904</c:v>
                </c:pt>
                <c:pt idx="332">
                  <c:v>45906</c:v>
                </c:pt>
                <c:pt idx="333">
                  <c:v>45906</c:v>
                </c:pt>
                <c:pt idx="334">
                  <c:v>45911</c:v>
                </c:pt>
                <c:pt idx="335">
                  <c:v>45911</c:v>
                </c:pt>
                <c:pt idx="336">
                  <c:v>45911</c:v>
                </c:pt>
                <c:pt idx="337">
                  <c:v>45911</c:v>
                </c:pt>
                <c:pt idx="338">
                  <c:v>45911</c:v>
                </c:pt>
                <c:pt idx="339">
                  <c:v>45917</c:v>
                </c:pt>
                <c:pt idx="340">
                  <c:v>45919</c:v>
                </c:pt>
                <c:pt idx="341">
                  <c:v>45919</c:v>
                </c:pt>
                <c:pt idx="342">
                  <c:v>45921</c:v>
                </c:pt>
                <c:pt idx="343">
                  <c:v>45921</c:v>
                </c:pt>
                <c:pt idx="344">
                  <c:v>45921</c:v>
                </c:pt>
                <c:pt idx="345">
                  <c:v>45926</c:v>
                </c:pt>
                <c:pt idx="346">
                  <c:v>45926</c:v>
                </c:pt>
                <c:pt idx="347">
                  <c:v>45926</c:v>
                </c:pt>
                <c:pt idx="348">
                  <c:v>45926</c:v>
                </c:pt>
                <c:pt idx="349">
                  <c:v>45926</c:v>
                </c:pt>
                <c:pt idx="350">
                  <c:v>45927</c:v>
                </c:pt>
                <c:pt idx="351">
                  <c:v>45927</c:v>
                </c:pt>
                <c:pt idx="352">
                  <c:v>45927</c:v>
                </c:pt>
                <c:pt idx="353">
                  <c:v>45932</c:v>
                </c:pt>
                <c:pt idx="354">
                  <c:v>45933</c:v>
                </c:pt>
                <c:pt idx="355">
                  <c:v>45933</c:v>
                </c:pt>
                <c:pt idx="356">
                  <c:v>45933</c:v>
                </c:pt>
                <c:pt idx="357">
                  <c:v>45941</c:v>
                </c:pt>
                <c:pt idx="358">
                  <c:v>45941</c:v>
                </c:pt>
                <c:pt idx="359">
                  <c:v>45941</c:v>
                </c:pt>
                <c:pt idx="360">
                  <c:v>45949</c:v>
                </c:pt>
                <c:pt idx="361">
                  <c:v>45954</c:v>
                </c:pt>
                <c:pt idx="362">
                  <c:v>45954</c:v>
                </c:pt>
                <c:pt idx="363">
                  <c:v>45954</c:v>
                </c:pt>
                <c:pt idx="364">
                  <c:v>45967</c:v>
                </c:pt>
                <c:pt idx="365">
                  <c:v>45969</c:v>
                </c:pt>
                <c:pt idx="366">
                  <c:v>45969</c:v>
                </c:pt>
                <c:pt idx="367">
                  <c:v>45969</c:v>
                </c:pt>
                <c:pt idx="368">
                  <c:v>45969</c:v>
                </c:pt>
                <c:pt idx="369">
                  <c:v>45975</c:v>
                </c:pt>
                <c:pt idx="370">
                  <c:v>45975</c:v>
                </c:pt>
                <c:pt idx="371">
                  <c:v>45980</c:v>
                </c:pt>
                <c:pt idx="372">
                  <c:v>45980</c:v>
                </c:pt>
                <c:pt idx="373">
                  <c:v>45980</c:v>
                </c:pt>
                <c:pt idx="374">
                  <c:v>45982</c:v>
                </c:pt>
                <c:pt idx="375">
                  <c:v>45982</c:v>
                </c:pt>
                <c:pt idx="376">
                  <c:v>45982</c:v>
                </c:pt>
                <c:pt idx="377">
                  <c:v>45991</c:v>
                </c:pt>
                <c:pt idx="378">
                  <c:v>45991</c:v>
                </c:pt>
                <c:pt idx="379">
                  <c:v>45991</c:v>
                </c:pt>
                <c:pt idx="380">
                  <c:v>45991</c:v>
                </c:pt>
                <c:pt idx="381">
                  <c:v>45991</c:v>
                </c:pt>
                <c:pt idx="382">
                  <c:v>45991</c:v>
                </c:pt>
                <c:pt idx="383">
                  <c:v>45991</c:v>
                </c:pt>
                <c:pt idx="384">
                  <c:v>45991</c:v>
                </c:pt>
                <c:pt idx="385">
                  <c:v>45998</c:v>
                </c:pt>
                <c:pt idx="386">
                  <c:v>45998</c:v>
                </c:pt>
                <c:pt idx="387">
                  <c:v>46001</c:v>
                </c:pt>
                <c:pt idx="388">
                  <c:v>46001</c:v>
                </c:pt>
                <c:pt idx="389">
                  <c:v>46003</c:v>
                </c:pt>
                <c:pt idx="390">
                  <c:v>46003</c:v>
                </c:pt>
                <c:pt idx="391">
                  <c:v>46003</c:v>
                </c:pt>
                <c:pt idx="392">
                  <c:v>46004</c:v>
                </c:pt>
                <c:pt idx="393">
                  <c:v>46004</c:v>
                </c:pt>
                <c:pt idx="394">
                  <c:v>46004</c:v>
                </c:pt>
                <c:pt idx="395">
                  <c:v>46004</c:v>
                </c:pt>
                <c:pt idx="396">
                  <c:v>46005</c:v>
                </c:pt>
                <c:pt idx="397">
                  <c:v>46005</c:v>
                </c:pt>
                <c:pt idx="398">
                  <c:v>46009</c:v>
                </c:pt>
                <c:pt idx="399">
                  <c:v>46009</c:v>
                </c:pt>
                <c:pt idx="400">
                  <c:v>46009</c:v>
                </c:pt>
                <c:pt idx="401">
                  <c:v>46011</c:v>
                </c:pt>
                <c:pt idx="402">
                  <c:v>46011</c:v>
                </c:pt>
                <c:pt idx="403">
                  <c:v>46011</c:v>
                </c:pt>
                <c:pt idx="404">
                  <c:v>46011</c:v>
                </c:pt>
                <c:pt idx="405">
                  <c:v>45683</c:v>
                </c:pt>
                <c:pt idx="406">
                  <c:v>45683</c:v>
                </c:pt>
                <c:pt idx="407">
                  <c:v>45683</c:v>
                </c:pt>
                <c:pt idx="408">
                  <c:v>45728</c:v>
                </c:pt>
                <c:pt idx="409">
                  <c:v>45737</c:v>
                </c:pt>
                <c:pt idx="410">
                  <c:v>45737</c:v>
                </c:pt>
                <c:pt idx="411">
                  <c:v>45788</c:v>
                </c:pt>
                <c:pt idx="412">
                  <c:v>45821</c:v>
                </c:pt>
                <c:pt idx="413">
                  <c:v>45822</c:v>
                </c:pt>
                <c:pt idx="414">
                  <c:v>45841</c:v>
                </c:pt>
                <c:pt idx="415">
                  <c:v>45868</c:v>
                </c:pt>
                <c:pt idx="416">
                  <c:v>45884</c:v>
                </c:pt>
                <c:pt idx="417">
                  <c:v>45956</c:v>
                </c:pt>
                <c:pt idx="418">
                  <c:v>45980</c:v>
                </c:pt>
                <c:pt idx="419">
                  <c:v>45980</c:v>
                </c:pt>
                <c:pt idx="420">
                  <c:v>45982</c:v>
                </c:pt>
                <c:pt idx="421">
                  <c:v>45991</c:v>
                </c:pt>
                <c:pt idx="422">
                  <c:v>45996</c:v>
                </c:pt>
                <c:pt idx="423">
                  <c:v>45996</c:v>
                </c:pt>
                <c:pt idx="424">
                  <c:v>45996</c:v>
                </c:pt>
                <c:pt idx="425">
                  <c:v>45673</c:v>
                </c:pt>
                <c:pt idx="426">
                  <c:v>45674</c:v>
                </c:pt>
                <c:pt idx="427">
                  <c:v>45674</c:v>
                </c:pt>
                <c:pt idx="428">
                  <c:v>45674</c:v>
                </c:pt>
                <c:pt idx="429">
                  <c:v>45679</c:v>
                </c:pt>
                <c:pt idx="430">
                  <c:v>45679</c:v>
                </c:pt>
                <c:pt idx="431">
                  <c:v>45679</c:v>
                </c:pt>
                <c:pt idx="432">
                  <c:v>45679</c:v>
                </c:pt>
                <c:pt idx="433">
                  <c:v>45679</c:v>
                </c:pt>
                <c:pt idx="434">
                  <c:v>45679</c:v>
                </c:pt>
                <c:pt idx="435">
                  <c:v>45681</c:v>
                </c:pt>
                <c:pt idx="436">
                  <c:v>45681</c:v>
                </c:pt>
                <c:pt idx="437">
                  <c:v>45681</c:v>
                </c:pt>
                <c:pt idx="438">
                  <c:v>45688</c:v>
                </c:pt>
                <c:pt idx="439">
                  <c:v>45688</c:v>
                </c:pt>
                <c:pt idx="440">
                  <c:v>45690</c:v>
                </c:pt>
                <c:pt idx="441">
                  <c:v>45690</c:v>
                </c:pt>
                <c:pt idx="442">
                  <c:v>45702</c:v>
                </c:pt>
                <c:pt idx="443">
                  <c:v>45702</c:v>
                </c:pt>
                <c:pt idx="444">
                  <c:v>45709</c:v>
                </c:pt>
                <c:pt idx="445">
                  <c:v>45709</c:v>
                </c:pt>
                <c:pt idx="446">
                  <c:v>45715</c:v>
                </c:pt>
                <c:pt idx="447">
                  <c:v>45717</c:v>
                </c:pt>
                <c:pt idx="448">
                  <c:v>45717</c:v>
                </c:pt>
                <c:pt idx="449">
                  <c:v>45717</c:v>
                </c:pt>
                <c:pt idx="450">
                  <c:v>45717</c:v>
                </c:pt>
                <c:pt idx="451">
                  <c:v>45717</c:v>
                </c:pt>
                <c:pt idx="452">
                  <c:v>45717</c:v>
                </c:pt>
                <c:pt idx="453">
                  <c:v>45723</c:v>
                </c:pt>
                <c:pt idx="454">
                  <c:v>45723</c:v>
                </c:pt>
                <c:pt idx="455">
                  <c:v>45723</c:v>
                </c:pt>
                <c:pt idx="456">
                  <c:v>45728</c:v>
                </c:pt>
                <c:pt idx="457">
                  <c:v>45728</c:v>
                </c:pt>
                <c:pt idx="458">
                  <c:v>45732</c:v>
                </c:pt>
                <c:pt idx="459">
                  <c:v>45738</c:v>
                </c:pt>
                <c:pt idx="460">
                  <c:v>45742</c:v>
                </c:pt>
                <c:pt idx="461">
                  <c:v>45743</c:v>
                </c:pt>
                <c:pt idx="462">
                  <c:v>45743</c:v>
                </c:pt>
                <c:pt idx="463">
                  <c:v>45745</c:v>
                </c:pt>
                <c:pt idx="464">
                  <c:v>45745</c:v>
                </c:pt>
                <c:pt idx="465">
                  <c:v>45751</c:v>
                </c:pt>
                <c:pt idx="466">
                  <c:v>45751</c:v>
                </c:pt>
                <c:pt idx="467">
                  <c:v>45753</c:v>
                </c:pt>
                <c:pt idx="468">
                  <c:v>45758</c:v>
                </c:pt>
                <c:pt idx="469">
                  <c:v>45758</c:v>
                </c:pt>
                <c:pt idx="470">
                  <c:v>45758</c:v>
                </c:pt>
                <c:pt idx="471">
                  <c:v>45758</c:v>
                </c:pt>
                <c:pt idx="472">
                  <c:v>45760</c:v>
                </c:pt>
                <c:pt idx="473">
                  <c:v>45760</c:v>
                </c:pt>
                <c:pt idx="474">
                  <c:v>45765</c:v>
                </c:pt>
                <c:pt idx="475">
                  <c:v>45765</c:v>
                </c:pt>
                <c:pt idx="476">
                  <c:v>45765</c:v>
                </c:pt>
                <c:pt idx="477">
                  <c:v>45765</c:v>
                </c:pt>
                <c:pt idx="478">
                  <c:v>45770</c:v>
                </c:pt>
                <c:pt idx="479">
                  <c:v>45774</c:v>
                </c:pt>
                <c:pt idx="480">
                  <c:v>45787</c:v>
                </c:pt>
                <c:pt idx="481">
                  <c:v>45816</c:v>
                </c:pt>
                <c:pt idx="482">
                  <c:v>45816</c:v>
                </c:pt>
                <c:pt idx="483">
                  <c:v>45816</c:v>
                </c:pt>
                <c:pt idx="484">
                  <c:v>45823</c:v>
                </c:pt>
                <c:pt idx="485">
                  <c:v>45823</c:v>
                </c:pt>
                <c:pt idx="486">
                  <c:v>45836</c:v>
                </c:pt>
                <c:pt idx="487">
                  <c:v>45836</c:v>
                </c:pt>
                <c:pt idx="488">
                  <c:v>45857</c:v>
                </c:pt>
                <c:pt idx="489">
                  <c:v>45857</c:v>
                </c:pt>
                <c:pt idx="490">
                  <c:v>45868</c:v>
                </c:pt>
                <c:pt idx="491">
                  <c:v>45871</c:v>
                </c:pt>
                <c:pt idx="492">
                  <c:v>45871</c:v>
                </c:pt>
                <c:pt idx="493">
                  <c:v>45892</c:v>
                </c:pt>
                <c:pt idx="494">
                  <c:v>45892</c:v>
                </c:pt>
                <c:pt idx="495">
                  <c:v>45904</c:v>
                </c:pt>
                <c:pt idx="496">
                  <c:v>45904</c:v>
                </c:pt>
                <c:pt idx="497">
                  <c:v>45907</c:v>
                </c:pt>
                <c:pt idx="498">
                  <c:v>45907</c:v>
                </c:pt>
                <c:pt idx="499">
                  <c:v>45921</c:v>
                </c:pt>
                <c:pt idx="500">
                  <c:v>45921</c:v>
                </c:pt>
                <c:pt idx="501">
                  <c:v>45921</c:v>
                </c:pt>
                <c:pt idx="502">
                  <c:v>45921</c:v>
                </c:pt>
                <c:pt idx="503">
                  <c:v>45921</c:v>
                </c:pt>
                <c:pt idx="504">
                  <c:v>45921</c:v>
                </c:pt>
                <c:pt idx="505">
                  <c:v>45921</c:v>
                </c:pt>
                <c:pt idx="506">
                  <c:v>45921</c:v>
                </c:pt>
                <c:pt idx="507">
                  <c:v>45921</c:v>
                </c:pt>
                <c:pt idx="508">
                  <c:v>45921</c:v>
                </c:pt>
                <c:pt idx="509">
                  <c:v>45924</c:v>
                </c:pt>
                <c:pt idx="510">
                  <c:v>45924</c:v>
                </c:pt>
                <c:pt idx="511">
                  <c:v>45924</c:v>
                </c:pt>
                <c:pt idx="512">
                  <c:v>45926</c:v>
                </c:pt>
                <c:pt idx="513">
                  <c:v>45926</c:v>
                </c:pt>
                <c:pt idx="514">
                  <c:v>45928</c:v>
                </c:pt>
                <c:pt idx="515">
                  <c:v>45928</c:v>
                </c:pt>
                <c:pt idx="516">
                  <c:v>45928</c:v>
                </c:pt>
                <c:pt idx="517">
                  <c:v>45935</c:v>
                </c:pt>
                <c:pt idx="518">
                  <c:v>45935</c:v>
                </c:pt>
                <c:pt idx="519">
                  <c:v>45935</c:v>
                </c:pt>
                <c:pt idx="520">
                  <c:v>45945</c:v>
                </c:pt>
                <c:pt idx="521">
                  <c:v>45945</c:v>
                </c:pt>
                <c:pt idx="522">
                  <c:v>45948</c:v>
                </c:pt>
                <c:pt idx="523">
                  <c:v>45949</c:v>
                </c:pt>
                <c:pt idx="524">
                  <c:v>45949</c:v>
                </c:pt>
                <c:pt idx="525">
                  <c:v>45949</c:v>
                </c:pt>
                <c:pt idx="526">
                  <c:v>45952</c:v>
                </c:pt>
                <c:pt idx="527">
                  <c:v>45952</c:v>
                </c:pt>
                <c:pt idx="528">
                  <c:v>45969</c:v>
                </c:pt>
                <c:pt idx="529">
                  <c:v>45969</c:v>
                </c:pt>
                <c:pt idx="530">
                  <c:v>45973</c:v>
                </c:pt>
                <c:pt idx="531">
                  <c:v>45973</c:v>
                </c:pt>
                <c:pt idx="532">
                  <c:v>45980</c:v>
                </c:pt>
                <c:pt idx="533">
                  <c:v>45980</c:v>
                </c:pt>
                <c:pt idx="534">
                  <c:v>45982</c:v>
                </c:pt>
                <c:pt idx="535">
                  <c:v>45998</c:v>
                </c:pt>
                <c:pt idx="536">
                  <c:v>45998</c:v>
                </c:pt>
                <c:pt idx="537">
                  <c:v>46002</c:v>
                </c:pt>
                <c:pt idx="538">
                  <c:v>46010</c:v>
                </c:pt>
                <c:pt idx="539">
                  <c:v>46010</c:v>
                </c:pt>
                <c:pt idx="540">
                  <c:v>45681</c:v>
                </c:pt>
                <c:pt idx="541">
                  <c:v>45732</c:v>
                </c:pt>
                <c:pt idx="542">
                  <c:v>45732</c:v>
                </c:pt>
                <c:pt idx="543">
                  <c:v>45743</c:v>
                </c:pt>
                <c:pt idx="544">
                  <c:v>45750</c:v>
                </c:pt>
                <c:pt idx="545">
                  <c:v>45770</c:v>
                </c:pt>
                <c:pt idx="546">
                  <c:v>45770</c:v>
                </c:pt>
                <c:pt idx="547">
                  <c:v>45806</c:v>
                </c:pt>
                <c:pt idx="548">
                  <c:v>45941</c:v>
                </c:pt>
                <c:pt idx="549">
                  <c:v>46002</c:v>
                </c:pt>
              </c:numCache>
            </c:numRef>
          </c:cat>
          <c:val>
            <c:numRef>
              <c:f>'Data (1 &amp; 2)'!$D$2:$D$551</c:f>
              <c:numCache>
                <c:formatCode>_("$"* #,##0.00_);_("$"* \(#,##0.00\);_("$"* "-"??_);_(@_)</c:formatCode>
                <c:ptCount val="550"/>
                <c:pt idx="0">
                  <c:v>1279.32</c:v>
                </c:pt>
                <c:pt idx="1">
                  <c:v>373.12</c:v>
                </c:pt>
                <c:pt idx="2">
                  <c:v>75.41</c:v>
                </c:pt>
                <c:pt idx="3">
                  <c:v>121328.21</c:v>
                </c:pt>
                <c:pt idx="4">
                  <c:v>320000</c:v>
                </c:pt>
                <c:pt idx="5">
                  <c:v>94064</c:v>
                </c:pt>
                <c:pt idx="6">
                  <c:v>11.14</c:v>
                </c:pt>
                <c:pt idx="7">
                  <c:v>311638</c:v>
                </c:pt>
                <c:pt idx="8">
                  <c:v>8105.02</c:v>
                </c:pt>
                <c:pt idx="9">
                  <c:v>7088</c:v>
                </c:pt>
                <c:pt idx="10">
                  <c:v>84960</c:v>
                </c:pt>
                <c:pt idx="11">
                  <c:v>165591.74</c:v>
                </c:pt>
                <c:pt idx="12">
                  <c:v>24660</c:v>
                </c:pt>
                <c:pt idx="13">
                  <c:v>15366.76</c:v>
                </c:pt>
                <c:pt idx="14">
                  <c:v>137350.26</c:v>
                </c:pt>
                <c:pt idx="15">
                  <c:v>55555</c:v>
                </c:pt>
                <c:pt idx="16">
                  <c:v>990</c:v>
                </c:pt>
                <c:pt idx="17">
                  <c:v>558691.53</c:v>
                </c:pt>
                <c:pt idx="18">
                  <c:v>49014.7</c:v>
                </c:pt>
                <c:pt idx="19">
                  <c:v>49422.94</c:v>
                </c:pt>
                <c:pt idx="20">
                  <c:v>246.7</c:v>
                </c:pt>
                <c:pt idx="21">
                  <c:v>4874.0200000000004</c:v>
                </c:pt>
                <c:pt idx="22">
                  <c:v>1221.82</c:v>
                </c:pt>
                <c:pt idx="23">
                  <c:v>380.99</c:v>
                </c:pt>
                <c:pt idx="24">
                  <c:v>125875</c:v>
                </c:pt>
                <c:pt idx="25">
                  <c:v>13482.9</c:v>
                </c:pt>
                <c:pt idx="26">
                  <c:v>34378.18</c:v>
                </c:pt>
                <c:pt idx="27">
                  <c:v>9418.68</c:v>
                </c:pt>
                <c:pt idx="28">
                  <c:v>2899.27</c:v>
                </c:pt>
                <c:pt idx="29">
                  <c:v>4545.6000000000004</c:v>
                </c:pt>
                <c:pt idx="30">
                  <c:v>1208.8800000000001</c:v>
                </c:pt>
                <c:pt idx="31">
                  <c:v>119448</c:v>
                </c:pt>
                <c:pt idx="32">
                  <c:v>1071</c:v>
                </c:pt>
                <c:pt idx="33">
                  <c:v>36199.050000000003</c:v>
                </c:pt>
                <c:pt idx="34">
                  <c:v>2983.05</c:v>
                </c:pt>
                <c:pt idx="35">
                  <c:v>99639.94</c:v>
                </c:pt>
                <c:pt idx="36">
                  <c:v>98569.8</c:v>
                </c:pt>
                <c:pt idx="37">
                  <c:v>18928</c:v>
                </c:pt>
                <c:pt idx="38">
                  <c:v>150331.16</c:v>
                </c:pt>
                <c:pt idx="39">
                  <c:v>166230.16</c:v>
                </c:pt>
                <c:pt idx="40">
                  <c:v>10860.24</c:v>
                </c:pt>
                <c:pt idx="41">
                  <c:v>1392.24</c:v>
                </c:pt>
                <c:pt idx="42">
                  <c:v>2614</c:v>
                </c:pt>
                <c:pt idx="43">
                  <c:v>10511</c:v>
                </c:pt>
                <c:pt idx="44">
                  <c:v>18030.560000000001</c:v>
                </c:pt>
                <c:pt idx="45">
                  <c:v>671.3</c:v>
                </c:pt>
                <c:pt idx="46">
                  <c:v>8507.52</c:v>
                </c:pt>
                <c:pt idx="47">
                  <c:v>641.23</c:v>
                </c:pt>
                <c:pt idx="48">
                  <c:v>7481.72</c:v>
                </c:pt>
                <c:pt idx="49">
                  <c:v>7093.74</c:v>
                </c:pt>
                <c:pt idx="50">
                  <c:v>92340</c:v>
                </c:pt>
                <c:pt idx="51">
                  <c:v>36012.19</c:v>
                </c:pt>
                <c:pt idx="52">
                  <c:v>10993.07</c:v>
                </c:pt>
                <c:pt idx="53">
                  <c:v>3245.2</c:v>
                </c:pt>
                <c:pt idx="54">
                  <c:v>4490.72</c:v>
                </c:pt>
                <c:pt idx="55">
                  <c:v>33440.44</c:v>
                </c:pt>
                <c:pt idx="56">
                  <c:v>11301.94</c:v>
                </c:pt>
                <c:pt idx="57">
                  <c:v>3026.58</c:v>
                </c:pt>
                <c:pt idx="58">
                  <c:v>4601.12</c:v>
                </c:pt>
                <c:pt idx="59">
                  <c:v>24714</c:v>
                </c:pt>
                <c:pt idx="60">
                  <c:v>265000</c:v>
                </c:pt>
                <c:pt idx="61">
                  <c:v>6016.54</c:v>
                </c:pt>
                <c:pt idx="62">
                  <c:v>27038.42</c:v>
                </c:pt>
                <c:pt idx="63">
                  <c:v>446.59</c:v>
                </c:pt>
                <c:pt idx="64">
                  <c:v>543.84</c:v>
                </c:pt>
                <c:pt idx="65">
                  <c:v>5491</c:v>
                </c:pt>
                <c:pt idx="66">
                  <c:v>1153.2</c:v>
                </c:pt>
                <c:pt idx="67">
                  <c:v>72.209999999999994</c:v>
                </c:pt>
                <c:pt idx="68">
                  <c:v>2642.26</c:v>
                </c:pt>
                <c:pt idx="69">
                  <c:v>11733.96</c:v>
                </c:pt>
                <c:pt idx="70">
                  <c:v>39906.269999999997</c:v>
                </c:pt>
                <c:pt idx="71">
                  <c:v>8250</c:v>
                </c:pt>
                <c:pt idx="72">
                  <c:v>1363.68</c:v>
                </c:pt>
                <c:pt idx="73">
                  <c:v>17386.150000000001</c:v>
                </c:pt>
                <c:pt idx="74">
                  <c:v>29926.91</c:v>
                </c:pt>
                <c:pt idx="75">
                  <c:v>39761.31</c:v>
                </c:pt>
                <c:pt idx="76">
                  <c:v>9766.5</c:v>
                </c:pt>
                <c:pt idx="77">
                  <c:v>15156.06</c:v>
                </c:pt>
                <c:pt idx="78">
                  <c:v>159.29</c:v>
                </c:pt>
                <c:pt idx="79">
                  <c:v>1291.3499999999999</c:v>
                </c:pt>
                <c:pt idx="80">
                  <c:v>1252.3800000000001</c:v>
                </c:pt>
                <c:pt idx="81">
                  <c:v>365.26</c:v>
                </c:pt>
                <c:pt idx="82">
                  <c:v>82.6</c:v>
                </c:pt>
                <c:pt idx="83">
                  <c:v>15000</c:v>
                </c:pt>
                <c:pt idx="84">
                  <c:v>2478</c:v>
                </c:pt>
                <c:pt idx="85">
                  <c:v>4800</c:v>
                </c:pt>
                <c:pt idx="86">
                  <c:v>48375</c:v>
                </c:pt>
                <c:pt idx="87">
                  <c:v>17380</c:v>
                </c:pt>
                <c:pt idx="88">
                  <c:v>45000.3</c:v>
                </c:pt>
                <c:pt idx="89">
                  <c:v>1718.5</c:v>
                </c:pt>
                <c:pt idx="90">
                  <c:v>13975</c:v>
                </c:pt>
                <c:pt idx="91">
                  <c:v>72450</c:v>
                </c:pt>
                <c:pt idx="92">
                  <c:v>300</c:v>
                </c:pt>
                <c:pt idx="93">
                  <c:v>21600</c:v>
                </c:pt>
                <c:pt idx="94">
                  <c:v>1500</c:v>
                </c:pt>
                <c:pt idx="95">
                  <c:v>50750</c:v>
                </c:pt>
                <c:pt idx="96">
                  <c:v>5760</c:v>
                </c:pt>
                <c:pt idx="97">
                  <c:v>46500</c:v>
                </c:pt>
                <c:pt idx="98">
                  <c:v>471.2</c:v>
                </c:pt>
                <c:pt idx="99">
                  <c:v>7924.58</c:v>
                </c:pt>
                <c:pt idx="100">
                  <c:v>2610</c:v>
                </c:pt>
                <c:pt idx="101">
                  <c:v>437.98</c:v>
                </c:pt>
                <c:pt idx="102">
                  <c:v>3990</c:v>
                </c:pt>
                <c:pt idx="103">
                  <c:v>114.95</c:v>
                </c:pt>
                <c:pt idx="104">
                  <c:v>2606.8000000000002</c:v>
                </c:pt>
                <c:pt idx="105">
                  <c:v>18620</c:v>
                </c:pt>
                <c:pt idx="106">
                  <c:v>3897.6</c:v>
                </c:pt>
                <c:pt idx="107">
                  <c:v>1183.08</c:v>
                </c:pt>
                <c:pt idx="108">
                  <c:v>8689.6</c:v>
                </c:pt>
                <c:pt idx="109">
                  <c:v>50540</c:v>
                </c:pt>
                <c:pt idx="110">
                  <c:v>12992</c:v>
                </c:pt>
                <c:pt idx="111">
                  <c:v>3103.45</c:v>
                </c:pt>
                <c:pt idx="112">
                  <c:v>102928.84</c:v>
                </c:pt>
                <c:pt idx="113">
                  <c:v>32155.200000000001</c:v>
                </c:pt>
                <c:pt idx="114">
                  <c:v>5592.21</c:v>
                </c:pt>
                <c:pt idx="115">
                  <c:v>42043.34</c:v>
                </c:pt>
                <c:pt idx="116">
                  <c:v>147490.81</c:v>
                </c:pt>
                <c:pt idx="117">
                  <c:v>7068.93</c:v>
                </c:pt>
                <c:pt idx="118">
                  <c:v>155904</c:v>
                </c:pt>
                <c:pt idx="119">
                  <c:v>10067.69</c:v>
                </c:pt>
                <c:pt idx="120">
                  <c:v>14818.14</c:v>
                </c:pt>
                <c:pt idx="121">
                  <c:v>46480.37</c:v>
                </c:pt>
                <c:pt idx="122">
                  <c:v>1394.41</c:v>
                </c:pt>
                <c:pt idx="123">
                  <c:v>817.42</c:v>
                </c:pt>
                <c:pt idx="124">
                  <c:v>113170</c:v>
                </c:pt>
                <c:pt idx="125">
                  <c:v>113050</c:v>
                </c:pt>
                <c:pt idx="126">
                  <c:v>66354.899999999994</c:v>
                </c:pt>
                <c:pt idx="127">
                  <c:v>9300.5400000000009</c:v>
                </c:pt>
                <c:pt idx="128">
                  <c:v>0</c:v>
                </c:pt>
                <c:pt idx="129">
                  <c:v>3800</c:v>
                </c:pt>
                <c:pt idx="130">
                  <c:v>180088.72</c:v>
                </c:pt>
                <c:pt idx="131">
                  <c:v>661.23</c:v>
                </c:pt>
                <c:pt idx="132">
                  <c:v>2660</c:v>
                </c:pt>
                <c:pt idx="133">
                  <c:v>-174.22</c:v>
                </c:pt>
                <c:pt idx="134">
                  <c:v>1754.07</c:v>
                </c:pt>
                <c:pt idx="135">
                  <c:v>43500</c:v>
                </c:pt>
                <c:pt idx="136">
                  <c:v>98355.35</c:v>
                </c:pt>
                <c:pt idx="137">
                  <c:v>1819.85</c:v>
                </c:pt>
                <c:pt idx="138">
                  <c:v>4127.42</c:v>
                </c:pt>
                <c:pt idx="139">
                  <c:v>18620</c:v>
                </c:pt>
                <c:pt idx="140">
                  <c:v>6171.2</c:v>
                </c:pt>
                <c:pt idx="141">
                  <c:v>1323.83</c:v>
                </c:pt>
                <c:pt idx="142">
                  <c:v>500</c:v>
                </c:pt>
                <c:pt idx="143">
                  <c:v>2.83</c:v>
                </c:pt>
                <c:pt idx="144">
                  <c:v>213026.12</c:v>
                </c:pt>
                <c:pt idx="145">
                  <c:v>44091.6</c:v>
                </c:pt>
                <c:pt idx="146">
                  <c:v>11463.05</c:v>
                </c:pt>
                <c:pt idx="147">
                  <c:v>5573.62</c:v>
                </c:pt>
                <c:pt idx="148">
                  <c:v>4350</c:v>
                </c:pt>
                <c:pt idx="149">
                  <c:v>250.13</c:v>
                </c:pt>
                <c:pt idx="150">
                  <c:v>80598</c:v>
                </c:pt>
                <c:pt idx="151">
                  <c:v>17835</c:v>
                </c:pt>
                <c:pt idx="152">
                  <c:v>4223.6000000000004</c:v>
                </c:pt>
                <c:pt idx="153">
                  <c:v>3990</c:v>
                </c:pt>
                <c:pt idx="154">
                  <c:v>151.35</c:v>
                </c:pt>
                <c:pt idx="155">
                  <c:v>1330</c:v>
                </c:pt>
                <c:pt idx="156">
                  <c:v>46.25</c:v>
                </c:pt>
                <c:pt idx="157">
                  <c:v>3990</c:v>
                </c:pt>
                <c:pt idx="158">
                  <c:v>114.49</c:v>
                </c:pt>
                <c:pt idx="159">
                  <c:v>597.75</c:v>
                </c:pt>
                <c:pt idx="160">
                  <c:v>1276.5</c:v>
                </c:pt>
                <c:pt idx="161">
                  <c:v>192500</c:v>
                </c:pt>
                <c:pt idx="162">
                  <c:v>34374.370000000003</c:v>
                </c:pt>
                <c:pt idx="163">
                  <c:v>9998.9</c:v>
                </c:pt>
                <c:pt idx="164">
                  <c:v>37950</c:v>
                </c:pt>
                <c:pt idx="165">
                  <c:v>55577.04</c:v>
                </c:pt>
                <c:pt idx="166">
                  <c:v>3807.04</c:v>
                </c:pt>
                <c:pt idx="167">
                  <c:v>11699.08</c:v>
                </c:pt>
                <c:pt idx="168">
                  <c:v>1048401.82</c:v>
                </c:pt>
                <c:pt idx="169">
                  <c:v>9999.9</c:v>
                </c:pt>
                <c:pt idx="170">
                  <c:v>620.04999999999995</c:v>
                </c:pt>
                <c:pt idx="171">
                  <c:v>8999.2000000000007</c:v>
                </c:pt>
                <c:pt idx="172">
                  <c:v>6193.5</c:v>
                </c:pt>
                <c:pt idx="173">
                  <c:v>139475.68</c:v>
                </c:pt>
                <c:pt idx="174">
                  <c:v>41628.35</c:v>
                </c:pt>
                <c:pt idx="175">
                  <c:v>67095.320000000007</c:v>
                </c:pt>
                <c:pt idx="176">
                  <c:v>21008.12</c:v>
                </c:pt>
                <c:pt idx="177">
                  <c:v>20724.7</c:v>
                </c:pt>
                <c:pt idx="178">
                  <c:v>3958</c:v>
                </c:pt>
                <c:pt idx="179">
                  <c:v>290604.96000000002</c:v>
                </c:pt>
                <c:pt idx="180">
                  <c:v>55680</c:v>
                </c:pt>
                <c:pt idx="181">
                  <c:v>15789.83</c:v>
                </c:pt>
                <c:pt idx="182">
                  <c:v>181766.64</c:v>
                </c:pt>
                <c:pt idx="183">
                  <c:v>37120</c:v>
                </c:pt>
                <c:pt idx="184">
                  <c:v>10062.450000000001</c:v>
                </c:pt>
                <c:pt idx="185">
                  <c:v>2195</c:v>
                </c:pt>
                <c:pt idx="186">
                  <c:v>-25</c:v>
                </c:pt>
                <c:pt idx="187">
                  <c:v>439.02</c:v>
                </c:pt>
                <c:pt idx="188">
                  <c:v>-25</c:v>
                </c:pt>
                <c:pt idx="189">
                  <c:v>7148.76</c:v>
                </c:pt>
                <c:pt idx="190">
                  <c:v>1566</c:v>
                </c:pt>
                <c:pt idx="191">
                  <c:v>368.24</c:v>
                </c:pt>
                <c:pt idx="192">
                  <c:v>10854</c:v>
                </c:pt>
                <c:pt idx="193">
                  <c:v>14145</c:v>
                </c:pt>
                <c:pt idx="194">
                  <c:v>374.85</c:v>
                </c:pt>
                <c:pt idx="195">
                  <c:v>21280</c:v>
                </c:pt>
                <c:pt idx="196">
                  <c:v>1066.8499999999999</c:v>
                </c:pt>
                <c:pt idx="197">
                  <c:v>9972</c:v>
                </c:pt>
                <c:pt idx="198">
                  <c:v>36954.199999999997</c:v>
                </c:pt>
                <c:pt idx="199">
                  <c:v>2217.25</c:v>
                </c:pt>
                <c:pt idx="200">
                  <c:v>3200</c:v>
                </c:pt>
                <c:pt idx="201">
                  <c:v>639.99</c:v>
                </c:pt>
                <c:pt idx="202">
                  <c:v>-25</c:v>
                </c:pt>
                <c:pt idx="203">
                  <c:v>8157.32</c:v>
                </c:pt>
                <c:pt idx="204">
                  <c:v>1461.6</c:v>
                </c:pt>
                <c:pt idx="205">
                  <c:v>418.9</c:v>
                </c:pt>
                <c:pt idx="206">
                  <c:v>7071.16</c:v>
                </c:pt>
                <c:pt idx="207">
                  <c:v>1461.6</c:v>
                </c:pt>
                <c:pt idx="208">
                  <c:v>361.44</c:v>
                </c:pt>
                <c:pt idx="209">
                  <c:v>49900</c:v>
                </c:pt>
                <c:pt idx="210">
                  <c:v>3200</c:v>
                </c:pt>
                <c:pt idx="211">
                  <c:v>639.99</c:v>
                </c:pt>
                <c:pt idx="212">
                  <c:v>-25</c:v>
                </c:pt>
                <c:pt idx="213">
                  <c:v>20640</c:v>
                </c:pt>
                <c:pt idx="214">
                  <c:v>3200</c:v>
                </c:pt>
                <c:pt idx="215">
                  <c:v>639.99</c:v>
                </c:pt>
                <c:pt idx="216">
                  <c:v>-25</c:v>
                </c:pt>
                <c:pt idx="217">
                  <c:v>41880</c:v>
                </c:pt>
                <c:pt idx="218">
                  <c:v>49977.63</c:v>
                </c:pt>
                <c:pt idx="219">
                  <c:v>52143.71</c:v>
                </c:pt>
                <c:pt idx="220">
                  <c:v>216872.5</c:v>
                </c:pt>
                <c:pt idx="221">
                  <c:v>24550</c:v>
                </c:pt>
                <c:pt idx="222">
                  <c:v>0</c:v>
                </c:pt>
                <c:pt idx="223">
                  <c:v>233133.24</c:v>
                </c:pt>
                <c:pt idx="224">
                  <c:v>107599.96</c:v>
                </c:pt>
                <c:pt idx="225">
                  <c:v>2000</c:v>
                </c:pt>
                <c:pt idx="226">
                  <c:v>6000</c:v>
                </c:pt>
                <c:pt idx="227">
                  <c:v>744.8</c:v>
                </c:pt>
                <c:pt idx="228">
                  <c:v>6302</c:v>
                </c:pt>
                <c:pt idx="229">
                  <c:v>321.39</c:v>
                </c:pt>
                <c:pt idx="230">
                  <c:v>11906.38</c:v>
                </c:pt>
                <c:pt idx="231">
                  <c:v>17091.77</c:v>
                </c:pt>
                <c:pt idx="232">
                  <c:v>1141.97</c:v>
                </c:pt>
                <c:pt idx="233">
                  <c:v>344869</c:v>
                </c:pt>
                <c:pt idx="234">
                  <c:v>126950.39999999999</c:v>
                </c:pt>
                <c:pt idx="235">
                  <c:v>21404.94</c:v>
                </c:pt>
                <c:pt idx="236">
                  <c:v>0</c:v>
                </c:pt>
                <c:pt idx="237">
                  <c:v>132538.17000000001</c:v>
                </c:pt>
                <c:pt idx="238">
                  <c:v>2874.51</c:v>
                </c:pt>
                <c:pt idx="239">
                  <c:v>75357.36</c:v>
                </c:pt>
                <c:pt idx="240">
                  <c:v>1501.03</c:v>
                </c:pt>
                <c:pt idx="241">
                  <c:v>281706.31</c:v>
                </c:pt>
                <c:pt idx="242">
                  <c:v>142876.44</c:v>
                </c:pt>
                <c:pt idx="243">
                  <c:v>1742.56</c:v>
                </c:pt>
                <c:pt idx="244">
                  <c:v>1475</c:v>
                </c:pt>
                <c:pt idx="245">
                  <c:v>114092</c:v>
                </c:pt>
                <c:pt idx="246">
                  <c:v>1665</c:v>
                </c:pt>
                <c:pt idx="247">
                  <c:v>40381</c:v>
                </c:pt>
                <c:pt idx="248">
                  <c:v>2550</c:v>
                </c:pt>
                <c:pt idx="249">
                  <c:v>103582.2</c:v>
                </c:pt>
                <c:pt idx="250">
                  <c:v>22000</c:v>
                </c:pt>
                <c:pt idx="251">
                  <c:v>7768.68</c:v>
                </c:pt>
                <c:pt idx="252">
                  <c:v>4180</c:v>
                </c:pt>
                <c:pt idx="253">
                  <c:v>14490</c:v>
                </c:pt>
                <c:pt idx="254">
                  <c:v>10172.870000000001</c:v>
                </c:pt>
                <c:pt idx="255">
                  <c:v>3994.45</c:v>
                </c:pt>
                <c:pt idx="256">
                  <c:v>10696</c:v>
                </c:pt>
                <c:pt idx="257">
                  <c:v>597.03</c:v>
                </c:pt>
                <c:pt idx="258">
                  <c:v>44.78</c:v>
                </c:pt>
                <c:pt idx="259">
                  <c:v>46500</c:v>
                </c:pt>
                <c:pt idx="260">
                  <c:v>3487.5</c:v>
                </c:pt>
                <c:pt idx="261">
                  <c:v>750</c:v>
                </c:pt>
                <c:pt idx="262">
                  <c:v>40600</c:v>
                </c:pt>
                <c:pt idx="263">
                  <c:v>9338.7999999999993</c:v>
                </c:pt>
                <c:pt idx="264">
                  <c:v>3045</c:v>
                </c:pt>
                <c:pt idx="265">
                  <c:v>42493.89</c:v>
                </c:pt>
                <c:pt idx="266">
                  <c:v>3187.06</c:v>
                </c:pt>
                <c:pt idx="267">
                  <c:v>41019.89</c:v>
                </c:pt>
                <c:pt idx="268">
                  <c:v>1077.0899999999999</c:v>
                </c:pt>
                <c:pt idx="269">
                  <c:v>3157.28</c:v>
                </c:pt>
                <c:pt idx="270">
                  <c:v>1210.04</c:v>
                </c:pt>
                <c:pt idx="271">
                  <c:v>90.76</c:v>
                </c:pt>
                <c:pt idx="272">
                  <c:v>89060</c:v>
                </c:pt>
                <c:pt idx="273">
                  <c:v>54702.04</c:v>
                </c:pt>
                <c:pt idx="274">
                  <c:v>4102.66</c:v>
                </c:pt>
                <c:pt idx="275">
                  <c:v>2250</c:v>
                </c:pt>
                <c:pt idx="276">
                  <c:v>18610.330000000002</c:v>
                </c:pt>
                <c:pt idx="277">
                  <c:v>60904.07</c:v>
                </c:pt>
                <c:pt idx="278">
                  <c:v>891.48</c:v>
                </c:pt>
                <c:pt idx="279">
                  <c:v>16000</c:v>
                </c:pt>
                <c:pt idx="280">
                  <c:v>162754</c:v>
                </c:pt>
                <c:pt idx="281">
                  <c:v>111587.41</c:v>
                </c:pt>
                <c:pt idx="282">
                  <c:v>5866.82</c:v>
                </c:pt>
                <c:pt idx="283">
                  <c:v>8894.1</c:v>
                </c:pt>
                <c:pt idx="284">
                  <c:v>9825.18</c:v>
                </c:pt>
                <c:pt idx="285">
                  <c:v>667.07</c:v>
                </c:pt>
                <c:pt idx="286">
                  <c:v>1772.76</c:v>
                </c:pt>
                <c:pt idx="287">
                  <c:v>26887.22</c:v>
                </c:pt>
                <c:pt idx="288">
                  <c:v>42655.9</c:v>
                </c:pt>
                <c:pt idx="289">
                  <c:v>2265.41</c:v>
                </c:pt>
                <c:pt idx="290">
                  <c:v>920</c:v>
                </c:pt>
                <c:pt idx="291">
                  <c:v>23110.639999999999</c:v>
                </c:pt>
                <c:pt idx="292">
                  <c:v>1802.3</c:v>
                </c:pt>
                <c:pt idx="293">
                  <c:v>25500.82</c:v>
                </c:pt>
                <c:pt idx="294">
                  <c:v>32000.080000000002</c:v>
                </c:pt>
                <c:pt idx="295">
                  <c:v>2400.0100000000002</c:v>
                </c:pt>
                <c:pt idx="296">
                  <c:v>18280</c:v>
                </c:pt>
                <c:pt idx="297">
                  <c:v>4121.6400000000003</c:v>
                </c:pt>
                <c:pt idx="298">
                  <c:v>1371</c:v>
                </c:pt>
                <c:pt idx="299">
                  <c:v>190</c:v>
                </c:pt>
                <c:pt idx="300">
                  <c:v>31.58</c:v>
                </c:pt>
                <c:pt idx="301">
                  <c:v>16.63</c:v>
                </c:pt>
                <c:pt idx="302">
                  <c:v>82914.59</c:v>
                </c:pt>
                <c:pt idx="303">
                  <c:v>47250</c:v>
                </c:pt>
                <c:pt idx="304">
                  <c:v>3543.76</c:v>
                </c:pt>
                <c:pt idx="305">
                  <c:v>31375</c:v>
                </c:pt>
                <c:pt idx="306">
                  <c:v>2353.13</c:v>
                </c:pt>
                <c:pt idx="307">
                  <c:v>35601.019999999997</c:v>
                </c:pt>
                <c:pt idx="308">
                  <c:v>253.93</c:v>
                </c:pt>
                <c:pt idx="309">
                  <c:v>15190</c:v>
                </c:pt>
                <c:pt idx="310">
                  <c:v>30380</c:v>
                </c:pt>
                <c:pt idx="311">
                  <c:v>3417.78</c:v>
                </c:pt>
                <c:pt idx="312">
                  <c:v>8622.2000000000007</c:v>
                </c:pt>
                <c:pt idx="313">
                  <c:v>1424.16</c:v>
                </c:pt>
                <c:pt idx="314">
                  <c:v>590.66</c:v>
                </c:pt>
                <c:pt idx="315">
                  <c:v>1530</c:v>
                </c:pt>
                <c:pt idx="316">
                  <c:v>684</c:v>
                </c:pt>
                <c:pt idx="317">
                  <c:v>76.5</c:v>
                </c:pt>
                <c:pt idx="318">
                  <c:v>57162.04</c:v>
                </c:pt>
                <c:pt idx="319">
                  <c:v>13353.92</c:v>
                </c:pt>
                <c:pt idx="320">
                  <c:v>281.51</c:v>
                </c:pt>
                <c:pt idx="321">
                  <c:v>1530</c:v>
                </c:pt>
                <c:pt idx="322">
                  <c:v>684</c:v>
                </c:pt>
                <c:pt idx="323">
                  <c:v>114.76</c:v>
                </c:pt>
                <c:pt idx="324">
                  <c:v>96926.63</c:v>
                </c:pt>
                <c:pt idx="325">
                  <c:v>3060</c:v>
                </c:pt>
                <c:pt idx="326">
                  <c:v>1368</c:v>
                </c:pt>
                <c:pt idx="327">
                  <c:v>221.4</c:v>
                </c:pt>
                <c:pt idx="328">
                  <c:v>14670.93</c:v>
                </c:pt>
                <c:pt idx="329">
                  <c:v>370634.37</c:v>
                </c:pt>
                <c:pt idx="330">
                  <c:v>1305.0999999999999</c:v>
                </c:pt>
                <c:pt idx="331">
                  <c:v>38912</c:v>
                </c:pt>
                <c:pt idx="332">
                  <c:v>48456.1</c:v>
                </c:pt>
                <c:pt idx="333">
                  <c:v>3634.21</c:v>
                </c:pt>
                <c:pt idx="334">
                  <c:v>88.48</c:v>
                </c:pt>
                <c:pt idx="335">
                  <c:v>72358.880000000005</c:v>
                </c:pt>
                <c:pt idx="336">
                  <c:v>37589.230000000003</c:v>
                </c:pt>
                <c:pt idx="337">
                  <c:v>5383.15</c:v>
                </c:pt>
                <c:pt idx="338">
                  <c:v>11700</c:v>
                </c:pt>
                <c:pt idx="339">
                  <c:v>32417.55</c:v>
                </c:pt>
                <c:pt idx="340">
                  <c:v>195584.71</c:v>
                </c:pt>
                <c:pt idx="341">
                  <c:v>244.2</c:v>
                </c:pt>
                <c:pt idx="342">
                  <c:v>74753.039999999994</c:v>
                </c:pt>
                <c:pt idx="343">
                  <c:v>5606.49</c:v>
                </c:pt>
                <c:pt idx="344">
                  <c:v>12458.81</c:v>
                </c:pt>
                <c:pt idx="345">
                  <c:v>658.28</c:v>
                </c:pt>
                <c:pt idx="346">
                  <c:v>49.37</c:v>
                </c:pt>
                <c:pt idx="347">
                  <c:v>650.20000000000005</c:v>
                </c:pt>
                <c:pt idx="348">
                  <c:v>943.16</c:v>
                </c:pt>
                <c:pt idx="349">
                  <c:v>119.51</c:v>
                </c:pt>
                <c:pt idx="350">
                  <c:v>4255.21</c:v>
                </c:pt>
                <c:pt idx="351">
                  <c:v>2170.16</c:v>
                </c:pt>
                <c:pt idx="352">
                  <c:v>287.38</c:v>
                </c:pt>
                <c:pt idx="353">
                  <c:v>26432.880000000001</c:v>
                </c:pt>
                <c:pt idx="354">
                  <c:v>23940</c:v>
                </c:pt>
                <c:pt idx="355">
                  <c:v>4257.07</c:v>
                </c:pt>
                <c:pt idx="356">
                  <c:v>264.29000000000002</c:v>
                </c:pt>
                <c:pt idx="357">
                  <c:v>17703.509999999998</c:v>
                </c:pt>
                <c:pt idx="358">
                  <c:v>3474.18</c:v>
                </c:pt>
                <c:pt idx="359">
                  <c:v>1588.34</c:v>
                </c:pt>
                <c:pt idx="360">
                  <c:v>6762.5</c:v>
                </c:pt>
                <c:pt idx="361">
                  <c:v>22556.21</c:v>
                </c:pt>
                <c:pt idx="362">
                  <c:v>25939.57</c:v>
                </c:pt>
                <c:pt idx="363">
                  <c:v>1272.47</c:v>
                </c:pt>
                <c:pt idx="364">
                  <c:v>49864.2</c:v>
                </c:pt>
                <c:pt idx="365">
                  <c:v>20744</c:v>
                </c:pt>
                <c:pt idx="366">
                  <c:v>143915.20000000001</c:v>
                </c:pt>
                <c:pt idx="367">
                  <c:v>10793.64</c:v>
                </c:pt>
                <c:pt idx="368">
                  <c:v>52910</c:v>
                </c:pt>
                <c:pt idx="369">
                  <c:v>17681</c:v>
                </c:pt>
                <c:pt idx="370">
                  <c:v>29280</c:v>
                </c:pt>
                <c:pt idx="371">
                  <c:v>51426.63</c:v>
                </c:pt>
                <c:pt idx="372">
                  <c:v>3571.29</c:v>
                </c:pt>
                <c:pt idx="373">
                  <c:v>4124.84</c:v>
                </c:pt>
                <c:pt idx="374">
                  <c:v>684</c:v>
                </c:pt>
                <c:pt idx="375">
                  <c:v>1386</c:v>
                </c:pt>
                <c:pt idx="376">
                  <c:v>103.96</c:v>
                </c:pt>
                <c:pt idx="377">
                  <c:v>132606.48000000001</c:v>
                </c:pt>
                <c:pt idx="378">
                  <c:v>606668</c:v>
                </c:pt>
                <c:pt idx="379">
                  <c:v>373234.16</c:v>
                </c:pt>
                <c:pt idx="380">
                  <c:v>72601.679999999993</c:v>
                </c:pt>
                <c:pt idx="381">
                  <c:v>9900</c:v>
                </c:pt>
                <c:pt idx="382">
                  <c:v>720.45</c:v>
                </c:pt>
                <c:pt idx="383">
                  <c:v>9900</c:v>
                </c:pt>
                <c:pt idx="384">
                  <c:v>678.83</c:v>
                </c:pt>
                <c:pt idx="385">
                  <c:v>56056</c:v>
                </c:pt>
                <c:pt idx="386">
                  <c:v>4204.2</c:v>
                </c:pt>
                <c:pt idx="387">
                  <c:v>63060</c:v>
                </c:pt>
                <c:pt idx="388">
                  <c:v>4729.5200000000004</c:v>
                </c:pt>
                <c:pt idx="389">
                  <c:v>62304.94</c:v>
                </c:pt>
                <c:pt idx="390">
                  <c:v>49644.85</c:v>
                </c:pt>
                <c:pt idx="391">
                  <c:v>3723.36</c:v>
                </c:pt>
                <c:pt idx="392">
                  <c:v>9702</c:v>
                </c:pt>
                <c:pt idx="393">
                  <c:v>727.66</c:v>
                </c:pt>
                <c:pt idx="394">
                  <c:v>48827.97</c:v>
                </c:pt>
                <c:pt idx="395">
                  <c:v>20739.2</c:v>
                </c:pt>
                <c:pt idx="396">
                  <c:v>28171.200000000001</c:v>
                </c:pt>
                <c:pt idx="397">
                  <c:v>2112.85</c:v>
                </c:pt>
                <c:pt idx="398">
                  <c:v>12000</c:v>
                </c:pt>
                <c:pt idx="399">
                  <c:v>567.16999999999996</c:v>
                </c:pt>
                <c:pt idx="400">
                  <c:v>42.54</c:v>
                </c:pt>
                <c:pt idx="401">
                  <c:v>67897.8</c:v>
                </c:pt>
                <c:pt idx="402">
                  <c:v>6421.92</c:v>
                </c:pt>
                <c:pt idx="403">
                  <c:v>481.65</c:v>
                </c:pt>
                <c:pt idx="404">
                  <c:v>1888.88</c:v>
                </c:pt>
                <c:pt idx="405">
                  <c:v>450</c:v>
                </c:pt>
                <c:pt idx="406">
                  <c:v>21790</c:v>
                </c:pt>
                <c:pt idx="407">
                  <c:v>7360</c:v>
                </c:pt>
                <c:pt idx="408">
                  <c:v>49550</c:v>
                </c:pt>
                <c:pt idx="409">
                  <c:v>600</c:v>
                </c:pt>
                <c:pt idx="410">
                  <c:v>8000</c:v>
                </c:pt>
                <c:pt idx="411">
                  <c:v>45000.3</c:v>
                </c:pt>
                <c:pt idx="412">
                  <c:v>60000</c:v>
                </c:pt>
                <c:pt idx="413">
                  <c:v>10300</c:v>
                </c:pt>
                <c:pt idx="414">
                  <c:v>19040</c:v>
                </c:pt>
                <c:pt idx="415">
                  <c:v>20400</c:v>
                </c:pt>
                <c:pt idx="416">
                  <c:v>28050</c:v>
                </c:pt>
                <c:pt idx="417">
                  <c:v>126000</c:v>
                </c:pt>
                <c:pt idx="418">
                  <c:v>600</c:v>
                </c:pt>
                <c:pt idx="419">
                  <c:v>21000</c:v>
                </c:pt>
                <c:pt idx="420">
                  <c:v>324859.56</c:v>
                </c:pt>
                <c:pt idx="421">
                  <c:v>418397.9</c:v>
                </c:pt>
                <c:pt idx="422">
                  <c:v>1200</c:v>
                </c:pt>
                <c:pt idx="423">
                  <c:v>9200</c:v>
                </c:pt>
                <c:pt idx="424">
                  <c:v>10120</c:v>
                </c:pt>
                <c:pt idx="425">
                  <c:v>2622.87</c:v>
                </c:pt>
                <c:pt idx="426">
                  <c:v>5640</c:v>
                </c:pt>
                <c:pt idx="427">
                  <c:v>4259.1400000000003</c:v>
                </c:pt>
                <c:pt idx="428">
                  <c:v>816.68</c:v>
                </c:pt>
                <c:pt idx="429">
                  <c:v>1333.1</c:v>
                </c:pt>
                <c:pt idx="430">
                  <c:v>3308.46</c:v>
                </c:pt>
                <c:pt idx="431">
                  <c:v>397.88</c:v>
                </c:pt>
                <c:pt idx="432">
                  <c:v>272.95999999999998</c:v>
                </c:pt>
                <c:pt idx="433">
                  <c:v>899.28</c:v>
                </c:pt>
                <c:pt idx="434">
                  <c:v>74.19</c:v>
                </c:pt>
                <c:pt idx="435">
                  <c:v>2050</c:v>
                </c:pt>
                <c:pt idx="436">
                  <c:v>11640</c:v>
                </c:pt>
                <c:pt idx="437">
                  <c:v>960.3</c:v>
                </c:pt>
                <c:pt idx="438">
                  <c:v>18520</c:v>
                </c:pt>
                <c:pt idx="439">
                  <c:v>1527.9</c:v>
                </c:pt>
                <c:pt idx="440">
                  <c:v>63364.56</c:v>
                </c:pt>
                <c:pt idx="441">
                  <c:v>5227.59</c:v>
                </c:pt>
                <c:pt idx="442">
                  <c:v>14175.36</c:v>
                </c:pt>
                <c:pt idx="443">
                  <c:v>1169.46</c:v>
                </c:pt>
                <c:pt idx="444">
                  <c:v>6630</c:v>
                </c:pt>
                <c:pt idx="445">
                  <c:v>546.98</c:v>
                </c:pt>
                <c:pt idx="446">
                  <c:v>1616.89</c:v>
                </c:pt>
                <c:pt idx="447">
                  <c:v>121640</c:v>
                </c:pt>
                <c:pt idx="448">
                  <c:v>40580</c:v>
                </c:pt>
                <c:pt idx="449">
                  <c:v>10000</c:v>
                </c:pt>
                <c:pt idx="450">
                  <c:v>14208.15</c:v>
                </c:pt>
                <c:pt idx="451">
                  <c:v>16150</c:v>
                </c:pt>
                <c:pt idx="452">
                  <c:v>1332.38</c:v>
                </c:pt>
                <c:pt idx="453">
                  <c:v>3123.6</c:v>
                </c:pt>
                <c:pt idx="454">
                  <c:v>338.83</c:v>
                </c:pt>
                <c:pt idx="455">
                  <c:v>261.18</c:v>
                </c:pt>
                <c:pt idx="456">
                  <c:v>5648</c:v>
                </c:pt>
                <c:pt idx="457">
                  <c:v>465.96</c:v>
                </c:pt>
                <c:pt idx="458">
                  <c:v>4620</c:v>
                </c:pt>
                <c:pt idx="459">
                  <c:v>1490.56</c:v>
                </c:pt>
                <c:pt idx="460">
                  <c:v>747</c:v>
                </c:pt>
                <c:pt idx="461">
                  <c:v>420</c:v>
                </c:pt>
                <c:pt idx="462">
                  <c:v>27.72</c:v>
                </c:pt>
                <c:pt idx="463">
                  <c:v>5344.2</c:v>
                </c:pt>
                <c:pt idx="464">
                  <c:v>352.71</c:v>
                </c:pt>
                <c:pt idx="465">
                  <c:v>797.68</c:v>
                </c:pt>
                <c:pt idx="466">
                  <c:v>9668.7199999999993</c:v>
                </c:pt>
                <c:pt idx="467">
                  <c:v>5000</c:v>
                </c:pt>
                <c:pt idx="468">
                  <c:v>2088.37</c:v>
                </c:pt>
                <c:pt idx="469">
                  <c:v>1622.59</c:v>
                </c:pt>
                <c:pt idx="470">
                  <c:v>5344.2</c:v>
                </c:pt>
                <c:pt idx="471">
                  <c:v>352.71</c:v>
                </c:pt>
                <c:pt idx="472">
                  <c:v>16712.5</c:v>
                </c:pt>
                <c:pt idx="473">
                  <c:v>1378.79</c:v>
                </c:pt>
                <c:pt idx="474">
                  <c:v>16275</c:v>
                </c:pt>
                <c:pt idx="475">
                  <c:v>10680</c:v>
                </c:pt>
                <c:pt idx="476">
                  <c:v>2800</c:v>
                </c:pt>
                <c:pt idx="477">
                  <c:v>2454.8000000000002</c:v>
                </c:pt>
                <c:pt idx="478">
                  <c:v>3465</c:v>
                </c:pt>
                <c:pt idx="479">
                  <c:v>118417.5</c:v>
                </c:pt>
                <c:pt idx="480">
                  <c:v>46005.33</c:v>
                </c:pt>
                <c:pt idx="481">
                  <c:v>12675</c:v>
                </c:pt>
                <c:pt idx="482">
                  <c:v>3276</c:v>
                </c:pt>
                <c:pt idx="483">
                  <c:v>1315.96</c:v>
                </c:pt>
                <c:pt idx="484">
                  <c:v>48086.76</c:v>
                </c:pt>
                <c:pt idx="485">
                  <c:v>3173.74</c:v>
                </c:pt>
                <c:pt idx="486">
                  <c:v>6934</c:v>
                </c:pt>
                <c:pt idx="487">
                  <c:v>572.08000000000004</c:v>
                </c:pt>
                <c:pt idx="488">
                  <c:v>3024</c:v>
                </c:pt>
                <c:pt idx="489">
                  <c:v>249.48</c:v>
                </c:pt>
                <c:pt idx="490">
                  <c:v>11600</c:v>
                </c:pt>
                <c:pt idx="491">
                  <c:v>1169.3399999999999</c:v>
                </c:pt>
                <c:pt idx="492">
                  <c:v>22.48</c:v>
                </c:pt>
                <c:pt idx="493">
                  <c:v>465.6</c:v>
                </c:pt>
                <c:pt idx="494">
                  <c:v>38.42</c:v>
                </c:pt>
                <c:pt idx="495">
                  <c:v>33728.74</c:v>
                </c:pt>
                <c:pt idx="496">
                  <c:v>2782.65</c:v>
                </c:pt>
                <c:pt idx="497">
                  <c:v>4812</c:v>
                </c:pt>
                <c:pt idx="498">
                  <c:v>396.99</c:v>
                </c:pt>
                <c:pt idx="499">
                  <c:v>12432</c:v>
                </c:pt>
                <c:pt idx="500">
                  <c:v>1243.53</c:v>
                </c:pt>
                <c:pt idx="501">
                  <c:v>923.12</c:v>
                </c:pt>
                <c:pt idx="502">
                  <c:v>19192.939999999999</c:v>
                </c:pt>
                <c:pt idx="503">
                  <c:v>35610.120000000003</c:v>
                </c:pt>
                <c:pt idx="504">
                  <c:v>6008.07</c:v>
                </c:pt>
                <c:pt idx="505">
                  <c:v>5016.91</c:v>
                </c:pt>
                <c:pt idx="506">
                  <c:v>55090</c:v>
                </c:pt>
                <c:pt idx="507">
                  <c:v>13566</c:v>
                </c:pt>
                <c:pt idx="508">
                  <c:v>5664.13</c:v>
                </c:pt>
                <c:pt idx="509">
                  <c:v>14823.9</c:v>
                </c:pt>
                <c:pt idx="510">
                  <c:v>2823.6</c:v>
                </c:pt>
                <c:pt idx="511">
                  <c:v>1409.33</c:v>
                </c:pt>
                <c:pt idx="512">
                  <c:v>424.87</c:v>
                </c:pt>
                <c:pt idx="513">
                  <c:v>5150</c:v>
                </c:pt>
                <c:pt idx="514">
                  <c:v>10000</c:v>
                </c:pt>
                <c:pt idx="515">
                  <c:v>3276</c:v>
                </c:pt>
                <c:pt idx="516">
                  <c:v>1095.27</c:v>
                </c:pt>
                <c:pt idx="517">
                  <c:v>4753.93</c:v>
                </c:pt>
                <c:pt idx="518">
                  <c:v>1473.43</c:v>
                </c:pt>
                <c:pt idx="519">
                  <c:v>467.56</c:v>
                </c:pt>
                <c:pt idx="520">
                  <c:v>22844.16</c:v>
                </c:pt>
                <c:pt idx="521">
                  <c:v>1884.64</c:v>
                </c:pt>
                <c:pt idx="522">
                  <c:v>20000</c:v>
                </c:pt>
                <c:pt idx="523">
                  <c:v>24843</c:v>
                </c:pt>
                <c:pt idx="524">
                  <c:v>11960</c:v>
                </c:pt>
                <c:pt idx="525">
                  <c:v>2626.33</c:v>
                </c:pt>
                <c:pt idx="526">
                  <c:v>6000</c:v>
                </c:pt>
                <c:pt idx="527">
                  <c:v>800</c:v>
                </c:pt>
                <c:pt idx="528">
                  <c:v>6772.4</c:v>
                </c:pt>
                <c:pt idx="529">
                  <c:v>558.72</c:v>
                </c:pt>
                <c:pt idx="530">
                  <c:v>17577.55</c:v>
                </c:pt>
                <c:pt idx="531">
                  <c:v>1450.16</c:v>
                </c:pt>
                <c:pt idx="532">
                  <c:v>8387.76</c:v>
                </c:pt>
                <c:pt idx="533">
                  <c:v>692</c:v>
                </c:pt>
                <c:pt idx="534">
                  <c:v>184995</c:v>
                </c:pt>
                <c:pt idx="535">
                  <c:v>3384.62</c:v>
                </c:pt>
                <c:pt idx="536">
                  <c:v>279.24</c:v>
                </c:pt>
                <c:pt idx="537">
                  <c:v>8968.75</c:v>
                </c:pt>
                <c:pt idx="538">
                  <c:v>6651</c:v>
                </c:pt>
                <c:pt idx="539">
                  <c:v>548.71</c:v>
                </c:pt>
                <c:pt idx="540">
                  <c:v>2415</c:v>
                </c:pt>
                <c:pt idx="541">
                  <c:v>56000</c:v>
                </c:pt>
                <c:pt idx="542">
                  <c:v>2400</c:v>
                </c:pt>
                <c:pt idx="543">
                  <c:v>2023.92</c:v>
                </c:pt>
                <c:pt idx="544">
                  <c:v>1937.5</c:v>
                </c:pt>
                <c:pt idx="545">
                  <c:v>42000</c:v>
                </c:pt>
                <c:pt idx="546">
                  <c:v>600</c:v>
                </c:pt>
                <c:pt idx="547">
                  <c:v>2353.1999999999998</c:v>
                </c:pt>
                <c:pt idx="548">
                  <c:v>2272</c:v>
                </c:pt>
                <c:pt idx="549">
                  <c:v>108712.1</c:v>
                </c:pt>
              </c:numCache>
            </c:numRef>
          </c:val>
          <c:extLst>
            <c:ext xmlns:c16="http://schemas.microsoft.com/office/drawing/2014/chart" uri="{C3380CC4-5D6E-409C-BE32-E72D297353CC}">
              <c16:uniqueId val="{00000000-A76F-44EF-878F-1E8211A032D4}"/>
            </c:ext>
          </c:extLst>
        </c:ser>
        <c:dLbls>
          <c:showLegendKey val="0"/>
          <c:showVal val="0"/>
          <c:showCatName val="0"/>
          <c:showSerName val="0"/>
          <c:showPercent val="0"/>
          <c:showBubbleSize val="0"/>
        </c:dLbls>
        <c:gapWidth val="150"/>
        <c:axId val="1507309120"/>
        <c:axId val="1507301920"/>
        <c:extLst>
          <c:ext xmlns:c15="http://schemas.microsoft.com/office/drawing/2012/chart" uri="{02D57815-91ED-43cb-92C2-25804820EDAC}">
            <c15:filteredBarSeries>
              <c15:ser>
                <c:idx val="0"/>
                <c:order val="0"/>
                <c:spPr>
                  <a:solidFill>
                    <a:schemeClr val="accent1"/>
                  </a:solidFill>
                  <a:ln>
                    <a:noFill/>
                  </a:ln>
                  <a:effectLst/>
                </c:spPr>
                <c:invertIfNegative val="0"/>
                <c:cat>
                  <c:numRef>
                    <c:extLst>
                      <c:ext uri="{02D57815-91ED-43cb-92C2-25804820EDAC}">
                        <c15:formulaRef>
                          <c15:sqref>'Data (1 &amp; 2)'!$B$2:$B$551</c15:sqref>
                        </c15:formulaRef>
                      </c:ext>
                    </c:extLst>
                    <c:numCache>
                      <c:formatCode>m/d/yyyy</c:formatCode>
                      <c:ptCount val="550"/>
                      <c:pt idx="0">
                        <c:v>45665</c:v>
                      </c:pt>
                      <c:pt idx="1">
                        <c:v>45665</c:v>
                      </c:pt>
                      <c:pt idx="2">
                        <c:v>45665</c:v>
                      </c:pt>
                      <c:pt idx="3">
                        <c:v>45676</c:v>
                      </c:pt>
                      <c:pt idx="4">
                        <c:v>45676</c:v>
                      </c:pt>
                      <c:pt idx="5">
                        <c:v>45679</c:v>
                      </c:pt>
                      <c:pt idx="6">
                        <c:v>45679</c:v>
                      </c:pt>
                      <c:pt idx="7">
                        <c:v>45680</c:v>
                      </c:pt>
                      <c:pt idx="8">
                        <c:v>45680</c:v>
                      </c:pt>
                      <c:pt idx="9">
                        <c:v>45680</c:v>
                      </c:pt>
                      <c:pt idx="10">
                        <c:v>45680</c:v>
                      </c:pt>
                      <c:pt idx="11">
                        <c:v>45680</c:v>
                      </c:pt>
                      <c:pt idx="12">
                        <c:v>45680</c:v>
                      </c:pt>
                      <c:pt idx="13">
                        <c:v>45680</c:v>
                      </c:pt>
                      <c:pt idx="14">
                        <c:v>45690</c:v>
                      </c:pt>
                      <c:pt idx="15">
                        <c:v>45690</c:v>
                      </c:pt>
                      <c:pt idx="16">
                        <c:v>45690</c:v>
                      </c:pt>
                      <c:pt idx="17">
                        <c:v>45701</c:v>
                      </c:pt>
                      <c:pt idx="18">
                        <c:v>45707</c:v>
                      </c:pt>
                      <c:pt idx="19">
                        <c:v>45708</c:v>
                      </c:pt>
                      <c:pt idx="20">
                        <c:v>45708</c:v>
                      </c:pt>
                      <c:pt idx="21">
                        <c:v>45708</c:v>
                      </c:pt>
                      <c:pt idx="22">
                        <c:v>45708</c:v>
                      </c:pt>
                      <c:pt idx="23">
                        <c:v>45708</c:v>
                      </c:pt>
                      <c:pt idx="24">
                        <c:v>45709</c:v>
                      </c:pt>
                      <c:pt idx="25">
                        <c:v>45721</c:v>
                      </c:pt>
                      <c:pt idx="26">
                        <c:v>45724</c:v>
                      </c:pt>
                      <c:pt idx="27">
                        <c:v>45724</c:v>
                      </c:pt>
                      <c:pt idx="28">
                        <c:v>45724</c:v>
                      </c:pt>
                      <c:pt idx="29">
                        <c:v>45724</c:v>
                      </c:pt>
                      <c:pt idx="30">
                        <c:v>45724</c:v>
                      </c:pt>
                      <c:pt idx="31">
                        <c:v>45730</c:v>
                      </c:pt>
                      <c:pt idx="32">
                        <c:v>45732</c:v>
                      </c:pt>
                      <c:pt idx="33">
                        <c:v>45732</c:v>
                      </c:pt>
                      <c:pt idx="34">
                        <c:v>45736</c:v>
                      </c:pt>
                      <c:pt idx="35">
                        <c:v>45738</c:v>
                      </c:pt>
                      <c:pt idx="36">
                        <c:v>45738</c:v>
                      </c:pt>
                      <c:pt idx="37">
                        <c:v>45738</c:v>
                      </c:pt>
                      <c:pt idx="38">
                        <c:v>45739</c:v>
                      </c:pt>
                      <c:pt idx="39">
                        <c:v>45739</c:v>
                      </c:pt>
                      <c:pt idx="40">
                        <c:v>45739</c:v>
                      </c:pt>
                      <c:pt idx="41">
                        <c:v>45743</c:v>
                      </c:pt>
                      <c:pt idx="42">
                        <c:v>45743</c:v>
                      </c:pt>
                      <c:pt idx="43">
                        <c:v>45743</c:v>
                      </c:pt>
                      <c:pt idx="44">
                        <c:v>45743</c:v>
                      </c:pt>
                      <c:pt idx="45">
                        <c:v>45743</c:v>
                      </c:pt>
                      <c:pt idx="46">
                        <c:v>45743</c:v>
                      </c:pt>
                      <c:pt idx="47">
                        <c:v>45743</c:v>
                      </c:pt>
                      <c:pt idx="48">
                        <c:v>45743</c:v>
                      </c:pt>
                      <c:pt idx="49">
                        <c:v>45744</c:v>
                      </c:pt>
                      <c:pt idx="50">
                        <c:v>45744</c:v>
                      </c:pt>
                      <c:pt idx="51">
                        <c:v>45744</c:v>
                      </c:pt>
                      <c:pt idx="52">
                        <c:v>45744</c:v>
                      </c:pt>
                      <c:pt idx="53">
                        <c:v>45744</c:v>
                      </c:pt>
                      <c:pt idx="54">
                        <c:v>45744</c:v>
                      </c:pt>
                      <c:pt idx="55">
                        <c:v>45744</c:v>
                      </c:pt>
                      <c:pt idx="56">
                        <c:v>45744</c:v>
                      </c:pt>
                      <c:pt idx="57">
                        <c:v>45744</c:v>
                      </c:pt>
                      <c:pt idx="58">
                        <c:v>45744</c:v>
                      </c:pt>
                      <c:pt idx="59">
                        <c:v>45745</c:v>
                      </c:pt>
                      <c:pt idx="60">
                        <c:v>45745</c:v>
                      </c:pt>
                      <c:pt idx="61">
                        <c:v>45746</c:v>
                      </c:pt>
                      <c:pt idx="62">
                        <c:v>45746</c:v>
                      </c:pt>
                      <c:pt idx="63">
                        <c:v>45746</c:v>
                      </c:pt>
                      <c:pt idx="64">
                        <c:v>45752</c:v>
                      </c:pt>
                      <c:pt idx="65">
                        <c:v>45757</c:v>
                      </c:pt>
                      <c:pt idx="66">
                        <c:v>45766</c:v>
                      </c:pt>
                      <c:pt idx="67">
                        <c:v>45766</c:v>
                      </c:pt>
                      <c:pt idx="68">
                        <c:v>45770</c:v>
                      </c:pt>
                      <c:pt idx="69">
                        <c:v>45778</c:v>
                      </c:pt>
                      <c:pt idx="70">
                        <c:v>45778</c:v>
                      </c:pt>
                      <c:pt idx="71">
                        <c:v>45779</c:v>
                      </c:pt>
                      <c:pt idx="72">
                        <c:v>45793</c:v>
                      </c:pt>
                      <c:pt idx="73">
                        <c:v>45815</c:v>
                      </c:pt>
                      <c:pt idx="74">
                        <c:v>45815</c:v>
                      </c:pt>
                      <c:pt idx="75">
                        <c:v>45829</c:v>
                      </c:pt>
                      <c:pt idx="76">
                        <c:v>45830</c:v>
                      </c:pt>
                      <c:pt idx="77">
                        <c:v>45834</c:v>
                      </c:pt>
                      <c:pt idx="78">
                        <c:v>45834</c:v>
                      </c:pt>
                      <c:pt idx="79">
                        <c:v>45834</c:v>
                      </c:pt>
                      <c:pt idx="80">
                        <c:v>45858</c:v>
                      </c:pt>
                      <c:pt idx="81">
                        <c:v>45858</c:v>
                      </c:pt>
                      <c:pt idx="82">
                        <c:v>45858</c:v>
                      </c:pt>
                      <c:pt idx="83">
                        <c:v>45861</c:v>
                      </c:pt>
                      <c:pt idx="84">
                        <c:v>45861</c:v>
                      </c:pt>
                      <c:pt idx="85">
                        <c:v>45661</c:v>
                      </c:pt>
                      <c:pt idx="86">
                        <c:v>45661</c:v>
                      </c:pt>
                      <c:pt idx="87">
                        <c:v>45708</c:v>
                      </c:pt>
                      <c:pt idx="88">
                        <c:v>45708</c:v>
                      </c:pt>
                      <c:pt idx="89">
                        <c:v>45721</c:v>
                      </c:pt>
                      <c:pt idx="90">
                        <c:v>45730</c:v>
                      </c:pt>
                      <c:pt idx="91">
                        <c:v>45746</c:v>
                      </c:pt>
                      <c:pt idx="92">
                        <c:v>45758</c:v>
                      </c:pt>
                      <c:pt idx="93">
                        <c:v>45758</c:v>
                      </c:pt>
                      <c:pt idx="94">
                        <c:v>45770</c:v>
                      </c:pt>
                      <c:pt idx="95">
                        <c:v>45770</c:v>
                      </c:pt>
                      <c:pt idx="96">
                        <c:v>45794</c:v>
                      </c:pt>
                      <c:pt idx="97">
                        <c:v>45799</c:v>
                      </c:pt>
                      <c:pt idx="98">
                        <c:v>45819</c:v>
                      </c:pt>
                      <c:pt idx="99">
                        <c:v>45682</c:v>
                      </c:pt>
                      <c:pt idx="100">
                        <c:v>45682</c:v>
                      </c:pt>
                      <c:pt idx="101">
                        <c:v>45682</c:v>
                      </c:pt>
                      <c:pt idx="102">
                        <c:v>45682</c:v>
                      </c:pt>
                      <c:pt idx="103">
                        <c:v>45682</c:v>
                      </c:pt>
                      <c:pt idx="104">
                        <c:v>45694</c:v>
                      </c:pt>
                      <c:pt idx="105">
                        <c:v>45694</c:v>
                      </c:pt>
                      <c:pt idx="106">
                        <c:v>45694</c:v>
                      </c:pt>
                      <c:pt idx="107">
                        <c:v>45694</c:v>
                      </c:pt>
                      <c:pt idx="108">
                        <c:v>45735</c:v>
                      </c:pt>
                      <c:pt idx="109">
                        <c:v>45735</c:v>
                      </c:pt>
                      <c:pt idx="110">
                        <c:v>45735</c:v>
                      </c:pt>
                      <c:pt idx="111">
                        <c:v>45735</c:v>
                      </c:pt>
                      <c:pt idx="112">
                        <c:v>45743</c:v>
                      </c:pt>
                      <c:pt idx="113">
                        <c:v>45743</c:v>
                      </c:pt>
                      <c:pt idx="114">
                        <c:v>45743</c:v>
                      </c:pt>
                      <c:pt idx="115">
                        <c:v>45753</c:v>
                      </c:pt>
                      <c:pt idx="116">
                        <c:v>45753</c:v>
                      </c:pt>
                      <c:pt idx="117">
                        <c:v>45753</c:v>
                      </c:pt>
                      <c:pt idx="118">
                        <c:v>45753</c:v>
                      </c:pt>
                      <c:pt idx="119">
                        <c:v>45753</c:v>
                      </c:pt>
                      <c:pt idx="120">
                        <c:v>45753</c:v>
                      </c:pt>
                      <c:pt idx="121">
                        <c:v>45758</c:v>
                      </c:pt>
                      <c:pt idx="122">
                        <c:v>45758</c:v>
                      </c:pt>
                      <c:pt idx="123">
                        <c:v>45759</c:v>
                      </c:pt>
                      <c:pt idx="124">
                        <c:v>45760</c:v>
                      </c:pt>
                      <c:pt idx="125">
                        <c:v>45760</c:v>
                      </c:pt>
                      <c:pt idx="126">
                        <c:v>45760</c:v>
                      </c:pt>
                      <c:pt idx="127">
                        <c:v>45760</c:v>
                      </c:pt>
                      <c:pt idx="128">
                        <c:v>45760</c:v>
                      </c:pt>
                      <c:pt idx="129">
                        <c:v>45765</c:v>
                      </c:pt>
                      <c:pt idx="130">
                        <c:v>45770</c:v>
                      </c:pt>
                      <c:pt idx="131">
                        <c:v>45770</c:v>
                      </c:pt>
                      <c:pt idx="132">
                        <c:v>45774</c:v>
                      </c:pt>
                      <c:pt idx="133">
                        <c:v>45774</c:v>
                      </c:pt>
                      <c:pt idx="134">
                        <c:v>45778</c:v>
                      </c:pt>
                      <c:pt idx="135">
                        <c:v>45784</c:v>
                      </c:pt>
                      <c:pt idx="136">
                        <c:v>45785</c:v>
                      </c:pt>
                      <c:pt idx="137">
                        <c:v>45786</c:v>
                      </c:pt>
                      <c:pt idx="138">
                        <c:v>45786</c:v>
                      </c:pt>
                      <c:pt idx="139">
                        <c:v>45786</c:v>
                      </c:pt>
                      <c:pt idx="140">
                        <c:v>45786</c:v>
                      </c:pt>
                      <c:pt idx="141">
                        <c:v>45786</c:v>
                      </c:pt>
                      <c:pt idx="142">
                        <c:v>45788</c:v>
                      </c:pt>
                      <c:pt idx="143">
                        <c:v>45788</c:v>
                      </c:pt>
                      <c:pt idx="144">
                        <c:v>45799</c:v>
                      </c:pt>
                      <c:pt idx="145">
                        <c:v>45799</c:v>
                      </c:pt>
                      <c:pt idx="146">
                        <c:v>45799</c:v>
                      </c:pt>
                      <c:pt idx="147">
                        <c:v>45827</c:v>
                      </c:pt>
                      <c:pt idx="148">
                        <c:v>45835</c:v>
                      </c:pt>
                      <c:pt idx="149">
                        <c:v>45835</c:v>
                      </c:pt>
                      <c:pt idx="150">
                        <c:v>45841</c:v>
                      </c:pt>
                      <c:pt idx="151">
                        <c:v>45841</c:v>
                      </c:pt>
                      <c:pt idx="152">
                        <c:v>45841</c:v>
                      </c:pt>
                      <c:pt idx="153">
                        <c:v>45855</c:v>
                      </c:pt>
                      <c:pt idx="154">
                        <c:v>45855</c:v>
                      </c:pt>
                      <c:pt idx="155">
                        <c:v>45870</c:v>
                      </c:pt>
                      <c:pt idx="156">
                        <c:v>45870</c:v>
                      </c:pt>
                      <c:pt idx="157">
                        <c:v>45870</c:v>
                      </c:pt>
                      <c:pt idx="158">
                        <c:v>45870</c:v>
                      </c:pt>
                      <c:pt idx="159">
                        <c:v>45884</c:v>
                      </c:pt>
                      <c:pt idx="160">
                        <c:v>45884</c:v>
                      </c:pt>
                      <c:pt idx="161">
                        <c:v>45917</c:v>
                      </c:pt>
                      <c:pt idx="162">
                        <c:v>45917</c:v>
                      </c:pt>
                      <c:pt idx="163">
                        <c:v>45917</c:v>
                      </c:pt>
                      <c:pt idx="164">
                        <c:v>45917</c:v>
                      </c:pt>
                      <c:pt idx="165">
                        <c:v>45918</c:v>
                      </c:pt>
                      <c:pt idx="166">
                        <c:v>45918</c:v>
                      </c:pt>
                      <c:pt idx="167">
                        <c:v>45921</c:v>
                      </c:pt>
                      <c:pt idx="168">
                        <c:v>45921</c:v>
                      </c:pt>
                      <c:pt idx="169">
                        <c:v>45921</c:v>
                      </c:pt>
                      <c:pt idx="170">
                        <c:v>45921</c:v>
                      </c:pt>
                      <c:pt idx="171">
                        <c:v>45921</c:v>
                      </c:pt>
                      <c:pt idx="172">
                        <c:v>45925</c:v>
                      </c:pt>
                      <c:pt idx="173">
                        <c:v>45926</c:v>
                      </c:pt>
                      <c:pt idx="174">
                        <c:v>45926</c:v>
                      </c:pt>
                      <c:pt idx="175">
                        <c:v>45927</c:v>
                      </c:pt>
                      <c:pt idx="176">
                        <c:v>45927</c:v>
                      </c:pt>
                      <c:pt idx="177">
                        <c:v>45927</c:v>
                      </c:pt>
                      <c:pt idx="178">
                        <c:v>45927</c:v>
                      </c:pt>
                      <c:pt idx="179">
                        <c:v>45935</c:v>
                      </c:pt>
                      <c:pt idx="180">
                        <c:v>45935</c:v>
                      </c:pt>
                      <c:pt idx="181">
                        <c:v>45935</c:v>
                      </c:pt>
                      <c:pt idx="182">
                        <c:v>45935</c:v>
                      </c:pt>
                      <c:pt idx="183">
                        <c:v>45935</c:v>
                      </c:pt>
                      <c:pt idx="184">
                        <c:v>45935</c:v>
                      </c:pt>
                      <c:pt idx="185">
                        <c:v>45938</c:v>
                      </c:pt>
                      <c:pt idx="186">
                        <c:v>45938</c:v>
                      </c:pt>
                      <c:pt idx="187">
                        <c:v>45938</c:v>
                      </c:pt>
                      <c:pt idx="188">
                        <c:v>45938</c:v>
                      </c:pt>
                      <c:pt idx="189">
                        <c:v>45947</c:v>
                      </c:pt>
                      <c:pt idx="190">
                        <c:v>45947</c:v>
                      </c:pt>
                      <c:pt idx="191">
                        <c:v>45947</c:v>
                      </c:pt>
                      <c:pt idx="192">
                        <c:v>45952</c:v>
                      </c:pt>
                      <c:pt idx="193">
                        <c:v>45954</c:v>
                      </c:pt>
                      <c:pt idx="194">
                        <c:v>45954</c:v>
                      </c:pt>
                      <c:pt idx="195">
                        <c:v>45960</c:v>
                      </c:pt>
                      <c:pt idx="196">
                        <c:v>45960</c:v>
                      </c:pt>
                      <c:pt idx="197">
                        <c:v>45962</c:v>
                      </c:pt>
                      <c:pt idx="198">
                        <c:v>45962</c:v>
                      </c:pt>
                      <c:pt idx="199">
                        <c:v>45962</c:v>
                      </c:pt>
                      <c:pt idx="200">
                        <c:v>45966</c:v>
                      </c:pt>
                      <c:pt idx="201">
                        <c:v>45966</c:v>
                      </c:pt>
                      <c:pt idx="202">
                        <c:v>45966</c:v>
                      </c:pt>
                      <c:pt idx="203">
                        <c:v>45970</c:v>
                      </c:pt>
                      <c:pt idx="204">
                        <c:v>45970</c:v>
                      </c:pt>
                      <c:pt idx="205">
                        <c:v>45970</c:v>
                      </c:pt>
                      <c:pt idx="206">
                        <c:v>45988</c:v>
                      </c:pt>
                      <c:pt idx="207">
                        <c:v>45988</c:v>
                      </c:pt>
                      <c:pt idx="208">
                        <c:v>45988</c:v>
                      </c:pt>
                      <c:pt idx="209">
                        <c:v>45989</c:v>
                      </c:pt>
                      <c:pt idx="210">
                        <c:v>45991</c:v>
                      </c:pt>
                      <c:pt idx="211">
                        <c:v>45991</c:v>
                      </c:pt>
                      <c:pt idx="212">
                        <c:v>45991</c:v>
                      </c:pt>
                      <c:pt idx="213">
                        <c:v>45996</c:v>
                      </c:pt>
                      <c:pt idx="214">
                        <c:v>46001</c:v>
                      </c:pt>
                      <c:pt idx="215">
                        <c:v>46001</c:v>
                      </c:pt>
                      <c:pt idx="216">
                        <c:v>46001</c:v>
                      </c:pt>
                      <c:pt idx="217">
                        <c:v>46001</c:v>
                      </c:pt>
                      <c:pt idx="218">
                        <c:v>46001</c:v>
                      </c:pt>
                      <c:pt idx="219">
                        <c:v>46005</c:v>
                      </c:pt>
                      <c:pt idx="220">
                        <c:v>46008</c:v>
                      </c:pt>
                      <c:pt idx="221">
                        <c:v>46008</c:v>
                      </c:pt>
                      <c:pt idx="222">
                        <c:v>46008</c:v>
                      </c:pt>
                      <c:pt idx="223">
                        <c:v>46008</c:v>
                      </c:pt>
                      <c:pt idx="224">
                        <c:v>46008</c:v>
                      </c:pt>
                      <c:pt idx="225">
                        <c:v>46008</c:v>
                      </c:pt>
                      <c:pt idx="226">
                        <c:v>46008</c:v>
                      </c:pt>
                      <c:pt idx="227">
                        <c:v>46010</c:v>
                      </c:pt>
                      <c:pt idx="228">
                        <c:v>46010</c:v>
                      </c:pt>
                      <c:pt idx="229">
                        <c:v>46010</c:v>
                      </c:pt>
                      <c:pt idx="230">
                        <c:v>46010</c:v>
                      </c:pt>
                      <c:pt idx="231">
                        <c:v>46010</c:v>
                      </c:pt>
                      <c:pt idx="232">
                        <c:v>46010</c:v>
                      </c:pt>
                      <c:pt idx="233">
                        <c:v>46011</c:v>
                      </c:pt>
                      <c:pt idx="234">
                        <c:v>46011</c:v>
                      </c:pt>
                      <c:pt idx="235">
                        <c:v>46011</c:v>
                      </c:pt>
                      <c:pt idx="236">
                        <c:v>46011</c:v>
                      </c:pt>
                      <c:pt idx="237">
                        <c:v>46011</c:v>
                      </c:pt>
                      <c:pt idx="238">
                        <c:v>46011</c:v>
                      </c:pt>
                      <c:pt idx="239">
                        <c:v>46012</c:v>
                      </c:pt>
                      <c:pt idx="240">
                        <c:v>46012</c:v>
                      </c:pt>
                      <c:pt idx="241">
                        <c:v>46012</c:v>
                      </c:pt>
                      <c:pt idx="242">
                        <c:v>46012</c:v>
                      </c:pt>
                      <c:pt idx="243">
                        <c:v>46012</c:v>
                      </c:pt>
                      <c:pt idx="244">
                        <c:v>45773</c:v>
                      </c:pt>
                      <c:pt idx="245">
                        <c:v>45899</c:v>
                      </c:pt>
                      <c:pt idx="246">
                        <c:v>45996</c:v>
                      </c:pt>
                      <c:pt idx="247">
                        <c:v>45996</c:v>
                      </c:pt>
                      <c:pt idx="248">
                        <c:v>45996</c:v>
                      </c:pt>
                      <c:pt idx="249">
                        <c:v>45661</c:v>
                      </c:pt>
                      <c:pt idx="250">
                        <c:v>45661</c:v>
                      </c:pt>
                      <c:pt idx="251">
                        <c:v>45661</c:v>
                      </c:pt>
                      <c:pt idx="252">
                        <c:v>45669</c:v>
                      </c:pt>
                      <c:pt idx="253">
                        <c:v>45673</c:v>
                      </c:pt>
                      <c:pt idx="254">
                        <c:v>45696</c:v>
                      </c:pt>
                      <c:pt idx="255">
                        <c:v>45703</c:v>
                      </c:pt>
                      <c:pt idx="256">
                        <c:v>45711</c:v>
                      </c:pt>
                      <c:pt idx="257">
                        <c:v>45714</c:v>
                      </c:pt>
                      <c:pt idx="258">
                        <c:v>45714</c:v>
                      </c:pt>
                      <c:pt idx="259">
                        <c:v>45723</c:v>
                      </c:pt>
                      <c:pt idx="260">
                        <c:v>45723</c:v>
                      </c:pt>
                      <c:pt idx="261">
                        <c:v>45723</c:v>
                      </c:pt>
                      <c:pt idx="262">
                        <c:v>45728</c:v>
                      </c:pt>
                      <c:pt idx="263">
                        <c:v>45728</c:v>
                      </c:pt>
                      <c:pt idx="264">
                        <c:v>45728</c:v>
                      </c:pt>
                      <c:pt idx="265">
                        <c:v>45736</c:v>
                      </c:pt>
                      <c:pt idx="266">
                        <c:v>45736</c:v>
                      </c:pt>
                      <c:pt idx="267">
                        <c:v>45739</c:v>
                      </c:pt>
                      <c:pt idx="268">
                        <c:v>45739</c:v>
                      </c:pt>
                      <c:pt idx="269">
                        <c:v>45739</c:v>
                      </c:pt>
                      <c:pt idx="270">
                        <c:v>45745</c:v>
                      </c:pt>
                      <c:pt idx="271">
                        <c:v>45745</c:v>
                      </c:pt>
                      <c:pt idx="272">
                        <c:v>45745</c:v>
                      </c:pt>
                      <c:pt idx="273">
                        <c:v>45746</c:v>
                      </c:pt>
                      <c:pt idx="274">
                        <c:v>45746</c:v>
                      </c:pt>
                      <c:pt idx="275">
                        <c:v>45764</c:v>
                      </c:pt>
                      <c:pt idx="276">
                        <c:v>45766</c:v>
                      </c:pt>
                      <c:pt idx="277">
                        <c:v>45766</c:v>
                      </c:pt>
                      <c:pt idx="278">
                        <c:v>45766</c:v>
                      </c:pt>
                      <c:pt idx="279">
                        <c:v>45770</c:v>
                      </c:pt>
                      <c:pt idx="280">
                        <c:v>45771</c:v>
                      </c:pt>
                      <c:pt idx="281">
                        <c:v>45772</c:v>
                      </c:pt>
                      <c:pt idx="282">
                        <c:v>45772</c:v>
                      </c:pt>
                      <c:pt idx="283">
                        <c:v>45784</c:v>
                      </c:pt>
                      <c:pt idx="284">
                        <c:v>45784</c:v>
                      </c:pt>
                      <c:pt idx="285">
                        <c:v>45784</c:v>
                      </c:pt>
                      <c:pt idx="286">
                        <c:v>45784</c:v>
                      </c:pt>
                      <c:pt idx="287">
                        <c:v>45784</c:v>
                      </c:pt>
                      <c:pt idx="288">
                        <c:v>45784</c:v>
                      </c:pt>
                      <c:pt idx="289">
                        <c:v>45784</c:v>
                      </c:pt>
                      <c:pt idx="290">
                        <c:v>45785</c:v>
                      </c:pt>
                      <c:pt idx="291">
                        <c:v>45785</c:v>
                      </c:pt>
                      <c:pt idx="292">
                        <c:v>45785</c:v>
                      </c:pt>
                      <c:pt idx="293">
                        <c:v>45791</c:v>
                      </c:pt>
                      <c:pt idx="294">
                        <c:v>45794</c:v>
                      </c:pt>
                      <c:pt idx="295">
                        <c:v>45794</c:v>
                      </c:pt>
                      <c:pt idx="296">
                        <c:v>45795</c:v>
                      </c:pt>
                      <c:pt idx="297">
                        <c:v>45795</c:v>
                      </c:pt>
                      <c:pt idx="298">
                        <c:v>45795</c:v>
                      </c:pt>
                      <c:pt idx="299">
                        <c:v>45802</c:v>
                      </c:pt>
                      <c:pt idx="300">
                        <c:v>45802</c:v>
                      </c:pt>
                      <c:pt idx="301">
                        <c:v>45802</c:v>
                      </c:pt>
                      <c:pt idx="302">
                        <c:v>45833</c:v>
                      </c:pt>
                      <c:pt idx="303">
                        <c:v>45835</c:v>
                      </c:pt>
                      <c:pt idx="304">
                        <c:v>45835</c:v>
                      </c:pt>
                      <c:pt idx="305">
                        <c:v>45836</c:v>
                      </c:pt>
                      <c:pt idx="306">
                        <c:v>45836</c:v>
                      </c:pt>
                      <c:pt idx="307">
                        <c:v>45841</c:v>
                      </c:pt>
                      <c:pt idx="308">
                        <c:v>45841</c:v>
                      </c:pt>
                      <c:pt idx="309">
                        <c:v>45841</c:v>
                      </c:pt>
                      <c:pt idx="310">
                        <c:v>45841</c:v>
                      </c:pt>
                      <c:pt idx="311">
                        <c:v>45841</c:v>
                      </c:pt>
                      <c:pt idx="312">
                        <c:v>45849</c:v>
                      </c:pt>
                      <c:pt idx="313">
                        <c:v>45849</c:v>
                      </c:pt>
                      <c:pt idx="314">
                        <c:v>45849</c:v>
                      </c:pt>
                      <c:pt idx="315">
                        <c:v>45849</c:v>
                      </c:pt>
                      <c:pt idx="316">
                        <c:v>45849</c:v>
                      </c:pt>
                      <c:pt idx="317">
                        <c:v>45849</c:v>
                      </c:pt>
                      <c:pt idx="318">
                        <c:v>45858</c:v>
                      </c:pt>
                      <c:pt idx="319">
                        <c:v>45858</c:v>
                      </c:pt>
                      <c:pt idx="320">
                        <c:v>45858</c:v>
                      </c:pt>
                      <c:pt idx="321">
                        <c:v>45863</c:v>
                      </c:pt>
                      <c:pt idx="322">
                        <c:v>45863</c:v>
                      </c:pt>
                      <c:pt idx="323">
                        <c:v>45863</c:v>
                      </c:pt>
                      <c:pt idx="324">
                        <c:v>45869</c:v>
                      </c:pt>
                      <c:pt idx="325">
                        <c:v>45890</c:v>
                      </c:pt>
                      <c:pt idx="326">
                        <c:v>45890</c:v>
                      </c:pt>
                      <c:pt idx="327">
                        <c:v>45890</c:v>
                      </c:pt>
                      <c:pt idx="328">
                        <c:v>45893</c:v>
                      </c:pt>
                      <c:pt idx="329">
                        <c:v>45899</c:v>
                      </c:pt>
                      <c:pt idx="330">
                        <c:v>45899</c:v>
                      </c:pt>
                      <c:pt idx="331">
                        <c:v>45904</c:v>
                      </c:pt>
                      <c:pt idx="332">
                        <c:v>45906</c:v>
                      </c:pt>
                      <c:pt idx="333">
                        <c:v>45906</c:v>
                      </c:pt>
                      <c:pt idx="334">
                        <c:v>45911</c:v>
                      </c:pt>
                      <c:pt idx="335">
                        <c:v>45911</c:v>
                      </c:pt>
                      <c:pt idx="336">
                        <c:v>45911</c:v>
                      </c:pt>
                      <c:pt idx="337">
                        <c:v>45911</c:v>
                      </c:pt>
                      <c:pt idx="338">
                        <c:v>45911</c:v>
                      </c:pt>
                      <c:pt idx="339">
                        <c:v>45917</c:v>
                      </c:pt>
                      <c:pt idx="340">
                        <c:v>45919</c:v>
                      </c:pt>
                      <c:pt idx="341">
                        <c:v>45919</c:v>
                      </c:pt>
                      <c:pt idx="342">
                        <c:v>45921</c:v>
                      </c:pt>
                      <c:pt idx="343">
                        <c:v>45921</c:v>
                      </c:pt>
                      <c:pt idx="344">
                        <c:v>45921</c:v>
                      </c:pt>
                      <c:pt idx="345">
                        <c:v>45926</c:v>
                      </c:pt>
                      <c:pt idx="346">
                        <c:v>45926</c:v>
                      </c:pt>
                      <c:pt idx="347">
                        <c:v>45926</c:v>
                      </c:pt>
                      <c:pt idx="348">
                        <c:v>45926</c:v>
                      </c:pt>
                      <c:pt idx="349">
                        <c:v>45926</c:v>
                      </c:pt>
                      <c:pt idx="350">
                        <c:v>45927</c:v>
                      </c:pt>
                      <c:pt idx="351">
                        <c:v>45927</c:v>
                      </c:pt>
                      <c:pt idx="352">
                        <c:v>45927</c:v>
                      </c:pt>
                      <c:pt idx="353">
                        <c:v>45932</c:v>
                      </c:pt>
                      <c:pt idx="354">
                        <c:v>45933</c:v>
                      </c:pt>
                      <c:pt idx="355">
                        <c:v>45933</c:v>
                      </c:pt>
                      <c:pt idx="356">
                        <c:v>45933</c:v>
                      </c:pt>
                      <c:pt idx="357">
                        <c:v>45941</c:v>
                      </c:pt>
                      <c:pt idx="358">
                        <c:v>45941</c:v>
                      </c:pt>
                      <c:pt idx="359">
                        <c:v>45941</c:v>
                      </c:pt>
                      <c:pt idx="360">
                        <c:v>45949</c:v>
                      </c:pt>
                      <c:pt idx="361">
                        <c:v>45954</c:v>
                      </c:pt>
                      <c:pt idx="362">
                        <c:v>45954</c:v>
                      </c:pt>
                      <c:pt idx="363">
                        <c:v>45954</c:v>
                      </c:pt>
                      <c:pt idx="364">
                        <c:v>45967</c:v>
                      </c:pt>
                      <c:pt idx="365">
                        <c:v>45969</c:v>
                      </c:pt>
                      <c:pt idx="366">
                        <c:v>45969</c:v>
                      </c:pt>
                      <c:pt idx="367">
                        <c:v>45969</c:v>
                      </c:pt>
                      <c:pt idx="368">
                        <c:v>45969</c:v>
                      </c:pt>
                      <c:pt idx="369">
                        <c:v>45975</c:v>
                      </c:pt>
                      <c:pt idx="370">
                        <c:v>45975</c:v>
                      </c:pt>
                      <c:pt idx="371">
                        <c:v>45980</c:v>
                      </c:pt>
                      <c:pt idx="372">
                        <c:v>45980</c:v>
                      </c:pt>
                      <c:pt idx="373">
                        <c:v>45980</c:v>
                      </c:pt>
                      <c:pt idx="374">
                        <c:v>45982</c:v>
                      </c:pt>
                      <c:pt idx="375">
                        <c:v>45982</c:v>
                      </c:pt>
                      <c:pt idx="376">
                        <c:v>45982</c:v>
                      </c:pt>
                      <c:pt idx="377">
                        <c:v>45991</c:v>
                      </c:pt>
                      <c:pt idx="378">
                        <c:v>45991</c:v>
                      </c:pt>
                      <c:pt idx="379">
                        <c:v>45991</c:v>
                      </c:pt>
                      <c:pt idx="380">
                        <c:v>45991</c:v>
                      </c:pt>
                      <c:pt idx="381">
                        <c:v>45991</c:v>
                      </c:pt>
                      <c:pt idx="382">
                        <c:v>45991</c:v>
                      </c:pt>
                      <c:pt idx="383">
                        <c:v>45991</c:v>
                      </c:pt>
                      <c:pt idx="384">
                        <c:v>45991</c:v>
                      </c:pt>
                      <c:pt idx="385">
                        <c:v>45998</c:v>
                      </c:pt>
                      <c:pt idx="386">
                        <c:v>45998</c:v>
                      </c:pt>
                      <c:pt idx="387">
                        <c:v>46001</c:v>
                      </c:pt>
                      <c:pt idx="388">
                        <c:v>46001</c:v>
                      </c:pt>
                      <c:pt idx="389">
                        <c:v>46003</c:v>
                      </c:pt>
                      <c:pt idx="390">
                        <c:v>46003</c:v>
                      </c:pt>
                      <c:pt idx="391">
                        <c:v>46003</c:v>
                      </c:pt>
                      <c:pt idx="392">
                        <c:v>46004</c:v>
                      </c:pt>
                      <c:pt idx="393">
                        <c:v>46004</c:v>
                      </c:pt>
                      <c:pt idx="394">
                        <c:v>46004</c:v>
                      </c:pt>
                      <c:pt idx="395">
                        <c:v>46004</c:v>
                      </c:pt>
                      <c:pt idx="396">
                        <c:v>46005</c:v>
                      </c:pt>
                      <c:pt idx="397">
                        <c:v>46005</c:v>
                      </c:pt>
                      <c:pt idx="398">
                        <c:v>46009</c:v>
                      </c:pt>
                      <c:pt idx="399">
                        <c:v>46009</c:v>
                      </c:pt>
                      <c:pt idx="400">
                        <c:v>46009</c:v>
                      </c:pt>
                      <c:pt idx="401">
                        <c:v>46011</c:v>
                      </c:pt>
                      <c:pt idx="402">
                        <c:v>46011</c:v>
                      </c:pt>
                      <c:pt idx="403">
                        <c:v>46011</c:v>
                      </c:pt>
                      <c:pt idx="404">
                        <c:v>46011</c:v>
                      </c:pt>
                      <c:pt idx="405">
                        <c:v>45683</c:v>
                      </c:pt>
                      <c:pt idx="406">
                        <c:v>45683</c:v>
                      </c:pt>
                      <c:pt idx="407">
                        <c:v>45683</c:v>
                      </c:pt>
                      <c:pt idx="408">
                        <c:v>45728</c:v>
                      </c:pt>
                      <c:pt idx="409">
                        <c:v>45737</c:v>
                      </c:pt>
                      <c:pt idx="410">
                        <c:v>45737</c:v>
                      </c:pt>
                      <c:pt idx="411">
                        <c:v>45788</c:v>
                      </c:pt>
                      <c:pt idx="412">
                        <c:v>45821</c:v>
                      </c:pt>
                      <c:pt idx="413">
                        <c:v>45822</c:v>
                      </c:pt>
                      <c:pt idx="414">
                        <c:v>45841</c:v>
                      </c:pt>
                      <c:pt idx="415">
                        <c:v>45868</c:v>
                      </c:pt>
                      <c:pt idx="416">
                        <c:v>45884</c:v>
                      </c:pt>
                      <c:pt idx="417">
                        <c:v>45956</c:v>
                      </c:pt>
                      <c:pt idx="418">
                        <c:v>45980</c:v>
                      </c:pt>
                      <c:pt idx="419">
                        <c:v>45980</c:v>
                      </c:pt>
                      <c:pt idx="420">
                        <c:v>45982</c:v>
                      </c:pt>
                      <c:pt idx="421">
                        <c:v>45991</c:v>
                      </c:pt>
                      <c:pt idx="422">
                        <c:v>45996</c:v>
                      </c:pt>
                      <c:pt idx="423">
                        <c:v>45996</c:v>
                      </c:pt>
                      <c:pt idx="424">
                        <c:v>45996</c:v>
                      </c:pt>
                      <c:pt idx="425">
                        <c:v>45673</c:v>
                      </c:pt>
                      <c:pt idx="426">
                        <c:v>45674</c:v>
                      </c:pt>
                      <c:pt idx="427">
                        <c:v>45674</c:v>
                      </c:pt>
                      <c:pt idx="428">
                        <c:v>45674</c:v>
                      </c:pt>
                      <c:pt idx="429">
                        <c:v>45679</c:v>
                      </c:pt>
                      <c:pt idx="430">
                        <c:v>45679</c:v>
                      </c:pt>
                      <c:pt idx="431">
                        <c:v>45679</c:v>
                      </c:pt>
                      <c:pt idx="432">
                        <c:v>45679</c:v>
                      </c:pt>
                      <c:pt idx="433">
                        <c:v>45679</c:v>
                      </c:pt>
                      <c:pt idx="434">
                        <c:v>45679</c:v>
                      </c:pt>
                      <c:pt idx="435">
                        <c:v>45681</c:v>
                      </c:pt>
                      <c:pt idx="436">
                        <c:v>45681</c:v>
                      </c:pt>
                      <c:pt idx="437">
                        <c:v>45681</c:v>
                      </c:pt>
                      <c:pt idx="438">
                        <c:v>45688</c:v>
                      </c:pt>
                      <c:pt idx="439">
                        <c:v>45688</c:v>
                      </c:pt>
                      <c:pt idx="440">
                        <c:v>45690</c:v>
                      </c:pt>
                      <c:pt idx="441">
                        <c:v>45690</c:v>
                      </c:pt>
                      <c:pt idx="442">
                        <c:v>45702</c:v>
                      </c:pt>
                      <c:pt idx="443">
                        <c:v>45702</c:v>
                      </c:pt>
                      <c:pt idx="444">
                        <c:v>45709</c:v>
                      </c:pt>
                      <c:pt idx="445">
                        <c:v>45709</c:v>
                      </c:pt>
                      <c:pt idx="446">
                        <c:v>45715</c:v>
                      </c:pt>
                      <c:pt idx="447">
                        <c:v>45717</c:v>
                      </c:pt>
                      <c:pt idx="448">
                        <c:v>45717</c:v>
                      </c:pt>
                      <c:pt idx="449">
                        <c:v>45717</c:v>
                      </c:pt>
                      <c:pt idx="450">
                        <c:v>45717</c:v>
                      </c:pt>
                      <c:pt idx="451">
                        <c:v>45717</c:v>
                      </c:pt>
                      <c:pt idx="452">
                        <c:v>45717</c:v>
                      </c:pt>
                      <c:pt idx="453">
                        <c:v>45723</c:v>
                      </c:pt>
                      <c:pt idx="454">
                        <c:v>45723</c:v>
                      </c:pt>
                      <c:pt idx="455">
                        <c:v>45723</c:v>
                      </c:pt>
                      <c:pt idx="456">
                        <c:v>45728</c:v>
                      </c:pt>
                      <c:pt idx="457">
                        <c:v>45728</c:v>
                      </c:pt>
                      <c:pt idx="458">
                        <c:v>45732</c:v>
                      </c:pt>
                      <c:pt idx="459">
                        <c:v>45738</c:v>
                      </c:pt>
                      <c:pt idx="460">
                        <c:v>45742</c:v>
                      </c:pt>
                      <c:pt idx="461">
                        <c:v>45743</c:v>
                      </c:pt>
                      <c:pt idx="462">
                        <c:v>45743</c:v>
                      </c:pt>
                      <c:pt idx="463">
                        <c:v>45745</c:v>
                      </c:pt>
                      <c:pt idx="464">
                        <c:v>45745</c:v>
                      </c:pt>
                      <c:pt idx="465">
                        <c:v>45751</c:v>
                      </c:pt>
                      <c:pt idx="466">
                        <c:v>45751</c:v>
                      </c:pt>
                      <c:pt idx="467">
                        <c:v>45753</c:v>
                      </c:pt>
                      <c:pt idx="468">
                        <c:v>45758</c:v>
                      </c:pt>
                      <c:pt idx="469">
                        <c:v>45758</c:v>
                      </c:pt>
                      <c:pt idx="470">
                        <c:v>45758</c:v>
                      </c:pt>
                      <c:pt idx="471">
                        <c:v>45758</c:v>
                      </c:pt>
                      <c:pt idx="472">
                        <c:v>45760</c:v>
                      </c:pt>
                      <c:pt idx="473">
                        <c:v>45760</c:v>
                      </c:pt>
                      <c:pt idx="474">
                        <c:v>45765</c:v>
                      </c:pt>
                      <c:pt idx="475">
                        <c:v>45765</c:v>
                      </c:pt>
                      <c:pt idx="476">
                        <c:v>45765</c:v>
                      </c:pt>
                      <c:pt idx="477">
                        <c:v>45765</c:v>
                      </c:pt>
                      <c:pt idx="478">
                        <c:v>45770</c:v>
                      </c:pt>
                      <c:pt idx="479">
                        <c:v>45774</c:v>
                      </c:pt>
                      <c:pt idx="480">
                        <c:v>45787</c:v>
                      </c:pt>
                      <c:pt idx="481">
                        <c:v>45816</c:v>
                      </c:pt>
                      <c:pt idx="482">
                        <c:v>45816</c:v>
                      </c:pt>
                      <c:pt idx="483">
                        <c:v>45816</c:v>
                      </c:pt>
                      <c:pt idx="484">
                        <c:v>45823</c:v>
                      </c:pt>
                      <c:pt idx="485">
                        <c:v>45823</c:v>
                      </c:pt>
                      <c:pt idx="486">
                        <c:v>45836</c:v>
                      </c:pt>
                      <c:pt idx="487">
                        <c:v>45836</c:v>
                      </c:pt>
                      <c:pt idx="488">
                        <c:v>45857</c:v>
                      </c:pt>
                      <c:pt idx="489">
                        <c:v>45857</c:v>
                      </c:pt>
                      <c:pt idx="490">
                        <c:v>45868</c:v>
                      </c:pt>
                      <c:pt idx="491">
                        <c:v>45871</c:v>
                      </c:pt>
                      <c:pt idx="492">
                        <c:v>45871</c:v>
                      </c:pt>
                      <c:pt idx="493">
                        <c:v>45892</c:v>
                      </c:pt>
                      <c:pt idx="494">
                        <c:v>45892</c:v>
                      </c:pt>
                      <c:pt idx="495">
                        <c:v>45904</c:v>
                      </c:pt>
                      <c:pt idx="496">
                        <c:v>45904</c:v>
                      </c:pt>
                      <c:pt idx="497">
                        <c:v>45907</c:v>
                      </c:pt>
                      <c:pt idx="498">
                        <c:v>45907</c:v>
                      </c:pt>
                      <c:pt idx="499">
                        <c:v>45921</c:v>
                      </c:pt>
                      <c:pt idx="500">
                        <c:v>45921</c:v>
                      </c:pt>
                      <c:pt idx="501">
                        <c:v>45921</c:v>
                      </c:pt>
                      <c:pt idx="502">
                        <c:v>45921</c:v>
                      </c:pt>
                      <c:pt idx="503">
                        <c:v>45921</c:v>
                      </c:pt>
                      <c:pt idx="504">
                        <c:v>45921</c:v>
                      </c:pt>
                      <c:pt idx="505">
                        <c:v>45921</c:v>
                      </c:pt>
                      <c:pt idx="506">
                        <c:v>45921</c:v>
                      </c:pt>
                      <c:pt idx="507">
                        <c:v>45921</c:v>
                      </c:pt>
                      <c:pt idx="508">
                        <c:v>45921</c:v>
                      </c:pt>
                      <c:pt idx="509">
                        <c:v>45924</c:v>
                      </c:pt>
                      <c:pt idx="510">
                        <c:v>45924</c:v>
                      </c:pt>
                      <c:pt idx="511">
                        <c:v>45924</c:v>
                      </c:pt>
                      <c:pt idx="512">
                        <c:v>45926</c:v>
                      </c:pt>
                      <c:pt idx="513">
                        <c:v>45926</c:v>
                      </c:pt>
                      <c:pt idx="514">
                        <c:v>45928</c:v>
                      </c:pt>
                      <c:pt idx="515">
                        <c:v>45928</c:v>
                      </c:pt>
                      <c:pt idx="516">
                        <c:v>45928</c:v>
                      </c:pt>
                      <c:pt idx="517">
                        <c:v>45935</c:v>
                      </c:pt>
                      <c:pt idx="518">
                        <c:v>45935</c:v>
                      </c:pt>
                      <c:pt idx="519">
                        <c:v>45935</c:v>
                      </c:pt>
                      <c:pt idx="520">
                        <c:v>45945</c:v>
                      </c:pt>
                      <c:pt idx="521">
                        <c:v>45945</c:v>
                      </c:pt>
                      <c:pt idx="522">
                        <c:v>45948</c:v>
                      </c:pt>
                      <c:pt idx="523">
                        <c:v>45949</c:v>
                      </c:pt>
                      <c:pt idx="524">
                        <c:v>45949</c:v>
                      </c:pt>
                      <c:pt idx="525">
                        <c:v>45949</c:v>
                      </c:pt>
                      <c:pt idx="526">
                        <c:v>45952</c:v>
                      </c:pt>
                      <c:pt idx="527">
                        <c:v>45952</c:v>
                      </c:pt>
                      <c:pt idx="528">
                        <c:v>45969</c:v>
                      </c:pt>
                      <c:pt idx="529">
                        <c:v>45969</c:v>
                      </c:pt>
                      <c:pt idx="530">
                        <c:v>45973</c:v>
                      </c:pt>
                      <c:pt idx="531">
                        <c:v>45973</c:v>
                      </c:pt>
                      <c:pt idx="532">
                        <c:v>45980</c:v>
                      </c:pt>
                      <c:pt idx="533">
                        <c:v>45980</c:v>
                      </c:pt>
                      <c:pt idx="534">
                        <c:v>45982</c:v>
                      </c:pt>
                      <c:pt idx="535">
                        <c:v>45998</c:v>
                      </c:pt>
                      <c:pt idx="536">
                        <c:v>45998</c:v>
                      </c:pt>
                      <c:pt idx="537">
                        <c:v>46002</c:v>
                      </c:pt>
                      <c:pt idx="538">
                        <c:v>46010</c:v>
                      </c:pt>
                      <c:pt idx="539">
                        <c:v>46010</c:v>
                      </c:pt>
                      <c:pt idx="540">
                        <c:v>45681</c:v>
                      </c:pt>
                      <c:pt idx="541">
                        <c:v>45732</c:v>
                      </c:pt>
                      <c:pt idx="542">
                        <c:v>45732</c:v>
                      </c:pt>
                      <c:pt idx="543">
                        <c:v>45743</c:v>
                      </c:pt>
                      <c:pt idx="544">
                        <c:v>45750</c:v>
                      </c:pt>
                      <c:pt idx="545">
                        <c:v>45770</c:v>
                      </c:pt>
                      <c:pt idx="546">
                        <c:v>45770</c:v>
                      </c:pt>
                      <c:pt idx="547">
                        <c:v>45806</c:v>
                      </c:pt>
                      <c:pt idx="548">
                        <c:v>45941</c:v>
                      </c:pt>
                      <c:pt idx="549">
                        <c:v>46002</c:v>
                      </c:pt>
                    </c:numCache>
                  </c:numRef>
                </c:cat>
                <c:val>
                  <c:numRef>
                    <c:extLst>
                      <c:ext uri="{02D57815-91ED-43cb-92C2-25804820EDAC}">
                        <c15:formulaRef>
                          <c15:sqref>'Data (1 &amp; 2)'!$C$2:$C$551</c15:sqref>
                        </c15:formulaRef>
                      </c:ext>
                    </c:extLst>
                    <c:numCache>
                      <c:formatCode>General</c:formatCode>
                      <c:ptCount val="550"/>
                      <c:pt idx="0">
                        <c:v>351594</c:v>
                      </c:pt>
                      <c:pt idx="1">
                        <c:v>351594</c:v>
                      </c:pt>
                      <c:pt idx="2">
                        <c:v>351594</c:v>
                      </c:pt>
                      <c:pt idx="3">
                        <c:v>57609</c:v>
                      </c:pt>
                      <c:pt idx="4">
                        <c:v>57609</c:v>
                      </c:pt>
                      <c:pt idx="5">
                        <c:v>57609</c:v>
                      </c:pt>
                      <c:pt idx="6">
                        <c:v>57609</c:v>
                      </c:pt>
                      <c:pt idx="7">
                        <c:v>43369</c:v>
                      </c:pt>
                      <c:pt idx="8">
                        <c:v>170462</c:v>
                      </c:pt>
                      <c:pt idx="9">
                        <c:v>170462</c:v>
                      </c:pt>
                      <c:pt idx="10">
                        <c:v>170462</c:v>
                      </c:pt>
                      <c:pt idx="11">
                        <c:v>170462</c:v>
                      </c:pt>
                      <c:pt idx="12">
                        <c:v>170462</c:v>
                      </c:pt>
                      <c:pt idx="13">
                        <c:v>170462</c:v>
                      </c:pt>
                      <c:pt idx="14">
                        <c:v>221356</c:v>
                      </c:pt>
                      <c:pt idx="15">
                        <c:v>221356</c:v>
                      </c:pt>
                      <c:pt idx="16">
                        <c:v>221356</c:v>
                      </c:pt>
                      <c:pt idx="17">
                        <c:v>57609</c:v>
                      </c:pt>
                      <c:pt idx="18">
                        <c:v>44084</c:v>
                      </c:pt>
                      <c:pt idx="19">
                        <c:v>57609</c:v>
                      </c:pt>
                      <c:pt idx="20">
                        <c:v>57609</c:v>
                      </c:pt>
                      <c:pt idx="21">
                        <c:v>57609</c:v>
                      </c:pt>
                      <c:pt idx="22">
                        <c:v>57609</c:v>
                      </c:pt>
                      <c:pt idx="23">
                        <c:v>57609</c:v>
                      </c:pt>
                      <c:pt idx="24">
                        <c:v>44084</c:v>
                      </c:pt>
                      <c:pt idx="25">
                        <c:v>44084</c:v>
                      </c:pt>
                      <c:pt idx="26">
                        <c:v>44084</c:v>
                      </c:pt>
                      <c:pt idx="27">
                        <c:v>44084</c:v>
                      </c:pt>
                      <c:pt idx="28">
                        <c:v>44084</c:v>
                      </c:pt>
                      <c:pt idx="29">
                        <c:v>57609</c:v>
                      </c:pt>
                      <c:pt idx="30">
                        <c:v>121409</c:v>
                      </c:pt>
                      <c:pt idx="31">
                        <c:v>76405</c:v>
                      </c:pt>
                      <c:pt idx="32">
                        <c:v>29795</c:v>
                      </c:pt>
                      <c:pt idx="33">
                        <c:v>170447</c:v>
                      </c:pt>
                      <c:pt idx="34">
                        <c:v>57609</c:v>
                      </c:pt>
                      <c:pt idx="35">
                        <c:v>221356</c:v>
                      </c:pt>
                      <c:pt idx="36">
                        <c:v>221356</c:v>
                      </c:pt>
                      <c:pt idx="37">
                        <c:v>221356</c:v>
                      </c:pt>
                      <c:pt idx="38">
                        <c:v>66508</c:v>
                      </c:pt>
                      <c:pt idx="39">
                        <c:v>66508</c:v>
                      </c:pt>
                      <c:pt idx="40">
                        <c:v>66508</c:v>
                      </c:pt>
                      <c:pt idx="41">
                        <c:v>42770</c:v>
                      </c:pt>
                      <c:pt idx="42">
                        <c:v>42770</c:v>
                      </c:pt>
                      <c:pt idx="43">
                        <c:v>42770</c:v>
                      </c:pt>
                      <c:pt idx="44">
                        <c:v>42770</c:v>
                      </c:pt>
                      <c:pt idx="45">
                        <c:v>44084</c:v>
                      </c:pt>
                      <c:pt idx="46">
                        <c:v>44084</c:v>
                      </c:pt>
                      <c:pt idx="47">
                        <c:v>351594</c:v>
                      </c:pt>
                      <c:pt idx="48">
                        <c:v>351594</c:v>
                      </c:pt>
                      <c:pt idx="49">
                        <c:v>42879</c:v>
                      </c:pt>
                      <c:pt idx="50">
                        <c:v>44084</c:v>
                      </c:pt>
                      <c:pt idx="51">
                        <c:v>44084</c:v>
                      </c:pt>
                      <c:pt idx="52">
                        <c:v>44084</c:v>
                      </c:pt>
                      <c:pt idx="53">
                        <c:v>44084</c:v>
                      </c:pt>
                      <c:pt idx="54">
                        <c:v>44084</c:v>
                      </c:pt>
                      <c:pt idx="55">
                        <c:v>44084</c:v>
                      </c:pt>
                      <c:pt idx="56">
                        <c:v>44084</c:v>
                      </c:pt>
                      <c:pt idx="57">
                        <c:v>44084</c:v>
                      </c:pt>
                      <c:pt idx="58">
                        <c:v>170462</c:v>
                      </c:pt>
                      <c:pt idx="59">
                        <c:v>221356</c:v>
                      </c:pt>
                      <c:pt idx="60">
                        <c:v>313854</c:v>
                      </c:pt>
                      <c:pt idx="61">
                        <c:v>170462</c:v>
                      </c:pt>
                      <c:pt idx="62">
                        <c:v>170462</c:v>
                      </c:pt>
                      <c:pt idx="63">
                        <c:v>170462</c:v>
                      </c:pt>
                      <c:pt idx="64">
                        <c:v>463531</c:v>
                      </c:pt>
                      <c:pt idx="65">
                        <c:v>488846</c:v>
                      </c:pt>
                      <c:pt idx="66">
                        <c:v>44084</c:v>
                      </c:pt>
                      <c:pt idx="67">
                        <c:v>44084</c:v>
                      </c:pt>
                      <c:pt idx="68">
                        <c:v>57609</c:v>
                      </c:pt>
                      <c:pt idx="69">
                        <c:v>222927</c:v>
                      </c:pt>
                      <c:pt idx="70">
                        <c:v>222927</c:v>
                      </c:pt>
                      <c:pt idx="71">
                        <c:v>222927</c:v>
                      </c:pt>
                      <c:pt idx="72">
                        <c:v>57609</c:v>
                      </c:pt>
                      <c:pt idx="73">
                        <c:v>44084</c:v>
                      </c:pt>
                      <c:pt idx="74">
                        <c:v>44084</c:v>
                      </c:pt>
                      <c:pt idx="75">
                        <c:v>170447</c:v>
                      </c:pt>
                      <c:pt idx="76">
                        <c:v>57609</c:v>
                      </c:pt>
                      <c:pt idx="77">
                        <c:v>351594</c:v>
                      </c:pt>
                      <c:pt idx="78">
                        <c:v>351594</c:v>
                      </c:pt>
                      <c:pt idx="79">
                        <c:v>351594</c:v>
                      </c:pt>
                      <c:pt idx="80">
                        <c:v>351594</c:v>
                      </c:pt>
                      <c:pt idx="81">
                        <c:v>351594</c:v>
                      </c:pt>
                      <c:pt idx="82">
                        <c:v>351594</c:v>
                      </c:pt>
                      <c:pt idx="83">
                        <c:v>43369</c:v>
                      </c:pt>
                      <c:pt idx="84">
                        <c:v>43369</c:v>
                      </c:pt>
                      <c:pt idx="85">
                        <c:v>57609</c:v>
                      </c:pt>
                      <c:pt idx="86">
                        <c:v>57609</c:v>
                      </c:pt>
                      <c:pt idx="87">
                        <c:v>221356</c:v>
                      </c:pt>
                      <c:pt idx="88">
                        <c:v>221356</c:v>
                      </c:pt>
                      <c:pt idx="89">
                        <c:v>44084</c:v>
                      </c:pt>
                      <c:pt idx="90">
                        <c:v>43369</c:v>
                      </c:pt>
                      <c:pt idx="91">
                        <c:v>121409</c:v>
                      </c:pt>
                      <c:pt idx="92">
                        <c:v>170447</c:v>
                      </c:pt>
                      <c:pt idx="93">
                        <c:v>170447</c:v>
                      </c:pt>
                      <c:pt idx="94">
                        <c:v>29795</c:v>
                      </c:pt>
                      <c:pt idx="95">
                        <c:v>29795</c:v>
                      </c:pt>
                      <c:pt idx="96">
                        <c:v>44084</c:v>
                      </c:pt>
                      <c:pt idx="97">
                        <c:v>222927</c:v>
                      </c:pt>
                      <c:pt idx="98">
                        <c:v>44084</c:v>
                      </c:pt>
                      <c:pt idx="99">
                        <c:v>167324</c:v>
                      </c:pt>
                      <c:pt idx="100">
                        <c:v>167324</c:v>
                      </c:pt>
                      <c:pt idx="101">
                        <c:v>167324</c:v>
                      </c:pt>
                      <c:pt idx="102">
                        <c:v>167324</c:v>
                      </c:pt>
                      <c:pt idx="103">
                        <c:v>167324</c:v>
                      </c:pt>
                      <c:pt idx="104">
                        <c:v>167324</c:v>
                      </c:pt>
                      <c:pt idx="105">
                        <c:v>167324</c:v>
                      </c:pt>
                      <c:pt idx="106">
                        <c:v>167324</c:v>
                      </c:pt>
                      <c:pt idx="107">
                        <c:v>167324</c:v>
                      </c:pt>
                      <c:pt idx="108">
                        <c:v>167324</c:v>
                      </c:pt>
                      <c:pt idx="109">
                        <c:v>167324</c:v>
                      </c:pt>
                      <c:pt idx="110">
                        <c:v>167324</c:v>
                      </c:pt>
                      <c:pt idx="111">
                        <c:v>167324</c:v>
                      </c:pt>
                      <c:pt idx="112">
                        <c:v>167324</c:v>
                      </c:pt>
                      <c:pt idx="113">
                        <c:v>167324</c:v>
                      </c:pt>
                      <c:pt idx="114">
                        <c:v>167324</c:v>
                      </c:pt>
                      <c:pt idx="115">
                        <c:v>167324</c:v>
                      </c:pt>
                      <c:pt idx="116">
                        <c:v>167324</c:v>
                      </c:pt>
                      <c:pt idx="117">
                        <c:v>167324</c:v>
                      </c:pt>
                      <c:pt idx="118">
                        <c:v>167324</c:v>
                      </c:pt>
                      <c:pt idx="119">
                        <c:v>167324</c:v>
                      </c:pt>
                      <c:pt idx="120">
                        <c:v>167324</c:v>
                      </c:pt>
                      <c:pt idx="121">
                        <c:v>12348</c:v>
                      </c:pt>
                      <c:pt idx="122">
                        <c:v>12348</c:v>
                      </c:pt>
                      <c:pt idx="123">
                        <c:v>480045</c:v>
                      </c:pt>
                      <c:pt idx="124">
                        <c:v>167324</c:v>
                      </c:pt>
                      <c:pt idx="125">
                        <c:v>167324</c:v>
                      </c:pt>
                      <c:pt idx="126">
                        <c:v>167324</c:v>
                      </c:pt>
                      <c:pt idx="127">
                        <c:v>167324</c:v>
                      </c:pt>
                      <c:pt idx="128">
                        <c:v>167324</c:v>
                      </c:pt>
                      <c:pt idx="129">
                        <c:v>167324</c:v>
                      </c:pt>
                      <c:pt idx="130">
                        <c:v>167324</c:v>
                      </c:pt>
                      <c:pt idx="131">
                        <c:v>167324</c:v>
                      </c:pt>
                      <c:pt idx="132">
                        <c:v>167324</c:v>
                      </c:pt>
                      <c:pt idx="133">
                        <c:v>167324</c:v>
                      </c:pt>
                      <c:pt idx="134">
                        <c:v>511987</c:v>
                      </c:pt>
                      <c:pt idx="135">
                        <c:v>167324</c:v>
                      </c:pt>
                      <c:pt idx="136">
                        <c:v>167324</c:v>
                      </c:pt>
                      <c:pt idx="137">
                        <c:v>167324</c:v>
                      </c:pt>
                      <c:pt idx="138">
                        <c:v>167324</c:v>
                      </c:pt>
                      <c:pt idx="139">
                        <c:v>167324</c:v>
                      </c:pt>
                      <c:pt idx="140">
                        <c:v>167324</c:v>
                      </c:pt>
                      <c:pt idx="141">
                        <c:v>167324</c:v>
                      </c:pt>
                      <c:pt idx="142">
                        <c:v>535082</c:v>
                      </c:pt>
                      <c:pt idx="143">
                        <c:v>535082</c:v>
                      </c:pt>
                      <c:pt idx="144">
                        <c:v>167324</c:v>
                      </c:pt>
                      <c:pt idx="145">
                        <c:v>167324</c:v>
                      </c:pt>
                      <c:pt idx="146">
                        <c:v>167324</c:v>
                      </c:pt>
                      <c:pt idx="147">
                        <c:v>12348</c:v>
                      </c:pt>
                      <c:pt idx="148">
                        <c:v>398599</c:v>
                      </c:pt>
                      <c:pt idx="149">
                        <c:v>398599</c:v>
                      </c:pt>
                      <c:pt idx="150">
                        <c:v>167324</c:v>
                      </c:pt>
                      <c:pt idx="151">
                        <c:v>167324</c:v>
                      </c:pt>
                      <c:pt idx="152">
                        <c:v>167324</c:v>
                      </c:pt>
                      <c:pt idx="153">
                        <c:v>167324</c:v>
                      </c:pt>
                      <c:pt idx="154">
                        <c:v>167324</c:v>
                      </c:pt>
                      <c:pt idx="155">
                        <c:v>167324</c:v>
                      </c:pt>
                      <c:pt idx="156">
                        <c:v>167324</c:v>
                      </c:pt>
                      <c:pt idx="157">
                        <c:v>167324</c:v>
                      </c:pt>
                      <c:pt idx="158">
                        <c:v>167324</c:v>
                      </c:pt>
                      <c:pt idx="159">
                        <c:v>167324</c:v>
                      </c:pt>
                      <c:pt idx="160">
                        <c:v>167324</c:v>
                      </c:pt>
                      <c:pt idx="161">
                        <c:v>167324</c:v>
                      </c:pt>
                      <c:pt idx="162">
                        <c:v>167324</c:v>
                      </c:pt>
                      <c:pt idx="163">
                        <c:v>167324</c:v>
                      </c:pt>
                      <c:pt idx="164">
                        <c:v>167324</c:v>
                      </c:pt>
                      <c:pt idx="165">
                        <c:v>169622</c:v>
                      </c:pt>
                      <c:pt idx="166">
                        <c:v>169622</c:v>
                      </c:pt>
                      <c:pt idx="167">
                        <c:v>167324</c:v>
                      </c:pt>
                      <c:pt idx="168">
                        <c:v>167324</c:v>
                      </c:pt>
                      <c:pt idx="169">
                        <c:v>167324</c:v>
                      </c:pt>
                      <c:pt idx="170">
                        <c:v>167324</c:v>
                      </c:pt>
                      <c:pt idx="171">
                        <c:v>167324</c:v>
                      </c:pt>
                      <c:pt idx="172">
                        <c:v>167324</c:v>
                      </c:pt>
                      <c:pt idx="173">
                        <c:v>167324</c:v>
                      </c:pt>
                      <c:pt idx="174">
                        <c:v>167324</c:v>
                      </c:pt>
                      <c:pt idx="175">
                        <c:v>167324</c:v>
                      </c:pt>
                      <c:pt idx="176">
                        <c:v>167324</c:v>
                      </c:pt>
                      <c:pt idx="177">
                        <c:v>167324</c:v>
                      </c:pt>
                      <c:pt idx="178">
                        <c:v>167324</c:v>
                      </c:pt>
                      <c:pt idx="179">
                        <c:v>167324</c:v>
                      </c:pt>
                      <c:pt idx="180">
                        <c:v>167324</c:v>
                      </c:pt>
                      <c:pt idx="181">
                        <c:v>167324</c:v>
                      </c:pt>
                      <c:pt idx="182">
                        <c:v>167324</c:v>
                      </c:pt>
                      <c:pt idx="183">
                        <c:v>167324</c:v>
                      </c:pt>
                      <c:pt idx="184">
                        <c:v>167324</c:v>
                      </c:pt>
                      <c:pt idx="185">
                        <c:v>124749</c:v>
                      </c:pt>
                      <c:pt idx="186">
                        <c:v>124749</c:v>
                      </c:pt>
                      <c:pt idx="187">
                        <c:v>124749</c:v>
                      </c:pt>
                      <c:pt idx="188">
                        <c:v>124749</c:v>
                      </c:pt>
                      <c:pt idx="189">
                        <c:v>167324</c:v>
                      </c:pt>
                      <c:pt idx="190">
                        <c:v>167324</c:v>
                      </c:pt>
                      <c:pt idx="191">
                        <c:v>167324</c:v>
                      </c:pt>
                      <c:pt idx="192">
                        <c:v>124749</c:v>
                      </c:pt>
                      <c:pt idx="193">
                        <c:v>167324</c:v>
                      </c:pt>
                      <c:pt idx="194">
                        <c:v>167324</c:v>
                      </c:pt>
                      <c:pt idx="195">
                        <c:v>167324</c:v>
                      </c:pt>
                      <c:pt idx="196">
                        <c:v>167324</c:v>
                      </c:pt>
                      <c:pt idx="197">
                        <c:v>167324</c:v>
                      </c:pt>
                      <c:pt idx="198">
                        <c:v>398599</c:v>
                      </c:pt>
                      <c:pt idx="199">
                        <c:v>398599</c:v>
                      </c:pt>
                      <c:pt idx="200">
                        <c:v>124749</c:v>
                      </c:pt>
                      <c:pt idx="201">
                        <c:v>124749</c:v>
                      </c:pt>
                      <c:pt idx="202">
                        <c:v>124749</c:v>
                      </c:pt>
                      <c:pt idx="203">
                        <c:v>167324</c:v>
                      </c:pt>
                      <c:pt idx="204">
                        <c:v>167324</c:v>
                      </c:pt>
                      <c:pt idx="205">
                        <c:v>167324</c:v>
                      </c:pt>
                      <c:pt idx="206">
                        <c:v>167324</c:v>
                      </c:pt>
                      <c:pt idx="207">
                        <c:v>167324</c:v>
                      </c:pt>
                      <c:pt idx="208">
                        <c:v>167324</c:v>
                      </c:pt>
                      <c:pt idx="209">
                        <c:v>167324</c:v>
                      </c:pt>
                      <c:pt idx="210">
                        <c:v>124749</c:v>
                      </c:pt>
                      <c:pt idx="211">
                        <c:v>124749</c:v>
                      </c:pt>
                      <c:pt idx="212">
                        <c:v>124749</c:v>
                      </c:pt>
                      <c:pt idx="213">
                        <c:v>167324</c:v>
                      </c:pt>
                      <c:pt idx="214">
                        <c:v>124749</c:v>
                      </c:pt>
                      <c:pt idx="215">
                        <c:v>124749</c:v>
                      </c:pt>
                      <c:pt idx="216">
                        <c:v>124749</c:v>
                      </c:pt>
                      <c:pt idx="217">
                        <c:v>167324</c:v>
                      </c:pt>
                      <c:pt idx="218">
                        <c:v>167324</c:v>
                      </c:pt>
                      <c:pt idx="219">
                        <c:v>167324</c:v>
                      </c:pt>
                      <c:pt idx="220">
                        <c:v>167324</c:v>
                      </c:pt>
                      <c:pt idx="221">
                        <c:v>167324</c:v>
                      </c:pt>
                      <c:pt idx="222">
                        <c:v>167324</c:v>
                      </c:pt>
                      <c:pt idx="223">
                        <c:v>167324</c:v>
                      </c:pt>
                      <c:pt idx="224">
                        <c:v>167324</c:v>
                      </c:pt>
                      <c:pt idx="225">
                        <c:v>167324</c:v>
                      </c:pt>
                      <c:pt idx="226">
                        <c:v>167324</c:v>
                      </c:pt>
                      <c:pt idx="227">
                        <c:v>167324</c:v>
                      </c:pt>
                      <c:pt idx="228">
                        <c:v>167324</c:v>
                      </c:pt>
                      <c:pt idx="229">
                        <c:v>167324</c:v>
                      </c:pt>
                      <c:pt idx="230">
                        <c:v>167324</c:v>
                      </c:pt>
                      <c:pt idx="231">
                        <c:v>167324</c:v>
                      </c:pt>
                      <c:pt idx="232">
                        <c:v>167324</c:v>
                      </c:pt>
                      <c:pt idx="233">
                        <c:v>167324</c:v>
                      </c:pt>
                      <c:pt idx="234">
                        <c:v>167324</c:v>
                      </c:pt>
                      <c:pt idx="235">
                        <c:v>167324</c:v>
                      </c:pt>
                      <c:pt idx="236">
                        <c:v>167324</c:v>
                      </c:pt>
                      <c:pt idx="237">
                        <c:v>167324</c:v>
                      </c:pt>
                      <c:pt idx="238">
                        <c:v>167324</c:v>
                      </c:pt>
                      <c:pt idx="239">
                        <c:v>167324</c:v>
                      </c:pt>
                      <c:pt idx="240">
                        <c:v>167324</c:v>
                      </c:pt>
                      <c:pt idx="241">
                        <c:v>167324</c:v>
                      </c:pt>
                      <c:pt idx="242">
                        <c:v>167324</c:v>
                      </c:pt>
                      <c:pt idx="243">
                        <c:v>167324</c:v>
                      </c:pt>
                      <c:pt idx="244">
                        <c:v>480019</c:v>
                      </c:pt>
                      <c:pt idx="245">
                        <c:v>44613</c:v>
                      </c:pt>
                      <c:pt idx="246">
                        <c:v>79209</c:v>
                      </c:pt>
                      <c:pt idx="247">
                        <c:v>167324</c:v>
                      </c:pt>
                      <c:pt idx="248">
                        <c:v>167324</c:v>
                      </c:pt>
                      <c:pt idx="249">
                        <c:v>38966</c:v>
                      </c:pt>
                      <c:pt idx="250">
                        <c:v>38966</c:v>
                      </c:pt>
                      <c:pt idx="251">
                        <c:v>38966</c:v>
                      </c:pt>
                      <c:pt idx="252">
                        <c:v>166022</c:v>
                      </c:pt>
                      <c:pt idx="253">
                        <c:v>167620</c:v>
                      </c:pt>
                      <c:pt idx="254">
                        <c:v>170594</c:v>
                      </c:pt>
                      <c:pt idx="255">
                        <c:v>166022</c:v>
                      </c:pt>
                      <c:pt idx="256">
                        <c:v>33490</c:v>
                      </c:pt>
                      <c:pt idx="257">
                        <c:v>33490</c:v>
                      </c:pt>
                      <c:pt idx="258">
                        <c:v>33490</c:v>
                      </c:pt>
                      <c:pt idx="259">
                        <c:v>126279</c:v>
                      </c:pt>
                      <c:pt idx="260">
                        <c:v>126279</c:v>
                      </c:pt>
                      <c:pt idx="261">
                        <c:v>126279</c:v>
                      </c:pt>
                      <c:pt idx="262">
                        <c:v>69609</c:v>
                      </c:pt>
                      <c:pt idx="263">
                        <c:v>69609</c:v>
                      </c:pt>
                      <c:pt idx="264">
                        <c:v>69609</c:v>
                      </c:pt>
                      <c:pt idx="265">
                        <c:v>33490</c:v>
                      </c:pt>
                      <c:pt idx="266">
                        <c:v>33490</c:v>
                      </c:pt>
                      <c:pt idx="267">
                        <c:v>170594</c:v>
                      </c:pt>
                      <c:pt idx="268">
                        <c:v>170594</c:v>
                      </c:pt>
                      <c:pt idx="269">
                        <c:v>170594</c:v>
                      </c:pt>
                      <c:pt idx="270">
                        <c:v>39257</c:v>
                      </c:pt>
                      <c:pt idx="271">
                        <c:v>39257</c:v>
                      </c:pt>
                      <c:pt idx="272">
                        <c:v>69202</c:v>
                      </c:pt>
                      <c:pt idx="273">
                        <c:v>38966</c:v>
                      </c:pt>
                      <c:pt idx="274">
                        <c:v>38966</c:v>
                      </c:pt>
                      <c:pt idx="275">
                        <c:v>131058</c:v>
                      </c:pt>
                      <c:pt idx="276">
                        <c:v>131058</c:v>
                      </c:pt>
                      <c:pt idx="277">
                        <c:v>167528</c:v>
                      </c:pt>
                      <c:pt idx="278">
                        <c:v>167528</c:v>
                      </c:pt>
                      <c:pt idx="279">
                        <c:v>38966</c:v>
                      </c:pt>
                      <c:pt idx="280">
                        <c:v>38966</c:v>
                      </c:pt>
                      <c:pt idx="281">
                        <c:v>167528</c:v>
                      </c:pt>
                      <c:pt idx="282">
                        <c:v>167528</c:v>
                      </c:pt>
                      <c:pt idx="283">
                        <c:v>70610</c:v>
                      </c:pt>
                      <c:pt idx="284">
                        <c:v>70610</c:v>
                      </c:pt>
                      <c:pt idx="285">
                        <c:v>70610</c:v>
                      </c:pt>
                      <c:pt idx="286">
                        <c:v>169718</c:v>
                      </c:pt>
                      <c:pt idx="287">
                        <c:v>169718</c:v>
                      </c:pt>
                      <c:pt idx="288">
                        <c:v>169718</c:v>
                      </c:pt>
                      <c:pt idx="289">
                        <c:v>169718</c:v>
                      </c:pt>
                      <c:pt idx="290">
                        <c:v>166022</c:v>
                      </c:pt>
                      <c:pt idx="291">
                        <c:v>166022</c:v>
                      </c:pt>
                      <c:pt idx="292">
                        <c:v>166022</c:v>
                      </c:pt>
                      <c:pt idx="293">
                        <c:v>71125</c:v>
                      </c:pt>
                      <c:pt idx="294">
                        <c:v>69609</c:v>
                      </c:pt>
                      <c:pt idx="295">
                        <c:v>69609</c:v>
                      </c:pt>
                      <c:pt idx="296">
                        <c:v>166022</c:v>
                      </c:pt>
                      <c:pt idx="297">
                        <c:v>166022</c:v>
                      </c:pt>
                      <c:pt idx="298">
                        <c:v>166022</c:v>
                      </c:pt>
                      <c:pt idx="299">
                        <c:v>166022</c:v>
                      </c:pt>
                      <c:pt idx="300">
                        <c:v>166022</c:v>
                      </c:pt>
                      <c:pt idx="301">
                        <c:v>166022</c:v>
                      </c:pt>
                      <c:pt idx="302">
                        <c:v>56586</c:v>
                      </c:pt>
                      <c:pt idx="303">
                        <c:v>56586</c:v>
                      </c:pt>
                      <c:pt idx="304">
                        <c:v>56586</c:v>
                      </c:pt>
                      <c:pt idx="305">
                        <c:v>38966</c:v>
                      </c:pt>
                      <c:pt idx="306">
                        <c:v>38966</c:v>
                      </c:pt>
                      <c:pt idx="307">
                        <c:v>166022</c:v>
                      </c:pt>
                      <c:pt idx="308">
                        <c:v>166022</c:v>
                      </c:pt>
                      <c:pt idx="309">
                        <c:v>166022</c:v>
                      </c:pt>
                      <c:pt idx="310">
                        <c:v>166022</c:v>
                      </c:pt>
                      <c:pt idx="311">
                        <c:v>166022</c:v>
                      </c:pt>
                      <c:pt idx="312">
                        <c:v>203574</c:v>
                      </c:pt>
                      <c:pt idx="313">
                        <c:v>203574</c:v>
                      </c:pt>
                      <c:pt idx="314">
                        <c:v>203574</c:v>
                      </c:pt>
                      <c:pt idx="315">
                        <c:v>203574</c:v>
                      </c:pt>
                      <c:pt idx="316">
                        <c:v>203574</c:v>
                      </c:pt>
                      <c:pt idx="317">
                        <c:v>203574</c:v>
                      </c:pt>
                      <c:pt idx="318">
                        <c:v>70610</c:v>
                      </c:pt>
                      <c:pt idx="319">
                        <c:v>70610</c:v>
                      </c:pt>
                      <c:pt idx="320">
                        <c:v>70610</c:v>
                      </c:pt>
                      <c:pt idx="321">
                        <c:v>203574</c:v>
                      </c:pt>
                      <c:pt idx="322">
                        <c:v>203574</c:v>
                      </c:pt>
                      <c:pt idx="323">
                        <c:v>203574</c:v>
                      </c:pt>
                      <c:pt idx="324">
                        <c:v>33490</c:v>
                      </c:pt>
                      <c:pt idx="325">
                        <c:v>544912</c:v>
                      </c:pt>
                      <c:pt idx="326">
                        <c:v>544912</c:v>
                      </c:pt>
                      <c:pt idx="327">
                        <c:v>544912</c:v>
                      </c:pt>
                      <c:pt idx="328">
                        <c:v>166022</c:v>
                      </c:pt>
                      <c:pt idx="329">
                        <c:v>121779</c:v>
                      </c:pt>
                      <c:pt idx="330">
                        <c:v>121779</c:v>
                      </c:pt>
                      <c:pt idx="331">
                        <c:v>83525</c:v>
                      </c:pt>
                      <c:pt idx="332">
                        <c:v>166022</c:v>
                      </c:pt>
                      <c:pt idx="333">
                        <c:v>166022</c:v>
                      </c:pt>
                      <c:pt idx="334">
                        <c:v>69202</c:v>
                      </c:pt>
                      <c:pt idx="335">
                        <c:v>69202</c:v>
                      </c:pt>
                      <c:pt idx="336">
                        <c:v>69202</c:v>
                      </c:pt>
                      <c:pt idx="337">
                        <c:v>69202</c:v>
                      </c:pt>
                      <c:pt idx="338">
                        <c:v>69202</c:v>
                      </c:pt>
                      <c:pt idx="339">
                        <c:v>121779</c:v>
                      </c:pt>
                      <c:pt idx="340">
                        <c:v>39257</c:v>
                      </c:pt>
                      <c:pt idx="341">
                        <c:v>39257</c:v>
                      </c:pt>
                      <c:pt idx="342">
                        <c:v>56586</c:v>
                      </c:pt>
                      <c:pt idx="343">
                        <c:v>56586</c:v>
                      </c:pt>
                      <c:pt idx="344">
                        <c:v>56586</c:v>
                      </c:pt>
                      <c:pt idx="345">
                        <c:v>166022</c:v>
                      </c:pt>
                      <c:pt idx="346">
                        <c:v>166022</c:v>
                      </c:pt>
                      <c:pt idx="347">
                        <c:v>166022</c:v>
                      </c:pt>
                      <c:pt idx="348">
                        <c:v>166022</c:v>
                      </c:pt>
                      <c:pt idx="349">
                        <c:v>166022</c:v>
                      </c:pt>
                      <c:pt idx="350">
                        <c:v>69202</c:v>
                      </c:pt>
                      <c:pt idx="351">
                        <c:v>69202</c:v>
                      </c:pt>
                      <c:pt idx="352">
                        <c:v>69202</c:v>
                      </c:pt>
                      <c:pt idx="353">
                        <c:v>166022</c:v>
                      </c:pt>
                      <c:pt idx="354">
                        <c:v>70484</c:v>
                      </c:pt>
                      <c:pt idx="355">
                        <c:v>166022</c:v>
                      </c:pt>
                      <c:pt idx="356">
                        <c:v>166022</c:v>
                      </c:pt>
                      <c:pt idx="357">
                        <c:v>70610</c:v>
                      </c:pt>
                      <c:pt idx="358">
                        <c:v>70610</c:v>
                      </c:pt>
                      <c:pt idx="359">
                        <c:v>70610</c:v>
                      </c:pt>
                      <c:pt idx="360">
                        <c:v>167528</c:v>
                      </c:pt>
                      <c:pt idx="361">
                        <c:v>56586</c:v>
                      </c:pt>
                      <c:pt idx="362">
                        <c:v>56586</c:v>
                      </c:pt>
                      <c:pt idx="363">
                        <c:v>56586</c:v>
                      </c:pt>
                      <c:pt idx="364">
                        <c:v>121779</c:v>
                      </c:pt>
                      <c:pt idx="365">
                        <c:v>38966</c:v>
                      </c:pt>
                      <c:pt idx="366">
                        <c:v>56586</c:v>
                      </c:pt>
                      <c:pt idx="367">
                        <c:v>56586</c:v>
                      </c:pt>
                      <c:pt idx="368">
                        <c:v>56586</c:v>
                      </c:pt>
                      <c:pt idx="369">
                        <c:v>167620</c:v>
                      </c:pt>
                      <c:pt idx="370">
                        <c:v>167620</c:v>
                      </c:pt>
                      <c:pt idx="371">
                        <c:v>69202</c:v>
                      </c:pt>
                      <c:pt idx="372">
                        <c:v>69202</c:v>
                      </c:pt>
                      <c:pt idx="373">
                        <c:v>69202</c:v>
                      </c:pt>
                      <c:pt idx="374">
                        <c:v>37624</c:v>
                      </c:pt>
                      <c:pt idx="375">
                        <c:v>37624</c:v>
                      </c:pt>
                      <c:pt idx="376">
                        <c:v>37624</c:v>
                      </c:pt>
                      <c:pt idx="377">
                        <c:v>37624</c:v>
                      </c:pt>
                      <c:pt idx="378">
                        <c:v>70610</c:v>
                      </c:pt>
                      <c:pt idx="379">
                        <c:v>70610</c:v>
                      </c:pt>
                      <c:pt idx="380">
                        <c:v>70610</c:v>
                      </c:pt>
                      <c:pt idx="381">
                        <c:v>70610</c:v>
                      </c:pt>
                      <c:pt idx="382">
                        <c:v>70610</c:v>
                      </c:pt>
                      <c:pt idx="383">
                        <c:v>70610</c:v>
                      </c:pt>
                      <c:pt idx="384">
                        <c:v>70610</c:v>
                      </c:pt>
                      <c:pt idx="385">
                        <c:v>37624</c:v>
                      </c:pt>
                      <c:pt idx="386">
                        <c:v>37624</c:v>
                      </c:pt>
                      <c:pt idx="387">
                        <c:v>56586</c:v>
                      </c:pt>
                      <c:pt idx="388">
                        <c:v>56586</c:v>
                      </c:pt>
                      <c:pt idx="389">
                        <c:v>81955</c:v>
                      </c:pt>
                      <c:pt idx="390">
                        <c:v>166022</c:v>
                      </c:pt>
                      <c:pt idx="391">
                        <c:v>166022</c:v>
                      </c:pt>
                      <c:pt idx="392">
                        <c:v>37624</c:v>
                      </c:pt>
                      <c:pt idx="393">
                        <c:v>37624</c:v>
                      </c:pt>
                      <c:pt idx="394">
                        <c:v>167620</c:v>
                      </c:pt>
                      <c:pt idx="395">
                        <c:v>167620</c:v>
                      </c:pt>
                      <c:pt idx="396">
                        <c:v>166022</c:v>
                      </c:pt>
                      <c:pt idx="397">
                        <c:v>166022</c:v>
                      </c:pt>
                      <c:pt idx="398">
                        <c:v>56586</c:v>
                      </c:pt>
                      <c:pt idx="399">
                        <c:v>170594</c:v>
                      </c:pt>
                      <c:pt idx="400">
                        <c:v>170594</c:v>
                      </c:pt>
                      <c:pt idx="401">
                        <c:v>167620</c:v>
                      </c:pt>
                      <c:pt idx="402">
                        <c:v>386244</c:v>
                      </c:pt>
                      <c:pt idx="403">
                        <c:v>386244</c:v>
                      </c:pt>
                      <c:pt idx="404">
                        <c:v>386244</c:v>
                      </c:pt>
                      <c:pt idx="405">
                        <c:v>40054</c:v>
                      </c:pt>
                      <c:pt idx="406">
                        <c:v>40054</c:v>
                      </c:pt>
                      <c:pt idx="407">
                        <c:v>40054</c:v>
                      </c:pt>
                      <c:pt idx="408">
                        <c:v>169385</c:v>
                      </c:pt>
                      <c:pt idx="409">
                        <c:v>69202</c:v>
                      </c:pt>
                      <c:pt idx="410">
                        <c:v>69202</c:v>
                      </c:pt>
                      <c:pt idx="411">
                        <c:v>34028</c:v>
                      </c:pt>
                      <c:pt idx="412">
                        <c:v>69202</c:v>
                      </c:pt>
                      <c:pt idx="413">
                        <c:v>386244</c:v>
                      </c:pt>
                      <c:pt idx="414">
                        <c:v>166022</c:v>
                      </c:pt>
                      <c:pt idx="415">
                        <c:v>166022</c:v>
                      </c:pt>
                      <c:pt idx="416">
                        <c:v>69202</c:v>
                      </c:pt>
                      <c:pt idx="417">
                        <c:v>386244</c:v>
                      </c:pt>
                      <c:pt idx="418">
                        <c:v>70610</c:v>
                      </c:pt>
                      <c:pt idx="419">
                        <c:v>70610</c:v>
                      </c:pt>
                      <c:pt idx="420">
                        <c:v>69609</c:v>
                      </c:pt>
                      <c:pt idx="421">
                        <c:v>70610</c:v>
                      </c:pt>
                      <c:pt idx="422">
                        <c:v>166022</c:v>
                      </c:pt>
                      <c:pt idx="423">
                        <c:v>166022</c:v>
                      </c:pt>
                      <c:pt idx="424">
                        <c:v>166022</c:v>
                      </c:pt>
                      <c:pt idx="425">
                        <c:v>41359</c:v>
                      </c:pt>
                      <c:pt idx="426">
                        <c:v>39204</c:v>
                      </c:pt>
                      <c:pt idx="427">
                        <c:v>39204</c:v>
                      </c:pt>
                      <c:pt idx="428">
                        <c:v>39204</c:v>
                      </c:pt>
                      <c:pt idx="429">
                        <c:v>41359</c:v>
                      </c:pt>
                      <c:pt idx="430">
                        <c:v>169040</c:v>
                      </c:pt>
                      <c:pt idx="431">
                        <c:v>169040</c:v>
                      </c:pt>
                      <c:pt idx="432">
                        <c:v>169040</c:v>
                      </c:pt>
                      <c:pt idx="433">
                        <c:v>169040</c:v>
                      </c:pt>
                      <c:pt idx="434">
                        <c:v>169040</c:v>
                      </c:pt>
                      <c:pt idx="435">
                        <c:v>41359</c:v>
                      </c:pt>
                      <c:pt idx="436">
                        <c:v>168699</c:v>
                      </c:pt>
                      <c:pt idx="437">
                        <c:v>168699</c:v>
                      </c:pt>
                      <c:pt idx="438">
                        <c:v>37707</c:v>
                      </c:pt>
                      <c:pt idx="439">
                        <c:v>37707</c:v>
                      </c:pt>
                      <c:pt idx="440">
                        <c:v>37707</c:v>
                      </c:pt>
                      <c:pt idx="441">
                        <c:v>37707</c:v>
                      </c:pt>
                      <c:pt idx="442">
                        <c:v>168699</c:v>
                      </c:pt>
                      <c:pt idx="443">
                        <c:v>168699</c:v>
                      </c:pt>
                      <c:pt idx="444">
                        <c:v>169040</c:v>
                      </c:pt>
                      <c:pt idx="445">
                        <c:v>169040</c:v>
                      </c:pt>
                      <c:pt idx="446">
                        <c:v>41359</c:v>
                      </c:pt>
                      <c:pt idx="447">
                        <c:v>41359</c:v>
                      </c:pt>
                      <c:pt idx="448">
                        <c:v>41359</c:v>
                      </c:pt>
                      <c:pt idx="449">
                        <c:v>41359</c:v>
                      </c:pt>
                      <c:pt idx="450">
                        <c:v>41359</c:v>
                      </c:pt>
                      <c:pt idx="451">
                        <c:v>168699</c:v>
                      </c:pt>
                      <c:pt idx="452">
                        <c:v>168699</c:v>
                      </c:pt>
                      <c:pt idx="453">
                        <c:v>462695</c:v>
                      </c:pt>
                      <c:pt idx="454">
                        <c:v>462695</c:v>
                      </c:pt>
                      <c:pt idx="455">
                        <c:v>462695</c:v>
                      </c:pt>
                      <c:pt idx="456">
                        <c:v>170417</c:v>
                      </c:pt>
                      <c:pt idx="457">
                        <c:v>170417</c:v>
                      </c:pt>
                      <c:pt idx="458">
                        <c:v>32783</c:v>
                      </c:pt>
                      <c:pt idx="459">
                        <c:v>41359</c:v>
                      </c:pt>
                      <c:pt idx="460">
                        <c:v>41359</c:v>
                      </c:pt>
                      <c:pt idx="461">
                        <c:v>41318</c:v>
                      </c:pt>
                      <c:pt idx="462">
                        <c:v>41318</c:v>
                      </c:pt>
                      <c:pt idx="463">
                        <c:v>394040</c:v>
                      </c:pt>
                      <c:pt idx="464">
                        <c:v>394040</c:v>
                      </c:pt>
                      <c:pt idx="465">
                        <c:v>41359</c:v>
                      </c:pt>
                      <c:pt idx="466">
                        <c:v>41359</c:v>
                      </c:pt>
                      <c:pt idx="467">
                        <c:v>164679</c:v>
                      </c:pt>
                      <c:pt idx="468">
                        <c:v>41359</c:v>
                      </c:pt>
                      <c:pt idx="469">
                        <c:v>41359</c:v>
                      </c:pt>
                      <c:pt idx="470">
                        <c:v>394054</c:v>
                      </c:pt>
                      <c:pt idx="471">
                        <c:v>394054</c:v>
                      </c:pt>
                      <c:pt idx="472">
                        <c:v>167450</c:v>
                      </c:pt>
                      <c:pt idx="473">
                        <c:v>167450</c:v>
                      </c:pt>
                      <c:pt idx="474">
                        <c:v>41359</c:v>
                      </c:pt>
                      <c:pt idx="475">
                        <c:v>41359</c:v>
                      </c:pt>
                      <c:pt idx="476">
                        <c:v>41359</c:v>
                      </c:pt>
                      <c:pt idx="477">
                        <c:v>41359</c:v>
                      </c:pt>
                      <c:pt idx="478">
                        <c:v>32783</c:v>
                      </c:pt>
                      <c:pt idx="479">
                        <c:v>41359</c:v>
                      </c:pt>
                      <c:pt idx="480">
                        <c:v>167265</c:v>
                      </c:pt>
                      <c:pt idx="481">
                        <c:v>37707</c:v>
                      </c:pt>
                      <c:pt idx="482">
                        <c:v>37707</c:v>
                      </c:pt>
                      <c:pt idx="483">
                        <c:v>37707</c:v>
                      </c:pt>
                      <c:pt idx="484">
                        <c:v>164679</c:v>
                      </c:pt>
                      <c:pt idx="485">
                        <c:v>164679</c:v>
                      </c:pt>
                      <c:pt idx="486">
                        <c:v>168030</c:v>
                      </c:pt>
                      <c:pt idx="487">
                        <c:v>168030</c:v>
                      </c:pt>
                      <c:pt idx="488">
                        <c:v>168699</c:v>
                      </c:pt>
                      <c:pt idx="489">
                        <c:v>168699</c:v>
                      </c:pt>
                      <c:pt idx="490">
                        <c:v>67123</c:v>
                      </c:pt>
                      <c:pt idx="491">
                        <c:v>41359</c:v>
                      </c:pt>
                      <c:pt idx="492">
                        <c:v>41359</c:v>
                      </c:pt>
                      <c:pt idx="493">
                        <c:v>58426</c:v>
                      </c:pt>
                      <c:pt idx="494">
                        <c:v>58426</c:v>
                      </c:pt>
                      <c:pt idx="495">
                        <c:v>77535</c:v>
                      </c:pt>
                      <c:pt idx="496">
                        <c:v>77535</c:v>
                      </c:pt>
                      <c:pt idx="497">
                        <c:v>77535</c:v>
                      </c:pt>
                      <c:pt idx="498">
                        <c:v>77535</c:v>
                      </c:pt>
                      <c:pt idx="499">
                        <c:v>41359</c:v>
                      </c:pt>
                      <c:pt idx="500">
                        <c:v>41359</c:v>
                      </c:pt>
                      <c:pt idx="501">
                        <c:v>41359</c:v>
                      </c:pt>
                      <c:pt idx="502">
                        <c:v>41359</c:v>
                      </c:pt>
                      <c:pt idx="503">
                        <c:v>41359</c:v>
                      </c:pt>
                      <c:pt idx="504">
                        <c:v>41359</c:v>
                      </c:pt>
                      <c:pt idx="505">
                        <c:v>41359</c:v>
                      </c:pt>
                      <c:pt idx="506">
                        <c:v>41359</c:v>
                      </c:pt>
                      <c:pt idx="507">
                        <c:v>41359</c:v>
                      </c:pt>
                      <c:pt idx="508">
                        <c:v>41359</c:v>
                      </c:pt>
                      <c:pt idx="509">
                        <c:v>41318</c:v>
                      </c:pt>
                      <c:pt idx="510">
                        <c:v>41318</c:v>
                      </c:pt>
                      <c:pt idx="511">
                        <c:v>41318</c:v>
                      </c:pt>
                      <c:pt idx="512">
                        <c:v>41359</c:v>
                      </c:pt>
                      <c:pt idx="513">
                        <c:v>41359</c:v>
                      </c:pt>
                      <c:pt idx="514">
                        <c:v>37707</c:v>
                      </c:pt>
                      <c:pt idx="515">
                        <c:v>37707</c:v>
                      </c:pt>
                      <c:pt idx="516">
                        <c:v>37707</c:v>
                      </c:pt>
                      <c:pt idx="517">
                        <c:v>41359</c:v>
                      </c:pt>
                      <c:pt idx="518">
                        <c:v>41359</c:v>
                      </c:pt>
                      <c:pt idx="519">
                        <c:v>41359</c:v>
                      </c:pt>
                      <c:pt idx="520">
                        <c:v>41359</c:v>
                      </c:pt>
                      <c:pt idx="521">
                        <c:v>41359</c:v>
                      </c:pt>
                      <c:pt idx="522">
                        <c:v>41359</c:v>
                      </c:pt>
                      <c:pt idx="523">
                        <c:v>41359</c:v>
                      </c:pt>
                      <c:pt idx="524">
                        <c:v>41359</c:v>
                      </c:pt>
                      <c:pt idx="525">
                        <c:v>41359</c:v>
                      </c:pt>
                      <c:pt idx="526">
                        <c:v>37707</c:v>
                      </c:pt>
                      <c:pt idx="527">
                        <c:v>41359</c:v>
                      </c:pt>
                      <c:pt idx="528">
                        <c:v>41359</c:v>
                      </c:pt>
                      <c:pt idx="529">
                        <c:v>41359</c:v>
                      </c:pt>
                      <c:pt idx="530">
                        <c:v>37707</c:v>
                      </c:pt>
                      <c:pt idx="531">
                        <c:v>37707</c:v>
                      </c:pt>
                      <c:pt idx="532">
                        <c:v>235770</c:v>
                      </c:pt>
                      <c:pt idx="533">
                        <c:v>235770</c:v>
                      </c:pt>
                      <c:pt idx="534">
                        <c:v>41359</c:v>
                      </c:pt>
                      <c:pt idx="535">
                        <c:v>169040</c:v>
                      </c:pt>
                      <c:pt idx="536">
                        <c:v>169040</c:v>
                      </c:pt>
                      <c:pt idx="537">
                        <c:v>167672</c:v>
                      </c:pt>
                      <c:pt idx="538">
                        <c:v>168030</c:v>
                      </c:pt>
                      <c:pt idx="539">
                        <c:v>168030</c:v>
                      </c:pt>
                      <c:pt idx="540">
                        <c:v>168699</c:v>
                      </c:pt>
                      <c:pt idx="541">
                        <c:v>32783</c:v>
                      </c:pt>
                      <c:pt idx="542">
                        <c:v>32783</c:v>
                      </c:pt>
                      <c:pt idx="543">
                        <c:v>41318</c:v>
                      </c:pt>
                      <c:pt idx="544">
                        <c:v>39204</c:v>
                      </c:pt>
                      <c:pt idx="545">
                        <c:v>32783</c:v>
                      </c:pt>
                      <c:pt idx="546">
                        <c:v>32783</c:v>
                      </c:pt>
                      <c:pt idx="547">
                        <c:v>164679</c:v>
                      </c:pt>
                      <c:pt idx="548">
                        <c:v>41359</c:v>
                      </c:pt>
                      <c:pt idx="549">
                        <c:v>167672</c:v>
                      </c:pt>
                    </c:numCache>
                  </c:numRef>
                </c:val>
                <c:extLst>
                  <c:ext xmlns:c16="http://schemas.microsoft.com/office/drawing/2014/chart" uri="{C3380CC4-5D6E-409C-BE32-E72D297353CC}">
                    <c16:uniqueId val="{00000001-A76F-44EF-878F-1E8211A032D4}"/>
                  </c:ext>
                </c:extLst>
              </c15:ser>
            </c15:filteredBarSeries>
          </c:ext>
        </c:extLst>
      </c:barChart>
      <c:dateAx>
        <c:axId val="150730912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07301920"/>
        <c:crosses val="autoZero"/>
        <c:auto val="1"/>
        <c:lblOffset val="100"/>
        <c:baseTimeUnit val="months"/>
      </c:dateAx>
      <c:valAx>
        <c:axId val="150730192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073091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solidFill>
                  <a:schemeClr val="tx1"/>
                </a:solidFill>
              </a:rPr>
              <a:t>Profit / Loss By</a:t>
            </a:r>
            <a:r>
              <a:rPr lang="en-US" baseline="0">
                <a:solidFill>
                  <a:schemeClr val="tx1"/>
                </a:solidFill>
              </a:rPr>
              <a:t> Margin of Orders</a:t>
            </a:r>
            <a:endParaRPr lang="en-US">
              <a:solidFill>
                <a:schemeClr val="tx1"/>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'Margin by Orders'!$AO$73</c:f>
              <c:strCache>
                <c:ptCount val="1"/>
                <c:pt idx="0">
                  <c:v>Profit / Loss</c:v>
                </c:pt>
              </c:strCache>
            </c:strRef>
          </c:tx>
          <c:spPr>
            <a:solidFill>
              <a:schemeClr val="accent2">
                <a:lumMod val="20000"/>
                <a:lumOff val="80000"/>
              </a:schemeClr>
            </a:solidFill>
            <a:ln>
              <a:noFill/>
            </a:ln>
            <a:effectLst/>
          </c:spPr>
          <c:invertIfNegative val="0"/>
          <c:dLbls>
            <c:dLbl>
              <c:idx val="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7BB6-43F0-BD48-2EA50968A8C8}"/>
                </c:ext>
              </c:extLst>
            </c:dLbl>
            <c:dLbl>
              <c:idx val="6"/>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BB6-43F0-BD48-2EA50968A8C8}"/>
                </c:ext>
              </c:extLst>
            </c:dLbl>
            <c:dLbl>
              <c:idx val="7"/>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BB6-43F0-BD48-2EA50968A8C8}"/>
                </c:ext>
              </c:extLst>
            </c:dLbl>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BB6-43F0-BD48-2EA50968A8C8}"/>
                </c:ext>
              </c:extLst>
            </c:dLbl>
            <c:dLbl>
              <c:idx val="1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BB6-43F0-BD48-2EA50968A8C8}"/>
                </c:ext>
              </c:extLst>
            </c:dLbl>
            <c:dLbl>
              <c:idx val="1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BB6-43F0-BD48-2EA50968A8C8}"/>
                </c:ext>
              </c:extLst>
            </c:dLbl>
            <c:dLbl>
              <c:idx val="1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BB6-43F0-BD48-2EA50968A8C8}"/>
                </c:ext>
              </c:extLst>
            </c:dLbl>
            <c:dLbl>
              <c:idx val="1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BB6-43F0-BD48-2EA50968A8C8}"/>
                </c:ext>
              </c:extLst>
            </c:dLbl>
            <c:dLbl>
              <c:idx val="1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BB6-43F0-BD48-2EA50968A8C8}"/>
                </c:ext>
              </c:extLst>
            </c:dLbl>
            <c:dLbl>
              <c:idx val="17"/>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BB6-43F0-BD48-2EA50968A8C8}"/>
                </c:ext>
              </c:extLst>
            </c:dLbl>
            <c:dLbl>
              <c:idx val="2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BB6-43F0-BD48-2EA50968A8C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Calibri" panose="020F0502020204030204" pitchFamily="34" charset="0"/>
                    <a:ea typeface="+mn-ea"/>
                    <a:cs typeface="Calibri" panose="020F050202020403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'Margin by Orders'!$AN$74:$AN$94</c:f>
              <c:strCache>
                <c:ptCount val="21"/>
                <c:pt idx="0">
                  <c:v>&lt;1%</c:v>
                </c:pt>
                <c:pt idx="1">
                  <c:v>1-2%</c:v>
                </c:pt>
                <c:pt idx="2">
                  <c:v>2-3%</c:v>
                </c:pt>
                <c:pt idx="3">
                  <c:v>3-4%</c:v>
                </c:pt>
                <c:pt idx="4">
                  <c:v>4-5%</c:v>
                </c:pt>
                <c:pt idx="5">
                  <c:v>5-6%</c:v>
                </c:pt>
                <c:pt idx="6">
                  <c:v>6-7%</c:v>
                </c:pt>
                <c:pt idx="7">
                  <c:v>7-8%</c:v>
                </c:pt>
                <c:pt idx="8">
                  <c:v>8-9%</c:v>
                </c:pt>
                <c:pt idx="9">
                  <c:v>9-10%</c:v>
                </c:pt>
                <c:pt idx="10">
                  <c:v>10-11%</c:v>
                </c:pt>
                <c:pt idx="11">
                  <c:v>11-12%</c:v>
                </c:pt>
                <c:pt idx="12">
                  <c:v>12-13%</c:v>
                </c:pt>
                <c:pt idx="13">
                  <c:v>13-14%</c:v>
                </c:pt>
                <c:pt idx="14">
                  <c:v>14-15%</c:v>
                </c:pt>
                <c:pt idx="15">
                  <c:v>15-16%</c:v>
                </c:pt>
                <c:pt idx="16">
                  <c:v>16-17%</c:v>
                </c:pt>
                <c:pt idx="17">
                  <c:v>17-18%</c:v>
                </c:pt>
                <c:pt idx="18">
                  <c:v>18-19%</c:v>
                </c:pt>
                <c:pt idx="19">
                  <c:v>19-20%</c:v>
                </c:pt>
                <c:pt idx="20">
                  <c:v>20%+</c:v>
                </c:pt>
              </c:strCache>
            </c:strRef>
          </c:cat>
          <c:val>
            <c:numRef>
              <c:f>'Margin by Orders'!$AO$74:$AO$94</c:f>
              <c:numCache>
                <c:formatCode>_("$"* #,##0.00_);_("$"* \(#,##0.00\);_("$"* "-"??_);_(@_)</c:formatCode>
                <c:ptCount val="21"/>
                <c:pt idx="0">
                  <c:v>-15447.601500000001</c:v>
                </c:pt>
                <c:pt idx="1">
                  <c:v>-22310.193799999997</c:v>
                </c:pt>
                <c:pt idx="2">
                  <c:v>-24625.915300000001</c:v>
                </c:pt>
                <c:pt idx="3">
                  <c:v>-5144.8843999999999</c:v>
                </c:pt>
                <c:pt idx="4">
                  <c:v>-41397.525100000006</c:v>
                </c:pt>
                <c:pt idx="5">
                  <c:v>-12560.317500000001</c:v>
                </c:pt>
                <c:pt idx="6">
                  <c:v>15262.88080000003</c:v>
                </c:pt>
                <c:pt idx="7">
                  <c:v>-104901.66650000004</c:v>
                </c:pt>
                <c:pt idx="8">
                  <c:v>-571.85569999999962</c:v>
                </c:pt>
                <c:pt idx="9">
                  <c:v>8552.8068999999923</c:v>
                </c:pt>
                <c:pt idx="10">
                  <c:v>-246238.24699999986</c:v>
                </c:pt>
                <c:pt idx="11">
                  <c:v>-123157.96980000121</c:v>
                </c:pt>
                <c:pt idx="12">
                  <c:v>-68344.141399999979</c:v>
                </c:pt>
                <c:pt idx="13">
                  <c:v>201086.89819999997</c:v>
                </c:pt>
                <c:pt idx="14">
                  <c:v>124609.72199999997</c:v>
                </c:pt>
                <c:pt idx="15">
                  <c:v>49680.903999999995</c:v>
                </c:pt>
                <c:pt idx="16">
                  <c:v>15796.384199999999</c:v>
                </c:pt>
                <c:pt idx="17">
                  <c:v>65955.742100000003</c:v>
                </c:pt>
                <c:pt idx="18">
                  <c:v>27995.222600000001</c:v>
                </c:pt>
                <c:pt idx="19">
                  <c:v>9488.1200000000008</c:v>
                </c:pt>
                <c:pt idx="20">
                  <c:v>166918.62</c:v>
                </c:pt>
              </c:numCache>
            </c:numRef>
          </c:val>
          <c:extLst>
            <c:ext xmlns:c16="http://schemas.microsoft.com/office/drawing/2014/chart" uri="{C3380CC4-5D6E-409C-BE32-E72D297353CC}">
              <c16:uniqueId val="{00000000-7BB6-43F0-BD48-2EA50968A8C8}"/>
            </c:ext>
          </c:extLst>
        </c:ser>
        <c:dLbls>
          <c:showLegendKey val="0"/>
          <c:showVal val="0"/>
          <c:showCatName val="0"/>
          <c:showSerName val="0"/>
          <c:showPercent val="0"/>
          <c:showBubbleSize val="0"/>
        </c:dLbls>
        <c:gapWidth val="219"/>
        <c:overlap val="-27"/>
        <c:axId val="230960767"/>
        <c:axId val="230967967"/>
      </c:barChart>
      <c:catAx>
        <c:axId val="230960767"/>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230967967"/>
        <c:crosses val="autoZero"/>
        <c:auto val="1"/>
        <c:lblAlgn val="ctr"/>
        <c:lblOffset val="100"/>
        <c:tickMarkSkip val="10"/>
        <c:noMultiLvlLbl val="0"/>
      </c:catAx>
      <c:valAx>
        <c:axId val="230967967"/>
        <c:scaling>
          <c:orientation val="minMax"/>
        </c:scaling>
        <c:delete val="0"/>
        <c:axPos val="l"/>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Calibri" panose="020F0502020204030204" pitchFamily="34" charset="0"/>
                <a:ea typeface="+mn-ea"/>
                <a:cs typeface="Calibri" panose="020F0502020204030204" pitchFamily="34" charset="0"/>
              </a:defRPr>
            </a:pPr>
            <a:endParaRPr lang="en-US"/>
          </a:p>
        </c:txPr>
        <c:crossAx val="230960767"/>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27</xdr:col>
      <xdr:colOff>326432</xdr:colOff>
      <xdr:row>0</xdr:row>
      <xdr:rowOff>82826</xdr:rowOff>
    </xdr:from>
    <xdr:to>
      <xdr:col>45</xdr:col>
      <xdr:colOff>554935</xdr:colOff>
      <xdr:row>34</xdr:row>
      <xdr:rowOff>92571</xdr:rowOff>
    </xdr:to>
    <xdr:graphicFrame macro="">
      <xdr:nvGraphicFramePr>
        <xdr:cNvPr id="2" name="Chart 1">
          <a:extLst>
            <a:ext uri="{FF2B5EF4-FFF2-40B4-BE49-F238E27FC236}">
              <a16:creationId xmlns:a16="http://schemas.microsoft.com/office/drawing/2014/main" id="{BBA30F98-314E-9259-C187-581C209E5C6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37</xdr:col>
      <xdr:colOff>294033</xdr:colOff>
      <xdr:row>39</xdr:row>
      <xdr:rowOff>115128</xdr:rowOff>
    </xdr:from>
    <xdr:to>
      <xdr:col>44</xdr:col>
      <xdr:colOff>575641</xdr:colOff>
      <xdr:row>54</xdr:row>
      <xdr:rowOff>828</xdr:rowOff>
    </xdr:to>
    <xdr:graphicFrame macro="">
      <xdr:nvGraphicFramePr>
        <xdr:cNvPr id="3" name="Chart 2">
          <a:extLst>
            <a:ext uri="{FF2B5EF4-FFF2-40B4-BE49-F238E27FC236}">
              <a16:creationId xmlns:a16="http://schemas.microsoft.com/office/drawing/2014/main" id="{7AF06C09-E1C4-4A2D-B14D-1A97E254AFF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48</xdr:col>
      <xdr:colOff>0</xdr:colOff>
      <xdr:row>12</xdr:row>
      <xdr:rowOff>0</xdr:rowOff>
    </xdr:from>
    <xdr:to>
      <xdr:col>55</xdr:col>
      <xdr:colOff>304800</xdr:colOff>
      <xdr:row>26</xdr:row>
      <xdr:rowOff>28575</xdr:rowOff>
    </xdr:to>
    <xdr:graphicFrame macro="">
      <xdr:nvGraphicFramePr>
        <xdr:cNvPr id="4" name="Chart 3">
          <a:extLst>
            <a:ext uri="{FF2B5EF4-FFF2-40B4-BE49-F238E27FC236}">
              <a16:creationId xmlns:a16="http://schemas.microsoft.com/office/drawing/2014/main" id="{F1F0E32E-ABC5-4C5C-B3D0-60D8AF2112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18</xdr:col>
      <xdr:colOff>914400</xdr:colOff>
      <xdr:row>81</xdr:row>
      <xdr:rowOff>109537</xdr:rowOff>
    </xdr:from>
    <xdr:to>
      <xdr:col>29</xdr:col>
      <xdr:colOff>161924</xdr:colOff>
      <xdr:row>102</xdr:row>
      <xdr:rowOff>142875</xdr:rowOff>
    </xdr:to>
    <xdr:graphicFrame macro="">
      <xdr:nvGraphicFramePr>
        <xdr:cNvPr id="3" name="Chart 2">
          <a:extLst>
            <a:ext uri="{FF2B5EF4-FFF2-40B4-BE49-F238E27FC236}">
              <a16:creationId xmlns:a16="http://schemas.microsoft.com/office/drawing/2014/main" id="{4ED00108-F418-4F11-514D-0D718C0AF1C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drigal, Juan" refreshedDate="45911.663230208331" createdVersion="8" refreshedVersion="8" minRefreshableVersion="3" recordCount="550" xr:uid="{A50D41B6-987E-4AB8-AC3D-16DD6F39A807}">
  <cacheSource type="worksheet">
    <worksheetSource ref="A1:M551" sheet="Data (1 &amp; 2)"/>
  </cacheSource>
  <cacheFields count="15">
    <cacheField name="Number" numFmtId="0">
      <sharedItems/>
    </cacheField>
    <cacheField name="Order Date" numFmtId="14">
      <sharedItems containsSemiMixedTypes="0" containsNonDate="0" containsDate="1" containsString="0" minDate="2025-01-04T00:00:00" maxDate="2025-12-22T00:00:00"/>
    </cacheField>
    <cacheField name="Customer Number" numFmtId="0">
      <sharedItems containsSemiMixedTypes="0" containsString="0" containsNumber="1" containsInteger="1" minValue="12348" maxValue="544912"/>
    </cacheField>
    <cacheField name="Revenue" numFmtId="44">
      <sharedItems containsSemiMixedTypes="0" containsString="0" containsNumber="1" minValue="-174.22" maxValue="1048401.82"/>
    </cacheField>
    <cacheField name="Margin" numFmtId="44">
      <sharedItems containsSemiMixedTypes="0" containsString="0" containsNumber="1" minValue="-42497.63" maxValue="199557.9"/>
    </cacheField>
    <cacheField name="Currency" numFmtId="0">
      <sharedItems/>
    </cacheField>
    <cacheField name="EmpID" numFmtId="0">
      <sharedItems containsSemiMixedTypes="0" containsString="0" containsNumber="1" containsInteger="1" minValue="1260" maxValue="763043"/>
    </cacheField>
    <cacheField name="Sales Rep" numFmtId="0">
      <sharedItems count="4">
        <s v="Benjamin Lee"/>
        <s v="David Jones"/>
        <s v="John Smith"/>
        <s v="Stephanie Jones"/>
      </sharedItems>
    </cacheField>
    <cacheField name="Prod vs Svc" numFmtId="0">
      <sharedItems count="2">
        <s v="Product"/>
        <s v="Service"/>
      </sharedItems>
    </cacheField>
    <cacheField name="Plan" numFmtId="0">
      <sharedItems/>
    </cacheField>
    <cacheField name="Revenue to Date" numFmtId="44">
      <sharedItems containsSemiMixedTypes="0" containsString="0" containsNumber="1" minValue="450" maxValue="6159433.7600000016"/>
    </cacheField>
    <cacheField name="Commission Rate" numFmtId="9">
      <sharedItems containsSemiMixedTypes="0" containsString="0" containsNumber="1" minValue="0.05" maxValue="0.28000000000000003"/>
    </cacheField>
    <cacheField name="Commission Earned" numFmtId="44">
      <sharedItems containsSemiMixedTypes="0" containsString="0" containsNumber="1" minValue="-8.7110000000000003" maxValue="117151.41200000001"/>
    </cacheField>
    <cacheField name="Current Attainment" numFmtId="0">
      <sharedItems containsString="0" containsBlank="1" containsNumber="1" minValue="4.3316869816777207E-4" maxValue="1.3333333333333333"/>
    </cacheField>
    <cacheField name="Check date" numFmtId="0">
      <sharedItems containsString="0" containsBlank="1" containsNumber="1" containsInteger="1" minValue="0" maxValue="1" count="3">
        <m/>
        <n v="0"/>
        <n v="1"/>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drigal, Juan" refreshedDate="45912.673400694446" createdVersion="8" refreshedVersion="8" minRefreshableVersion="3" recordCount="551" xr:uid="{CB6F248B-9C20-46C8-9E4D-272CA7FA4D0E}">
  <cacheSource type="worksheet">
    <worksheetSource ref="A1:M552" sheet="Margin by Orders"/>
  </cacheSource>
  <cacheFields count="15">
    <cacheField name="Number" numFmtId="0">
      <sharedItems containsBlank="1" count="277">
        <s v="SO-961765-1"/>
        <s v="SO-841591-1"/>
        <s v="SO-862264-1"/>
        <s v="SO-859575-1"/>
        <s v="SO-968313-1"/>
        <s v="SO-845604-1"/>
        <s v="SO-921493-1"/>
        <s v="SO-964832-1"/>
        <s v="SO-277742-1"/>
        <s v="SO-961412-1"/>
        <s v="SO-964872-1"/>
        <s v="SO-841826-1"/>
        <s v="SO-854373-1"/>
        <s v="SO-968197-1"/>
        <s v="SO-983000-1"/>
        <s v="SO-855543-1"/>
        <s v="SO-855519-1"/>
        <s v="SO-975941-1"/>
        <s v="SO-858426-1"/>
        <s v="SO-987513-1"/>
        <s v="SO-990095-1"/>
        <s v="SO-940477-1"/>
        <s v="SO-863698-1"/>
        <s v="SO-867922-1"/>
        <s v="SO-934184-1"/>
        <s v="SO-990908-1"/>
        <s v="SO-0999524-1"/>
        <s v="SO-273545-1"/>
        <s v="SO-934190-1"/>
        <s v="SO-830674-1"/>
        <s v="SO-977475-1"/>
        <s v="SO-941666-1"/>
        <s v="SO-877297-1"/>
        <s v="SO-984100-1"/>
        <s v="SO-1002127-1"/>
        <s v="SO-1011949-1"/>
        <s v="SO-978887-1"/>
        <s v="SO-1019047-1"/>
        <s v="SO-994950-1"/>
        <s v="SO-990796-1"/>
        <s v="SO-990257-1"/>
        <s v="SO-286050-1"/>
        <s v="SO-887494-1"/>
        <s v="SO-922917-1"/>
        <s v="SO-1039497-1"/>
        <s v="SO-1039308-1"/>
        <s v="SO-1043241-1"/>
        <s v="SO-1034180-1"/>
        <s v="SO-949612-1"/>
        <s v="SO-967231-1"/>
        <s v="SO-968896-1"/>
        <s v="SO-984976-1"/>
        <s v="SO-997373-1"/>
        <s v="SO-964095-1"/>
        <s v="SO-882132-1"/>
        <s v="SO-992891-1"/>
        <s v="SO-948323-1"/>
        <s v="SO-0999557-1"/>
        <s v="SO-471268-1"/>
        <s v="SO-1018702-1"/>
        <s v="SO-1015207-1"/>
        <s v="SO-0998655-1"/>
        <s v="SO-851003-1"/>
        <s v="SO-1024752-1"/>
        <s v="SO-967216-1"/>
        <s v="SO-1025005-1"/>
        <s v="SO-1018605-1"/>
        <s v="SO-877876-1"/>
        <s v="SO-926028-1"/>
        <s v="SO-1043519-1"/>
        <s v="SO-1041100-1"/>
        <s v="SO-1052529-1"/>
        <s v="SO-1053243-1"/>
        <s v="SO-960878-1"/>
        <s v="SO-1039981-1"/>
        <s v="SO-914436-1"/>
        <s v="SO-847948-1"/>
        <s v="SO-1064904-1"/>
        <s v="SO-1036820-1"/>
        <s v="SO-1060381-1"/>
        <s v="SO-1077987-1"/>
        <s v="SO-1078034-1"/>
        <s v="SO-1080710-1"/>
        <s v="SO-1083784-1"/>
        <s v="SO-1083927-1"/>
        <s v="SO-1028761-1"/>
        <s v="SO-1018660-1"/>
        <s v="SO-1085524-1"/>
        <s v="SO-1090594-1"/>
        <s v="SO-918400-1"/>
        <s v="SO-1088956-1"/>
        <s v="SO-1088794-1"/>
        <s v="SO-1095300-1"/>
        <s v="SO-1085902-1"/>
        <s v="SO-1096950-1"/>
        <s v="SO-957804-2"/>
        <s v="SO-1099545-1"/>
        <s v="SO-981172-1"/>
        <s v="SO-1085539-1"/>
        <s v="SO-1079504-1"/>
        <s v="SO-1081718-1"/>
        <s v="SO-0998204-1"/>
        <s v="SO-1020290-1"/>
        <s v="SO-952237-1"/>
        <s v="SO-1104253-1"/>
        <s v="SO-926138-1"/>
        <s v="SO-932840-1"/>
        <s v="SO-847971-1"/>
        <s v="SO-878100-1"/>
        <s v="SO-974742-1"/>
        <s v="SO-976434-1"/>
        <s v="SO-945162-1"/>
        <s v="SO-841923-1"/>
        <s v="SO-977198-1"/>
        <s v="SO-980131-1"/>
        <s v="SO-968389-1"/>
        <s v="SO-852014-1"/>
        <s v="SO-937247-1"/>
        <s v="SO-856217-1"/>
        <s v="SO-978775-1"/>
        <s v="SO-997448-1"/>
        <s v="SO-1011984-1"/>
        <s v="SO-834312-1"/>
        <s v="SO-697609-1"/>
        <s v="SO-941598-1"/>
        <s v="SO-544252-1"/>
        <s v="SO-926103-1"/>
        <s v="SO-933097-1"/>
        <s v="SO-861483-1"/>
        <s v="SO-870584-1"/>
        <s v="SO-922823-1"/>
        <s v="SO-880913-1"/>
        <s v="SO-952771-1"/>
        <s v="SO-1002039-1"/>
        <s v="SO-885891-1"/>
        <s v="SO-910505-1"/>
        <s v="SO-871992-1"/>
        <s v="SO-886389-1"/>
        <s v="SO-915308-1"/>
        <s v="SO-1015297-1"/>
        <s v="SO-816371-1"/>
        <s v="SO-1029784-1"/>
        <s v="SO-816544-1"/>
        <s v="SO-942019-1"/>
        <s v="SO-1060816-1"/>
        <s v="SO-978890-1"/>
        <s v="SO-1058718-1"/>
        <s v="SO-933281-1"/>
        <s v="SO-879111-1"/>
        <s v="SO-1047928-1"/>
        <s v="SO-926067-1"/>
        <s v="SO-924998-1"/>
        <s v="SO-1049464-1"/>
        <s v="SO-1037222-1"/>
        <s v="SO-1037232-1"/>
        <s v="SO-1076777-1"/>
        <s v="SO-935386-1"/>
        <s v="SO-1081311-1"/>
        <s v="SO-934671-1"/>
        <s v="SO-1064709-1"/>
        <s v="SO-1042134-1"/>
        <s v="SO-957081-1"/>
        <s v="SO-1089579-1"/>
        <s v="SO-1080178-1"/>
        <s v="SO-1085904-1"/>
        <s v="SO-1048658-1"/>
        <s v="SO-936583-1"/>
        <s v="SO-1084247-1"/>
        <s v="SO-941182-1"/>
        <s v="SO-952440-1"/>
        <s v="SO-1036623-1"/>
        <s v="SO-1098627-1"/>
        <s v="SO-1098629-1"/>
        <s v="SO-951819-1"/>
        <s v="SO-1093559-1"/>
        <s v="SO-960628-1"/>
        <s v="SO-1012434-1"/>
        <s v="SO-941685-1"/>
        <s v="SO-939460-1"/>
        <s v="SO-959841-1"/>
        <s v="SO-1093492-1"/>
        <s v="SO-941514-1"/>
        <s v="SO-945200-1"/>
        <s v="SO-1092264-1"/>
        <s v="SO-965108-1"/>
        <s v="SO-833292-1"/>
        <s v="SO-968820-1"/>
        <s v="SO-960243-1"/>
        <s v="SO-960261-1"/>
        <s v="SO-971945-1"/>
        <s v="SO-854410-1"/>
        <s v="SO-847060-1"/>
        <s v="SO-841694-1"/>
        <s v="SO-878510-1"/>
        <s v="SO-845269-1"/>
        <s v="SO-982912-1"/>
        <s v="SO-977572-1"/>
        <s v="SO-867880-1"/>
        <s v="SO-979256-1"/>
        <s v="SO-861010-1"/>
        <s v="SO-973631-1"/>
        <s v="SO-0997794-1"/>
        <s v="SO-0998585-1"/>
        <s v="SO-826712-1"/>
        <s v="SO-922854-1"/>
        <s v="SO-0999453-1"/>
        <s v="SO-1002009-1"/>
        <s v="SO-1007773-1"/>
        <s v="SO-1009126-1"/>
        <s v="SO-922846-1"/>
        <s v="SO-854806-1"/>
        <s v="SO-973079-1"/>
        <s v="SO-1001848-1"/>
        <s v="SO-977782-1"/>
        <s v="SO-990603-1"/>
        <s v="SO-1035336-1"/>
        <s v="SO-923090-1"/>
        <s v="SO-885993-1"/>
        <s v="SO-892168-1"/>
        <s v="SO-1052318-1"/>
        <s v="SO-1012167-1"/>
        <s v="SO-907144-1"/>
        <s v="SO-904701-1"/>
        <s v="SO-892155-1"/>
        <s v="SO-1077189-1"/>
        <s v="SO-925796-1"/>
        <s v="SO-979173-1"/>
        <s v="SO-912651-1"/>
        <s v="SO-1072137-1"/>
        <s v="SO-1072495-1"/>
        <s v="SO-968696-1"/>
        <s v="SO-921059-1"/>
        <s v="SO-1084307-1"/>
        <s v="SO-1048201-1"/>
        <s v="SO-1077070-1"/>
        <s v="SO-1087507-1"/>
        <s v="SO-944474-1"/>
        <s v="SO-974256-1"/>
        <s v="SO-947838-1"/>
        <s v="SO-1088379-1"/>
        <s v="SO-968882-2"/>
        <s v="SO-952505-1"/>
        <s v="SO-1091773-1"/>
        <s v="SO-945175-1"/>
        <s v="SO-938665-1"/>
        <s v="SO-962576-1"/>
        <s v="SO-854373-2"/>
        <s v="SO-918620-1"/>
        <s v="SO-659151-1"/>
        <s v="SO-974218-1"/>
        <s v="SO-519281-1"/>
        <s v="SO-850826-1"/>
        <s v="SO-997120-1"/>
        <s v="SO-1028242-1"/>
        <s v="SO-990652-1"/>
        <s v="SO-1034223-1"/>
        <s v="SO-1099496-1"/>
        <s v="SO-1095246-1"/>
        <s v="SO-937986-1"/>
        <s v="SO-962422-1"/>
        <s v="SO-974739-1"/>
        <s v="SO-996616-1"/>
        <s v="SO-0999692-1"/>
        <s v="SO-1017991-1"/>
        <s v="SO-1049208-1"/>
        <s v="SO-1026034-1"/>
        <s v="SO-937560-1"/>
        <s v="SO-1086111-1"/>
        <s v="SO-947139-1"/>
        <s v="SO-1063039-1"/>
        <s v="SO-1012480-1"/>
        <s v="SO-848262-1"/>
        <s v="SO-851975-1"/>
        <s v="SO-961980-1"/>
        <s v="SO-1011657-1"/>
        <s v="SO-941692-1"/>
        <m/>
      </sharedItems>
    </cacheField>
    <cacheField name="Order Date" numFmtId="0">
      <sharedItems containsNonDate="0" containsDate="1" containsString="0" containsBlank="1" minDate="2025-01-04T00:00:00" maxDate="2025-12-22T00:00:00" count="151">
        <d v="2025-01-08T00:00:00"/>
        <d v="2025-01-19T00:00:00"/>
        <d v="2025-01-22T00:00:00"/>
        <d v="2025-01-23T00:00:00"/>
        <d v="2025-02-02T00:00:00"/>
        <d v="2025-02-13T00:00:00"/>
        <d v="2025-02-19T00:00:00"/>
        <d v="2025-02-20T00:00:00"/>
        <d v="2025-02-21T00:00:00"/>
        <d v="2025-03-05T00:00:00"/>
        <d v="2025-03-08T00:00:00"/>
        <d v="2025-03-14T00:00:00"/>
        <d v="2025-03-16T00:00:00"/>
        <d v="2025-03-20T00:00:00"/>
        <d v="2025-03-22T00:00:00"/>
        <d v="2025-03-23T00:00:00"/>
        <d v="2025-03-27T00:00:00"/>
        <d v="2025-03-28T00:00:00"/>
        <d v="2025-03-29T00:00:00"/>
        <d v="2025-03-30T00:00:00"/>
        <d v="2025-04-05T00:00:00"/>
        <d v="2025-04-10T00:00:00"/>
        <d v="2025-04-19T00:00:00"/>
        <d v="2025-04-23T00:00:00"/>
        <d v="2025-05-01T00:00:00"/>
        <d v="2025-05-02T00:00:00"/>
        <d v="2025-05-16T00:00:00"/>
        <d v="2025-06-07T00:00:00"/>
        <d v="2025-06-21T00:00:00"/>
        <d v="2025-06-22T00:00:00"/>
        <d v="2025-06-26T00:00:00"/>
        <d v="2025-07-20T00:00:00"/>
        <d v="2025-07-23T00:00:00"/>
        <d v="2025-01-25T00:00:00"/>
        <d v="2025-02-06T00:00:00"/>
        <d v="2025-03-19T00:00:00"/>
        <d v="2025-04-06T00:00:00"/>
        <d v="2025-04-11T00:00:00"/>
        <d v="2025-04-12T00:00:00"/>
        <d v="2025-04-13T00:00:00"/>
        <d v="2025-04-18T00:00:00"/>
        <d v="2025-04-27T00:00:00"/>
        <d v="2025-05-07T00:00:00"/>
        <d v="2025-05-08T00:00:00"/>
        <d v="2025-05-09T00:00:00"/>
        <d v="2025-05-11T00:00:00"/>
        <d v="2025-05-22T00:00:00"/>
        <d v="2025-06-19T00:00:00"/>
        <d v="2025-06-27T00:00:00"/>
        <d v="2025-07-03T00:00:00"/>
        <d v="2025-07-17T00:00:00"/>
        <d v="2025-08-01T00:00:00"/>
        <d v="2025-08-15T00:00:00"/>
        <d v="2025-09-17T00:00:00"/>
        <d v="2025-09-18T00:00:00"/>
        <d v="2025-09-21T00:00:00"/>
        <d v="2025-09-25T00:00:00"/>
        <d v="2025-09-26T00:00:00"/>
        <d v="2025-09-27T00:00:00"/>
        <d v="2025-10-05T00:00:00"/>
        <d v="2025-10-08T00:00:00"/>
        <d v="2025-10-17T00:00:00"/>
        <d v="2025-10-22T00:00:00"/>
        <d v="2025-10-24T00:00:00"/>
        <d v="2025-10-30T00:00:00"/>
        <d v="2025-11-01T00:00:00"/>
        <d v="2025-11-05T00:00:00"/>
        <d v="2025-11-09T00:00:00"/>
        <d v="2025-11-27T00:00:00"/>
        <d v="2025-11-28T00:00:00"/>
        <d v="2025-11-30T00:00:00"/>
        <d v="2025-12-05T00:00:00"/>
        <d v="2025-12-10T00:00:00"/>
        <d v="2025-12-14T00:00:00"/>
        <d v="2025-12-17T00:00:00"/>
        <d v="2025-12-19T00:00:00"/>
        <d v="2025-12-20T00:00:00"/>
        <d v="2025-12-21T00:00:00"/>
        <d v="2025-01-04T00:00:00"/>
        <d v="2025-01-12T00:00:00"/>
        <d v="2025-01-16T00:00:00"/>
        <d v="2025-02-08T00:00:00"/>
        <d v="2025-02-15T00:00:00"/>
        <d v="2025-02-23T00:00:00"/>
        <d v="2025-02-26T00:00:00"/>
        <d v="2025-03-07T00:00:00"/>
        <d v="2025-03-12T00:00:00"/>
        <d v="2025-04-17T00:00:00"/>
        <d v="2025-04-24T00:00:00"/>
        <d v="2025-04-25T00:00:00"/>
        <d v="2025-05-14T00:00:00"/>
        <d v="2025-05-17T00:00:00"/>
        <d v="2025-05-18T00:00:00"/>
        <d v="2025-05-25T00:00:00"/>
        <d v="2025-06-25T00:00:00"/>
        <d v="2025-06-28T00:00:00"/>
        <d v="2025-07-11T00:00:00"/>
        <d v="2025-07-25T00:00:00"/>
        <d v="2025-07-31T00:00:00"/>
        <d v="2025-08-21T00:00:00"/>
        <d v="2025-08-24T00:00:00"/>
        <d v="2025-08-30T00:00:00"/>
        <d v="2025-09-04T00:00:00"/>
        <d v="2025-09-06T00:00:00"/>
        <d v="2025-09-11T00:00:00"/>
        <d v="2025-09-19T00:00:00"/>
        <d v="2025-10-02T00:00:00"/>
        <d v="2025-10-03T00:00:00"/>
        <d v="2025-10-11T00:00:00"/>
        <d v="2025-10-19T00:00:00"/>
        <d v="2025-11-06T00:00:00"/>
        <d v="2025-11-08T00:00:00"/>
        <d v="2025-11-14T00:00:00"/>
        <d v="2025-11-19T00:00:00"/>
        <d v="2025-11-21T00:00:00"/>
        <d v="2025-12-07T00:00:00"/>
        <d v="2025-12-12T00:00:00"/>
        <d v="2025-12-13T00:00:00"/>
        <d v="2025-12-18T00:00:00"/>
        <d v="2025-01-17T00:00:00"/>
        <d v="2025-01-24T00:00:00"/>
        <d v="2025-01-31T00:00:00"/>
        <d v="2025-02-14T00:00:00"/>
        <d v="2025-02-27T00:00:00"/>
        <d v="2025-03-01T00:00:00"/>
        <d v="2025-03-26T00:00:00"/>
        <d v="2025-04-04T00:00:00"/>
        <d v="2025-05-10T00:00:00"/>
        <d v="2025-06-08T00:00:00"/>
        <d v="2025-06-15T00:00:00"/>
        <d v="2025-07-19T00:00:00"/>
        <d v="2025-07-30T00:00:00"/>
        <d v="2025-08-02T00:00:00"/>
        <d v="2025-08-23T00:00:00"/>
        <d v="2025-09-07T00:00:00"/>
        <d v="2025-09-24T00:00:00"/>
        <d v="2025-09-28T00:00:00"/>
        <d v="2025-10-15T00:00:00"/>
        <d v="2025-10-18T00:00:00"/>
        <d v="2025-11-12T00:00:00"/>
        <d v="2025-12-11T00:00:00"/>
        <d v="2025-06-11T00:00:00"/>
        <d v="2025-04-26T00:00:00"/>
        <d v="2025-01-26T00:00:00"/>
        <d v="2025-03-21T00:00:00"/>
        <d v="2025-06-13T00:00:00"/>
        <d v="2025-06-14T00:00:00"/>
        <d v="2025-10-26T00:00:00"/>
        <d v="2025-04-03T00:00:00"/>
        <d v="2025-05-29T00:00:00"/>
        <m/>
      </sharedItems>
      <fieldGroup par="14"/>
    </cacheField>
    <cacheField name="Customer Number" numFmtId="0">
      <sharedItems containsString="0" containsBlank="1" containsNumber="1" containsInteger="1" minValue="12348" maxValue="544912" count="75">
        <n v="351594"/>
        <n v="57609"/>
        <n v="43369"/>
        <n v="170462"/>
        <n v="221356"/>
        <n v="44084"/>
        <n v="121409"/>
        <n v="76405"/>
        <n v="29795"/>
        <n v="170447"/>
        <n v="66508"/>
        <n v="42770"/>
        <n v="42879"/>
        <n v="313854"/>
        <n v="463531"/>
        <n v="488846"/>
        <n v="222927"/>
        <n v="167324"/>
        <n v="12348"/>
        <n v="480045"/>
        <n v="511987"/>
        <n v="535082"/>
        <n v="398599"/>
        <n v="169622"/>
        <n v="124749"/>
        <n v="38966"/>
        <n v="166022"/>
        <n v="167620"/>
        <n v="170594"/>
        <n v="33490"/>
        <n v="126279"/>
        <n v="69609"/>
        <n v="39257"/>
        <n v="69202"/>
        <n v="131058"/>
        <n v="167528"/>
        <n v="70610"/>
        <n v="169718"/>
        <n v="71125"/>
        <n v="56586"/>
        <n v="203574"/>
        <n v="544912"/>
        <n v="121779"/>
        <n v="83525"/>
        <n v="70484"/>
        <n v="37624"/>
        <n v="81955"/>
        <n v="386244"/>
        <n v="41359"/>
        <n v="39204"/>
        <n v="169040"/>
        <n v="168699"/>
        <n v="37707"/>
        <n v="462695"/>
        <n v="170417"/>
        <n v="32783"/>
        <n v="41318"/>
        <n v="394040"/>
        <n v="164679"/>
        <n v="394054"/>
        <n v="167450"/>
        <n v="167265"/>
        <n v="168030"/>
        <n v="67123"/>
        <n v="58426"/>
        <n v="77535"/>
        <n v="235770"/>
        <n v="167672"/>
        <n v="480019"/>
        <n v="44613"/>
        <n v="79209"/>
        <n v="40054"/>
        <n v="169385"/>
        <n v="34028"/>
        <m/>
      </sharedItems>
    </cacheField>
    <cacheField name="Revenue" numFmtId="44">
      <sharedItems containsSemiMixedTypes="0" containsString="0" containsNumber="1" minValue="-174.22" maxValue="17675470.320000011"/>
    </cacheField>
    <cacheField name="Margin" numFmtId="0">
      <sharedItems containsString="0" containsBlank="1" containsNumber="1" minValue="-42497.63" maxValue="199557.9" count="366">
        <n v="204.72"/>
        <n v="59.7"/>
        <n v="0"/>
        <n v="18201.810000000001"/>
        <n v="70272.5"/>
        <n v="14112"/>
        <n v="1.67"/>
        <n v="47544.95"/>
        <n v="405.02"/>
        <n v="354.2"/>
        <n v="16992"/>
        <n v="8274.86"/>
        <n v="4932"/>
        <n v="13733.8"/>
        <n v="5555"/>
        <n v="100559.89"/>
        <n v="5367.22"/>
        <n v="2469.7399999999998"/>
        <n v="438.66"/>
        <n v="109.96"/>
        <n v="5137.76"/>
        <n v="1139.4000000000001"/>
        <n v="628.17999999999995"/>
        <n v="1318.68"/>
        <n v="545.6"/>
        <n v="120.88"/>
        <n v="23898"/>
        <n v="246.33"/>
        <n v="2720.84"/>
        <n v="358.05"/>
        <n v="10467.94"/>
        <n v="10350.200000000001"/>
        <n v="1988"/>
        <n v="16779.560000000001"/>
        <n v="18587.150000000001"/>
        <n v="1233.27"/>
        <n v="0.24"/>
        <n v="340"/>
        <n v="1183"/>
        <n v="2065.9899999999998"/>
        <n v="1276.31"/>
        <n v="1197.2"/>
        <n v="7093.74"/>
        <n v="9215"/>
        <n v="3600.91"/>
        <n v="1099.21"/>
        <n v="389.2"/>
        <n v="538.72"/>
        <n v="4014.94"/>
        <n v="1356.94"/>
        <n v="460.07"/>
        <n v="1482"/>
        <n v="24500"/>
        <n v="481.54"/>
        <n v="1843.82"/>
        <n v="27.18"/>
        <n v="867"/>
        <n v="138.30000000000001"/>
        <n v="528.45000000000005"/>
        <n v="3150.06"/>
        <n v="3990.27"/>
        <n v="1650"/>
        <n v="163.68"/>
        <n v="1653.5"/>
        <n v="2100.62"/>
        <n v="1986.31"/>
        <n v="994.5"/>
        <n v="2425.23"/>
        <n v="25.49"/>
        <n v="200.4"/>
        <n v="58.44"/>
        <n v="2148"/>
        <n v="498"/>
        <n v="595.84"/>
        <n v="150"/>
        <n v="90"/>
        <n v="58.8"/>
        <n v="420"/>
        <n v="89.6"/>
        <n v="196.24"/>
        <n v="3420"/>
        <n v="298.68"/>
        <n v="7091.84"/>
        <n v="739.2"/>
        <n v="668.52"/>
        <n v="3031.16"/>
        <n v="3584"/>
        <n v="231.4"/>
        <n v="3720.14"/>
        <n v="65.42"/>
        <n v="-14410"/>
        <n v="36210"/>
        <n v="1525.4"/>
        <n v="-2590"/>
        <n v="200"/>
        <n v="21615.72"/>
        <n v="140.38999999999999"/>
        <n v="3450"/>
        <n v="9833.3799999999992"/>
        <n v="93.1"/>
        <n v="2520"/>
        <n v="141.86000000000001"/>
        <n v="13085.12"/>
        <n v="1013.6"/>
        <n v="501.62"/>
        <n v="361.5"/>
        <n v="7580"/>
        <n v="410"/>
        <n v="270"/>
        <n v="100"/>
        <n v="302"/>
        <n v="66"/>
        <n v="140.25"/>
        <n v="19250"/>
        <n v="3437.44"/>
        <n v="3795"/>
        <n v="8900.2199999999993"/>
        <n v="1499.08"/>
        <n v="115355.17"/>
        <n v="999.9"/>
        <n v="824.2"/>
        <n v="681"/>
        <n v="41844.21"/>
        <n v="12489.76"/>
        <n v="4404.45"/>
        <n v="5266.54"/>
        <n v="4611.07"/>
        <n v="37572.959999999999"/>
        <n v="1014"/>
        <n v="23770.639999999999"/>
        <n v="676"/>
        <n v="395"/>
        <n v="79.02"/>
        <n v="206.06"/>
        <n v="28.5"/>
        <n v="1447.2"/>
        <n v="612"/>
        <n v="972"/>
        <n v="2956.6"/>
        <n v="320"/>
        <n v="63.99"/>
        <n v="245.32"/>
        <n v="29.6"/>
        <n v="869.74"/>
        <n v="28.84"/>
        <n v="3014.63"/>
        <n v="3090"/>
        <n v="1255"/>
        <n v="1147.7"/>
        <n v="7841.62"/>
        <n v="42252.5"/>
        <n v="11702.5"/>
        <n v="-100.83"/>
        <n v="66358.14"/>
        <n v="-42497.63"/>
        <n v="140"/>
        <n v="600"/>
        <n v="22.6"/>
        <n v="191.2"/>
        <n v="9.75"/>
        <n v="234.93"/>
        <n v="337.19"/>
        <n v="51086.400000000001"/>
        <n v="2504.84"/>
        <n v="-1345"/>
        <n v="18230.41"/>
        <n v="9795.01"/>
        <n v="27972.080000000002"/>
        <n v="20511.78"/>
        <n v="12863.1"/>
        <n v="2260.6999999999998"/>
        <n v="668.8"/>
        <n v="2604.96"/>
        <n v="1073.4100000000001"/>
        <n v="399.41"/>
        <n v="1176"/>
        <n v="89.57"/>
        <n v="2054.25"/>
        <n v="37.5"/>
        <n v="4060"/>
        <n v="933.8"/>
        <n v="5100.49"/>
        <n v="4101.62"/>
        <n v="107.7"/>
        <n v="96.84"/>
        <n v="15140.01"/>
        <n v="2733.54"/>
        <n v="450"/>
        <n v="3403.33"/>
        <n v="4874.57"/>
        <n v="4800"/>
        <n v="24408"/>
        <n v="21203.41"/>
        <n v="1157.4000000000001"/>
        <n v="1278.58"/>
        <n v="212.76"/>
        <n v="3227.22"/>
        <n v="5119.8999999999996"/>
        <n v="99"/>
        <n v="2316.48"/>
        <n v="3060.82"/>
        <n v="2232.58"/>
        <n v="1032"/>
        <n v="154.56"/>
        <n v="3.16"/>
        <n v="2493.0500000000002"/>
        <n v="4725"/>
        <n v="6275"/>
        <n v="3869.7"/>
        <n v="2450"/>
        <n v="4900"/>
        <n v="1627.2"/>
        <n v="200.16"/>
        <n v="360"/>
        <n v="72"/>
        <n v="11282.44"/>
        <n v="1545.36"/>
        <n v="6596.35"/>
        <n v="720"/>
        <n v="144"/>
        <n v="1677.43"/>
        <n v="16998.900000000001"/>
        <n v="3890.84"/>
        <n v="5816.1"/>
        <n v="24.64"/>
        <n v="19200.189999999999"/>
        <n v="-817.87"/>
        <n v="1912.77"/>
        <n v="2917.55"/>
        <n v="15654.03"/>
        <n v="16253.04"/>
        <n v="-1041.19"/>
        <n v="1063.72"/>
        <n v="-135.69"/>
        <n v="4579.1400000000003"/>
        <n v="23940"/>
        <n v="638.61"/>
        <n v="886.26"/>
        <n v="173.94"/>
        <n v="1354.6"/>
        <n v="2255.42"/>
        <n v="2593.7199999999998"/>
        <n v="6584.2"/>
        <n v="3944"/>
        <n v="7915.2"/>
        <n v="2910"/>
        <n v="919.99"/>
        <n v="1248.8"/>
        <n v="5795.19"/>
        <n v="402.44"/>
        <n v="69.959999999999994"/>
        <n v="225.32"/>
        <n v="16710.63"/>
        <n v="78793"/>
        <n v="47869.16"/>
        <n v="9112.68"/>
        <n v="1260"/>
        <n v="4547.05"/>
        <n v="8932.5"/>
        <n v="1577.17"/>
        <n v="5891.19"/>
        <n v="2073.92"/>
        <n v="1000"/>
        <n v="62.39"/>
        <n v="10186.200000000001"/>
        <n v="301.92"/>
        <n v="188.88"/>
        <n v="540"/>
        <n v="407.79"/>
        <n v="347.61"/>
        <n v="2040"/>
        <n v="3422.77"/>
        <n v="6531.56"/>
        <n v="1848.96"/>
        <n v="663"/>
        <n v="12160"/>
        <n v="721.65"/>
        <n v="2550"/>
        <n v="423.6"/>
        <n v="50.83"/>
        <n v="564.79999999999995"/>
        <n v="189"/>
        <n v="640.79999999999995"/>
        <n v="483.16"/>
        <n v="500"/>
        <n v="1671.25"/>
        <n v="2445"/>
        <n v="1600"/>
        <n v="1440"/>
        <n v="5917.5"/>
        <n v="1386.46"/>
        <n v="1787"/>
        <n v="5771.76"/>
        <n v="1040.1400000000001"/>
        <n v="840"/>
        <n v="11600"/>
        <n v="140.34"/>
        <n v="59.23"/>
        <n v="4981.84"/>
        <n v="866.1"/>
        <n v="992"/>
        <n v="99.53"/>
        <n v="1536.14"/>
        <n v="2850.12"/>
        <n v="480.87"/>
        <n v="6615"/>
        <n v="1631"/>
        <n v="2223.9"/>
        <n v="371.64"/>
        <n v="625"/>
        <n v="1026"/>
        <n v="380.49"/>
        <n v="117.8"/>
        <n v="2972.16"/>
        <n v="4123.68"/>
        <n v="3731"/>
        <n v="1794"/>
        <n v="88"/>
        <n v="1016"/>
        <n v="1725.45"/>
        <n v="1342.18"/>
        <n v="13399.17"/>
        <n v="338.44"/>
        <n v="798.5"/>
        <n v="1920"/>
        <n v="19350"/>
        <n v="6315"/>
        <n v="18270.3"/>
        <n v="234.58"/>
        <n v="6478.5"/>
        <n v="22338.74"/>
        <n v="120"/>
        <n v="9450"/>
        <n v="23345"/>
        <n v="2816"/>
        <n v="18600"/>
        <n v="239.6"/>
        <n v="38827"/>
        <n v="666"/>
        <n v="17026"/>
        <n v="1020"/>
        <n v="180"/>
        <n v="8880"/>
        <n v="3040"/>
        <n v="25070"/>
        <n v="240"/>
        <n v="2600"/>
        <n v="31470"/>
        <n v="5720"/>
        <n v="4480"/>
        <n v="11760"/>
        <n v="12795"/>
        <n v="57900"/>
        <n v="9660"/>
        <n v="199557.9"/>
        <n v="480"/>
        <n v="3800"/>
        <n v="4180"/>
        <n v="570"/>
        <n v="16000"/>
        <n v="960"/>
        <n v="1735"/>
        <n v="12000"/>
        <n v="235.45"/>
        <n v="2173.4"/>
        <m/>
      </sharedItems>
    </cacheField>
    <cacheField name="Currency" numFmtId="0">
      <sharedItems containsBlank="1"/>
    </cacheField>
    <cacheField name="EmpID" numFmtId="0">
      <sharedItems containsString="0" containsBlank="1" containsNumber="1" containsInteger="1" minValue="1260" maxValue="763043"/>
    </cacheField>
    <cacheField name="Sales Rep" numFmtId="0">
      <sharedItems containsBlank="1" count="5">
        <s v="Benjamin Lee"/>
        <s v="David Jones"/>
        <s v="John Smith"/>
        <s v="Stephanie Jones"/>
        <m/>
      </sharedItems>
    </cacheField>
    <cacheField name="Prod vs Svc" numFmtId="0">
      <sharedItems containsBlank="1" count="3">
        <s v="Product"/>
        <s v="Service"/>
        <m/>
      </sharedItems>
    </cacheField>
    <cacheField name="Plan" numFmtId="0">
      <sharedItems containsBlank="1"/>
    </cacheField>
    <cacheField name="Revenue to Date" numFmtId="0">
      <sharedItems containsString="0" containsBlank="1" containsNumber="1" minValue="450" maxValue="6159433.7600000016"/>
    </cacheField>
    <cacheField name="Commission Rate" numFmtId="0">
      <sharedItems containsString="0" containsBlank="1" containsNumber="1" minValue="0.05" maxValue="0.28000000000000003" count="20">
        <n v="7.0000000000000007E-2"/>
        <n v="0.09"/>
        <n v="0.1"/>
        <n v="0.16"/>
        <n v="0.18"/>
        <n v="0.2"/>
        <n v="0.05"/>
        <n v="6.9999999999999993E-2"/>
        <n v="0.08"/>
        <n v="0.14000000000000001"/>
        <n v="0.18000000000000002"/>
        <n v="0.125"/>
        <n v="0.22500000000000001"/>
        <n v="0.25"/>
        <n v="0.28000000000000003"/>
        <n v="0.23"/>
        <n v="0.26"/>
        <n v="0.105"/>
        <n v="0.12000000000000001"/>
        <m/>
      </sharedItems>
    </cacheField>
    <cacheField name="Commission Earned" numFmtId="0">
      <sharedItems containsString="0" containsBlank="1" containsNumber="1" minValue="-8.7110000000000003" maxValue="117151.41200000001"/>
    </cacheField>
    <cacheField name="Days (Order Date)" numFmtId="0" databaseField="0">
      <fieldGroup base="1">
        <rangePr groupBy="days" startDate="2025-01-04T00:00:00" endDate="2025-12-22T00:00:00"/>
        <groupItems count="368">
          <s v="&lt;1/4/2025"/>
          <s v="1-Jan"/>
          <s v="2-Jan"/>
          <s v="3-Jan"/>
          <s v="4-Jan"/>
          <s v="5-Jan"/>
          <s v="6-Jan"/>
          <s v="7-Jan"/>
          <s v="8-Jan"/>
          <s v="9-Jan"/>
          <s v="10-Jan"/>
          <s v="11-Jan"/>
          <s v="12-Jan"/>
          <s v="13-Jan"/>
          <s v="14-Jan"/>
          <s v="15-Jan"/>
          <s v="16-Jan"/>
          <s v="17-Jan"/>
          <s v="18-Jan"/>
          <s v="19-Jan"/>
          <s v="20-Jan"/>
          <s v="21-Jan"/>
          <s v="22-Jan"/>
          <s v="23-Jan"/>
          <s v="24-Jan"/>
          <s v="25-Jan"/>
          <s v="26-Jan"/>
          <s v="27-Jan"/>
          <s v="28-Jan"/>
          <s v="29-Jan"/>
          <s v="30-Jan"/>
          <s v="31-Jan"/>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pr"/>
          <s v="2-Apr"/>
          <s v="3-Apr"/>
          <s v="4-Apr"/>
          <s v="5-Apr"/>
          <s v="6-Apr"/>
          <s v="7-Apr"/>
          <s v="8-Apr"/>
          <s v="9-Apr"/>
          <s v="10-Apr"/>
          <s v="11-Apr"/>
          <s v="12-Apr"/>
          <s v="13-Apr"/>
          <s v="14-Apr"/>
          <s v="15-Apr"/>
          <s v="16-Apr"/>
          <s v="17-Apr"/>
          <s v="18-Apr"/>
          <s v="19-Apr"/>
          <s v="20-Apr"/>
          <s v="21-Apr"/>
          <s v="22-Apr"/>
          <s v="23-Apr"/>
          <s v="24-Apr"/>
          <s v="25-Apr"/>
          <s v="26-Apr"/>
          <s v="27-Apr"/>
          <s v="28-Apr"/>
          <s v="29-Apr"/>
          <s v="30-Ap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ug"/>
          <s v="2-Aug"/>
          <s v="3-Aug"/>
          <s v="4-Aug"/>
          <s v="5-Aug"/>
          <s v="6-Aug"/>
          <s v="7-Aug"/>
          <s v="8-Aug"/>
          <s v="9-Aug"/>
          <s v="10-Aug"/>
          <s v="11-Aug"/>
          <s v="12-Aug"/>
          <s v="13-Aug"/>
          <s v="14-Aug"/>
          <s v="15-Aug"/>
          <s v="16-Aug"/>
          <s v="17-Aug"/>
          <s v="18-Aug"/>
          <s v="19-Aug"/>
          <s v="20-Aug"/>
          <s v="21-Aug"/>
          <s v="22-Aug"/>
          <s v="23-Aug"/>
          <s v="24-Aug"/>
          <s v="25-Aug"/>
          <s v="26-Aug"/>
          <s v="27-Aug"/>
          <s v="28-Aug"/>
          <s v="29-Aug"/>
          <s v="30-Aug"/>
          <s v="31-Aug"/>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ec"/>
          <s v="2-Dec"/>
          <s v="3-Dec"/>
          <s v="4-Dec"/>
          <s v="5-Dec"/>
          <s v="6-Dec"/>
          <s v="7-Dec"/>
          <s v="8-Dec"/>
          <s v="9-Dec"/>
          <s v="10-Dec"/>
          <s v="11-Dec"/>
          <s v="12-Dec"/>
          <s v="13-Dec"/>
          <s v="14-Dec"/>
          <s v="15-Dec"/>
          <s v="16-Dec"/>
          <s v="17-Dec"/>
          <s v="18-Dec"/>
          <s v="19-Dec"/>
          <s v="20-Dec"/>
          <s v="21-Dec"/>
          <s v="22-Dec"/>
          <s v="23-Dec"/>
          <s v="24-Dec"/>
          <s v="25-Dec"/>
          <s v="26-Dec"/>
          <s v="27-Dec"/>
          <s v="28-Dec"/>
          <s v="29-Dec"/>
          <s v="30-Dec"/>
          <s v="31-Dec"/>
          <s v="&gt;12/22/2025"/>
        </groupItems>
      </fieldGroup>
    </cacheField>
    <cacheField name="Months (Order Date)" numFmtId="0" databaseField="0">
      <fieldGroup base="1">
        <rangePr groupBy="months" startDate="2025-01-04T00:00:00" endDate="2025-12-22T00:00:00"/>
        <groupItems count="14">
          <s v="&lt;1/4/2025"/>
          <s v="Jan"/>
          <s v="Feb"/>
          <s v="Mar"/>
          <s v="Apr"/>
          <s v="May"/>
          <s v="Jun"/>
          <s v="Jul"/>
          <s v="Aug"/>
          <s v="Sep"/>
          <s v="Oct"/>
          <s v="Nov"/>
          <s v="Dec"/>
          <s v="&gt;12/22/2025"/>
        </groupItems>
      </fieldGroup>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drigal, Juan" refreshedDate="45912.790325578702" createdVersion="8" refreshedVersion="8" minRefreshableVersion="3" recordCount="550" xr:uid="{3F41E5EA-BFA8-4819-B4E2-3AF9AF8DD287}">
  <cacheSource type="worksheet">
    <worksheetSource ref="A1:M551" sheet="Data (1 &amp; 2)"/>
  </cacheSource>
  <cacheFields count="13">
    <cacheField name="Number" numFmtId="0">
      <sharedItems/>
    </cacheField>
    <cacheField name="Order Date" numFmtId="14">
      <sharedItems containsSemiMixedTypes="0" containsNonDate="0" containsDate="1" containsString="0" minDate="2025-01-04T00:00:00" maxDate="2025-12-22T00:00:00"/>
    </cacheField>
    <cacheField name="Customer Number" numFmtId="0">
      <sharedItems containsSemiMixedTypes="0" containsString="0" containsNumber="1" containsInteger="1" minValue="12348" maxValue="544912"/>
    </cacheField>
    <cacheField name="Revenue" numFmtId="44">
      <sharedItems containsSemiMixedTypes="0" containsString="0" containsNumber="1" minValue="-174.22" maxValue="1048401.82"/>
    </cacheField>
    <cacheField name="Margin" numFmtId="44">
      <sharedItems containsSemiMixedTypes="0" containsString="0" containsNumber="1" minValue="-42497.63" maxValue="199557.9"/>
    </cacheField>
    <cacheField name="Currency" numFmtId="0">
      <sharedItems/>
    </cacheField>
    <cacheField name="EmpID" numFmtId="0">
      <sharedItems containsSemiMixedTypes="0" containsString="0" containsNumber="1" containsInteger="1" minValue="1260" maxValue="763043"/>
    </cacheField>
    <cacheField name="Sales Rep" numFmtId="0">
      <sharedItems count="4">
        <s v="Benjamin Lee"/>
        <s v="David Jones"/>
        <s v="John Smith"/>
        <s v="Stephanie Jones"/>
      </sharedItems>
    </cacheField>
    <cacheField name="Prod vs Svc" numFmtId="0">
      <sharedItems count="2">
        <s v="Product"/>
        <s v="Service"/>
      </sharedItems>
    </cacheField>
    <cacheField name="Plan" numFmtId="0">
      <sharedItems count="2">
        <s v="Plan I"/>
        <s v="Plan II"/>
      </sharedItems>
    </cacheField>
    <cacheField name="Revenue to Date" numFmtId="44">
      <sharedItems containsSemiMixedTypes="0" containsString="0" containsNumber="1" minValue="450" maxValue="6159433.7600000016"/>
    </cacheField>
    <cacheField name="Commission Rate" numFmtId="9">
      <sharedItems containsSemiMixedTypes="0" containsString="0" containsNumber="1" minValue="0.05" maxValue="0.28000000000000003"/>
    </cacheField>
    <cacheField name="Commission Earned" numFmtId="44">
      <sharedItems containsSemiMixedTypes="0" containsString="0" containsNumber="1" minValue="-8.7110000000000003" maxValue="117151.4120000000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drigal, Juan" refreshedDate="45912.791465162038" createdVersion="8" refreshedVersion="8" minRefreshableVersion="3" recordCount="550" xr:uid="{18654B41-C180-4011-990A-B101137B2725}">
  <cacheSource type="worksheet">
    <worksheetSource ref="A1:O551" sheet="Impact of Commission Rate"/>
  </cacheSource>
  <cacheFields count="15">
    <cacheField name="Number" numFmtId="0">
      <sharedItems count="276">
        <s v="SO-961765-1"/>
        <s v="SO-841591-1"/>
        <s v="SO-862264-1"/>
        <s v="SO-859575-1"/>
        <s v="SO-968313-1"/>
        <s v="SO-845604-1"/>
        <s v="SO-921493-1"/>
        <s v="SO-964832-1"/>
        <s v="SO-277742-1"/>
        <s v="SO-961412-1"/>
        <s v="SO-964872-1"/>
        <s v="SO-841826-1"/>
        <s v="SO-854373-1"/>
        <s v="SO-968197-1"/>
        <s v="SO-983000-1"/>
        <s v="SO-855543-1"/>
        <s v="SO-855519-1"/>
        <s v="SO-975941-1"/>
        <s v="SO-858426-1"/>
        <s v="SO-987513-1"/>
        <s v="SO-990095-1"/>
        <s v="SO-940477-1"/>
        <s v="SO-863698-1"/>
        <s v="SO-867922-1"/>
        <s v="SO-934184-1"/>
        <s v="SO-990908-1"/>
        <s v="SO-0999524-1"/>
        <s v="SO-273545-1"/>
        <s v="SO-934190-1"/>
        <s v="SO-830674-1"/>
        <s v="SO-977475-1"/>
        <s v="SO-941666-1"/>
        <s v="SO-877297-1"/>
        <s v="SO-984100-1"/>
        <s v="SO-1002127-1"/>
        <s v="SO-1011949-1"/>
        <s v="SO-978887-1"/>
        <s v="SO-1019047-1"/>
        <s v="SO-994950-1"/>
        <s v="SO-990796-1"/>
        <s v="SO-990257-1"/>
        <s v="SO-286050-1"/>
        <s v="SO-887494-1"/>
        <s v="SO-922917-1"/>
        <s v="SO-1039497-1"/>
        <s v="SO-1039308-1"/>
        <s v="SO-1043241-1"/>
        <s v="SO-1034180-1"/>
        <s v="SO-945175-1"/>
        <s v="SO-938665-1"/>
        <s v="SO-962576-1"/>
        <s v="SO-854373-2"/>
        <s v="SO-918620-1"/>
        <s v="SO-659151-1"/>
        <s v="SO-974218-1"/>
        <s v="SO-519281-1"/>
        <s v="SO-850826-1"/>
        <s v="SO-997120-1"/>
        <s v="SO-1028242-1"/>
        <s v="SO-949612-1"/>
        <s v="SO-967231-1"/>
        <s v="SO-968896-1"/>
        <s v="SO-984976-1"/>
        <s v="SO-997373-1"/>
        <s v="SO-964095-1"/>
        <s v="SO-882132-1"/>
        <s v="SO-992891-1"/>
        <s v="SO-948323-1"/>
        <s v="SO-0999557-1"/>
        <s v="SO-471268-1"/>
        <s v="SO-1018702-1"/>
        <s v="SO-1015207-1"/>
        <s v="SO-0998655-1"/>
        <s v="SO-851003-1"/>
        <s v="SO-1024752-1"/>
        <s v="SO-967216-1"/>
        <s v="SO-1025005-1"/>
        <s v="SO-1018605-1"/>
        <s v="SO-877876-1"/>
        <s v="SO-926028-1"/>
        <s v="SO-1043519-1"/>
        <s v="SO-1041100-1"/>
        <s v="SO-1052529-1"/>
        <s v="SO-1053243-1"/>
        <s v="SO-960878-1"/>
        <s v="SO-1039981-1"/>
        <s v="SO-914436-1"/>
        <s v="SO-847948-1"/>
        <s v="SO-1064904-1"/>
        <s v="SO-1036820-1"/>
        <s v="SO-1060381-1"/>
        <s v="SO-1077987-1"/>
        <s v="SO-1078034-1"/>
        <s v="SO-1080710-1"/>
        <s v="SO-1083784-1"/>
        <s v="SO-1083927-1"/>
        <s v="SO-1028761-1"/>
        <s v="SO-1018660-1"/>
        <s v="SO-1085524-1"/>
        <s v="SO-1090594-1"/>
        <s v="SO-918400-1"/>
        <s v="SO-1088956-1"/>
        <s v="SO-1088794-1"/>
        <s v="SO-1095300-1"/>
        <s v="SO-1085902-1"/>
        <s v="SO-1096950-1"/>
        <s v="SO-957804-2"/>
        <s v="SO-1099545-1"/>
        <s v="SO-981172-1"/>
        <s v="SO-1085539-1"/>
        <s v="SO-1079504-1"/>
        <s v="SO-1081718-1"/>
        <s v="SO-0998204-1"/>
        <s v="SO-1020290-1"/>
        <s v="SO-952237-1"/>
        <s v="SO-1104253-1"/>
        <s v="SO-926138-1"/>
        <s v="SO-990652-1"/>
        <s v="SO-1034223-1"/>
        <s v="SO-1099496-1"/>
        <s v="SO-1095246-1"/>
        <s v="SO-932840-1"/>
        <s v="SO-847971-1"/>
        <s v="SO-878100-1"/>
        <s v="SO-974742-1"/>
        <s v="SO-976434-1"/>
        <s v="SO-945162-1"/>
        <s v="SO-841923-1"/>
        <s v="SO-977198-1"/>
        <s v="SO-980131-1"/>
        <s v="SO-968389-1"/>
        <s v="SO-852014-1"/>
        <s v="SO-937247-1"/>
        <s v="SO-856217-1"/>
        <s v="SO-978775-1"/>
        <s v="SO-997448-1"/>
        <s v="SO-1011984-1"/>
        <s v="SO-834312-1"/>
        <s v="SO-697609-1"/>
        <s v="SO-941598-1"/>
        <s v="SO-544252-1"/>
        <s v="SO-926103-1"/>
        <s v="SO-933097-1"/>
        <s v="SO-861483-1"/>
        <s v="SO-870584-1"/>
        <s v="SO-922823-1"/>
        <s v="SO-880913-1"/>
        <s v="SO-952771-1"/>
        <s v="SO-1002039-1"/>
        <s v="SO-885891-1"/>
        <s v="SO-910505-1"/>
        <s v="SO-871992-1"/>
        <s v="SO-886389-1"/>
        <s v="SO-915308-1"/>
        <s v="SO-1015297-1"/>
        <s v="SO-816371-1"/>
        <s v="SO-1029784-1"/>
        <s v="SO-816544-1"/>
        <s v="SO-942019-1"/>
        <s v="SO-1060816-1"/>
        <s v="SO-978890-1"/>
        <s v="SO-1058718-1"/>
        <s v="SO-933281-1"/>
        <s v="SO-879111-1"/>
        <s v="SO-1047928-1"/>
        <s v="SO-926067-1"/>
        <s v="SO-924998-1"/>
        <s v="SO-1049464-1"/>
        <s v="SO-1037222-1"/>
        <s v="SO-1037232-1"/>
        <s v="SO-1076777-1"/>
        <s v="SO-935386-1"/>
        <s v="SO-1081311-1"/>
        <s v="SO-934671-1"/>
        <s v="SO-1064709-1"/>
        <s v="SO-1042134-1"/>
        <s v="SO-957081-1"/>
        <s v="SO-1089579-1"/>
        <s v="SO-1080178-1"/>
        <s v="SO-1085904-1"/>
        <s v="SO-1048658-1"/>
        <s v="SO-936583-1"/>
        <s v="SO-1084247-1"/>
        <s v="SO-941182-1"/>
        <s v="SO-952440-1"/>
        <s v="SO-1036623-1"/>
        <s v="SO-1098627-1"/>
        <s v="SO-1098629-1"/>
        <s v="SO-951819-1"/>
        <s v="SO-1093559-1"/>
        <s v="SO-960628-1"/>
        <s v="SO-1012434-1"/>
        <s v="SO-941685-1"/>
        <s v="SO-939460-1"/>
        <s v="SO-959841-1"/>
        <s v="SO-1093492-1"/>
        <s v="SO-941514-1"/>
        <s v="SO-945200-1"/>
        <s v="SO-1092264-1"/>
        <s v="SO-937986-1"/>
        <s v="SO-962422-1"/>
        <s v="SO-974739-1"/>
        <s v="SO-996616-1"/>
        <s v="SO-0999692-1"/>
        <s v="SO-1017991-1"/>
        <s v="SO-1049208-1"/>
        <s v="SO-1026034-1"/>
        <s v="SO-937560-1"/>
        <s v="SO-1086111-1"/>
        <s v="SO-947139-1"/>
        <s v="SO-1063039-1"/>
        <s v="SO-1012480-1"/>
        <s v="SO-965108-1"/>
        <s v="SO-833292-1"/>
        <s v="SO-968820-1"/>
        <s v="SO-960243-1"/>
        <s v="SO-960261-1"/>
        <s v="SO-971945-1"/>
        <s v="SO-854410-1"/>
        <s v="SO-847060-1"/>
        <s v="SO-841694-1"/>
        <s v="SO-878510-1"/>
        <s v="SO-845269-1"/>
        <s v="SO-982912-1"/>
        <s v="SO-977572-1"/>
        <s v="SO-867880-1"/>
        <s v="SO-979256-1"/>
        <s v="SO-861010-1"/>
        <s v="SO-973631-1"/>
        <s v="SO-0997794-1"/>
        <s v="SO-0998585-1"/>
        <s v="SO-826712-1"/>
        <s v="SO-922854-1"/>
        <s v="SO-0999453-1"/>
        <s v="SO-1002009-1"/>
        <s v="SO-1007773-1"/>
        <s v="SO-1009126-1"/>
        <s v="SO-922846-1"/>
        <s v="SO-854806-1"/>
        <s v="SO-973079-1"/>
        <s v="SO-1001848-1"/>
        <s v="SO-977782-1"/>
        <s v="SO-990603-1"/>
        <s v="SO-1035336-1"/>
        <s v="SO-923090-1"/>
        <s v="SO-885993-1"/>
        <s v="SO-892168-1"/>
        <s v="SO-1052318-1"/>
        <s v="SO-1012167-1"/>
        <s v="SO-907144-1"/>
        <s v="SO-904701-1"/>
        <s v="SO-892155-1"/>
        <s v="SO-1077189-1"/>
        <s v="SO-925796-1"/>
        <s v="SO-979173-1"/>
        <s v="SO-912651-1"/>
        <s v="SO-1072137-1"/>
        <s v="SO-1072495-1"/>
        <s v="SO-968696-1"/>
        <s v="SO-921059-1"/>
        <s v="SO-1084307-1"/>
        <s v="SO-1048201-1"/>
        <s v="SO-1077070-1"/>
        <s v="SO-1087507-1"/>
        <s v="SO-944474-1"/>
        <s v="SO-974256-1"/>
        <s v="SO-947838-1"/>
        <s v="SO-1088379-1"/>
        <s v="SO-968882-2"/>
        <s v="SO-952505-1"/>
        <s v="SO-1091773-1"/>
        <s v="SO-848262-1"/>
        <s v="SO-851975-1"/>
        <s v="SO-961980-1"/>
        <s v="SO-1011657-1"/>
        <s v="SO-941692-1"/>
      </sharedItems>
    </cacheField>
    <cacheField name="Order Date" numFmtId="0">
      <sharedItems containsSemiMixedTypes="0" containsString="0" containsNumber="1" containsInteger="1" minValue="45661" maxValue="46012"/>
    </cacheField>
    <cacheField name="Customer Number" numFmtId="0">
      <sharedItems containsSemiMixedTypes="0" containsString="0" containsNumber="1" containsInteger="1" minValue="12348" maxValue="544912"/>
    </cacheField>
    <cacheField name="Revenue" numFmtId="0">
      <sharedItems containsSemiMixedTypes="0" containsString="0" containsNumber="1" minValue="-174.22" maxValue="1048401.82" count="523">
        <n v="1279.32"/>
        <n v="373.12"/>
        <n v="75.41"/>
        <n v="121328.21"/>
        <n v="320000"/>
        <n v="94064"/>
        <n v="11.14"/>
        <n v="311638"/>
        <n v="8105.02"/>
        <n v="7088"/>
        <n v="84960"/>
        <n v="165591.74"/>
        <n v="24660"/>
        <n v="15366.76"/>
        <n v="137350.26"/>
        <n v="55555"/>
        <n v="990"/>
        <n v="558691.53"/>
        <n v="49014.7"/>
        <n v="49422.94"/>
        <n v="246.7"/>
        <n v="4874.0200000000004"/>
        <n v="1221.82"/>
        <n v="380.99"/>
        <n v="125875"/>
        <n v="13482.9"/>
        <n v="34378.18"/>
        <n v="9418.68"/>
        <n v="2899.27"/>
        <n v="4545.6000000000004"/>
        <n v="1208.8800000000001"/>
        <n v="119448"/>
        <n v="1071"/>
        <n v="36199.050000000003"/>
        <n v="2983.05"/>
        <n v="99639.94"/>
        <n v="98569.8"/>
        <n v="18928"/>
        <n v="150331.16"/>
        <n v="166230.16"/>
        <n v="10860.24"/>
        <n v="1392.24"/>
        <n v="2614"/>
        <n v="10511"/>
        <n v="18030.560000000001"/>
        <n v="671.3"/>
        <n v="8507.52"/>
        <n v="641.23"/>
        <n v="7481.72"/>
        <n v="7093.74"/>
        <n v="92340"/>
        <n v="36012.19"/>
        <n v="10993.07"/>
        <n v="3245.2"/>
        <n v="4490.72"/>
        <n v="33440.44"/>
        <n v="11301.94"/>
        <n v="3026.58"/>
        <n v="4601.12"/>
        <n v="24714"/>
        <n v="265000"/>
        <n v="6016.54"/>
        <n v="27038.42"/>
        <n v="446.59"/>
        <n v="543.84"/>
        <n v="5491"/>
        <n v="1153.2"/>
        <n v="72.209999999999994"/>
        <n v="2642.26"/>
        <n v="11733.96"/>
        <n v="39906.269999999997"/>
        <n v="8250"/>
        <n v="1363.68"/>
        <n v="17386.150000000001"/>
        <n v="29926.91"/>
        <n v="39761.31"/>
        <n v="9766.5"/>
        <n v="15156.06"/>
        <n v="159.29"/>
        <n v="1291.3499999999999"/>
        <n v="1252.3800000000001"/>
        <n v="365.26"/>
        <n v="82.6"/>
        <n v="15000"/>
        <n v="2478"/>
        <n v="4800"/>
        <n v="48375"/>
        <n v="17380"/>
        <n v="45000.3"/>
        <n v="1718.5"/>
        <n v="13975"/>
        <n v="72450"/>
        <n v="300"/>
        <n v="21600"/>
        <n v="1500"/>
        <n v="50750"/>
        <n v="5760"/>
        <n v="46500"/>
        <n v="471.2"/>
        <n v="7924.58"/>
        <n v="2610"/>
        <n v="437.98"/>
        <n v="3990"/>
        <n v="114.95"/>
        <n v="2606.8000000000002"/>
        <n v="18620"/>
        <n v="3897.6"/>
        <n v="1183.08"/>
        <n v="8689.6"/>
        <n v="50540"/>
        <n v="12992"/>
        <n v="3103.45"/>
        <n v="102928.84"/>
        <n v="32155.200000000001"/>
        <n v="5592.21"/>
        <n v="42043.34"/>
        <n v="147490.81"/>
        <n v="7068.93"/>
        <n v="155904"/>
        <n v="10067.69"/>
        <n v="14818.14"/>
        <n v="46480.37"/>
        <n v="1394.41"/>
        <n v="817.42"/>
        <n v="113170"/>
        <n v="113050"/>
        <n v="66354.899999999994"/>
        <n v="9300.5400000000009"/>
        <n v="0"/>
        <n v="3800"/>
        <n v="180088.72"/>
        <n v="661.23"/>
        <n v="2660"/>
        <n v="-174.22"/>
        <n v="1754.07"/>
        <n v="43500"/>
        <n v="98355.35"/>
        <n v="1819.85"/>
        <n v="4127.42"/>
        <n v="6171.2"/>
        <n v="1323.83"/>
        <n v="500"/>
        <n v="2.83"/>
        <n v="213026.12"/>
        <n v="44091.6"/>
        <n v="11463.05"/>
        <n v="5573.62"/>
        <n v="4350"/>
        <n v="250.13"/>
        <n v="80598"/>
        <n v="17835"/>
        <n v="4223.6000000000004"/>
        <n v="151.35"/>
        <n v="1330"/>
        <n v="46.25"/>
        <n v="114.49"/>
        <n v="597.75"/>
        <n v="1276.5"/>
        <n v="192500"/>
        <n v="34374.370000000003"/>
        <n v="9998.9"/>
        <n v="37950"/>
        <n v="55577.04"/>
        <n v="3807.04"/>
        <n v="11699.08"/>
        <n v="1048401.82"/>
        <n v="9999.9"/>
        <n v="620.04999999999995"/>
        <n v="8999.2000000000007"/>
        <n v="6193.5"/>
        <n v="139475.68"/>
        <n v="41628.35"/>
        <n v="67095.320000000007"/>
        <n v="21008.12"/>
        <n v="20724.7"/>
        <n v="3958"/>
        <n v="290604.96000000002"/>
        <n v="55680"/>
        <n v="15789.83"/>
        <n v="181766.64"/>
        <n v="37120"/>
        <n v="10062.450000000001"/>
        <n v="2195"/>
        <n v="-25"/>
        <n v="439.02"/>
        <n v="7148.76"/>
        <n v="1566"/>
        <n v="368.24"/>
        <n v="10854"/>
        <n v="14145"/>
        <n v="374.85"/>
        <n v="21280"/>
        <n v="1066.8499999999999"/>
        <n v="9972"/>
        <n v="36954.199999999997"/>
        <n v="2217.25"/>
        <n v="3200"/>
        <n v="639.99"/>
        <n v="8157.32"/>
        <n v="1461.6"/>
        <n v="418.9"/>
        <n v="7071.16"/>
        <n v="361.44"/>
        <n v="49900"/>
        <n v="20640"/>
        <n v="41880"/>
        <n v="49977.63"/>
        <n v="52143.71"/>
        <n v="216872.5"/>
        <n v="24550"/>
        <n v="233133.24"/>
        <n v="107599.96"/>
        <n v="2000"/>
        <n v="6000"/>
        <n v="744.8"/>
        <n v="6302"/>
        <n v="321.39"/>
        <n v="11906.38"/>
        <n v="17091.77"/>
        <n v="1141.97"/>
        <n v="344869"/>
        <n v="126950.39999999999"/>
        <n v="21404.94"/>
        <n v="132538.17000000001"/>
        <n v="2874.51"/>
        <n v="75357.36"/>
        <n v="1501.03"/>
        <n v="281706.31"/>
        <n v="142876.44"/>
        <n v="1742.56"/>
        <n v="1475"/>
        <n v="114092"/>
        <n v="1665"/>
        <n v="40381"/>
        <n v="2550"/>
        <n v="103582.2"/>
        <n v="22000"/>
        <n v="7768.68"/>
        <n v="4180"/>
        <n v="14490"/>
        <n v="10172.870000000001"/>
        <n v="3994.45"/>
        <n v="10696"/>
        <n v="597.03"/>
        <n v="44.78"/>
        <n v="3487.5"/>
        <n v="750"/>
        <n v="40600"/>
        <n v="9338.7999999999993"/>
        <n v="3045"/>
        <n v="42493.89"/>
        <n v="3187.06"/>
        <n v="41019.89"/>
        <n v="1077.0899999999999"/>
        <n v="3157.28"/>
        <n v="1210.04"/>
        <n v="90.76"/>
        <n v="89060"/>
        <n v="54702.04"/>
        <n v="4102.66"/>
        <n v="2250"/>
        <n v="18610.330000000002"/>
        <n v="60904.07"/>
        <n v="891.48"/>
        <n v="16000"/>
        <n v="162754"/>
        <n v="111587.41"/>
        <n v="5866.82"/>
        <n v="8894.1"/>
        <n v="9825.18"/>
        <n v="667.07"/>
        <n v="1772.76"/>
        <n v="26887.22"/>
        <n v="42655.9"/>
        <n v="2265.41"/>
        <n v="920"/>
        <n v="23110.639999999999"/>
        <n v="1802.3"/>
        <n v="25500.82"/>
        <n v="32000.080000000002"/>
        <n v="2400.0100000000002"/>
        <n v="18280"/>
        <n v="4121.6400000000003"/>
        <n v="1371"/>
        <n v="190"/>
        <n v="31.58"/>
        <n v="16.63"/>
        <n v="82914.59"/>
        <n v="47250"/>
        <n v="3543.76"/>
        <n v="31375"/>
        <n v="2353.13"/>
        <n v="35601.019999999997"/>
        <n v="253.93"/>
        <n v="15190"/>
        <n v="30380"/>
        <n v="3417.78"/>
        <n v="8622.2000000000007"/>
        <n v="1424.16"/>
        <n v="590.66"/>
        <n v="1530"/>
        <n v="684"/>
        <n v="76.5"/>
        <n v="57162.04"/>
        <n v="13353.92"/>
        <n v="281.51"/>
        <n v="114.76"/>
        <n v="96926.63"/>
        <n v="3060"/>
        <n v="1368"/>
        <n v="221.4"/>
        <n v="14670.93"/>
        <n v="370634.37"/>
        <n v="1305.0999999999999"/>
        <n v="38912"/>
        <n v="48456.1"/>
        <n v="3634.21"/>
        <n v="88.48"/>
        <n v="72358.880000000005"/>
        <n v="37589.230000000003"/>
        <n v="5383.15"/>
        <n v="11700"/>
        <n v="32417.55"/>
        <n v="195584.71"/>
        <n v="244.2"/>
        <n v="74753.039999999994"/>
        <n v="5606.49"/>
        <n v="12458.81"/>
        <n v="658.28"/>
        <n v="49.37"/>
        <n v="650.20000000000005"/>
        <n v="943.16"/>
        <n v="119.51"/>
        <n v="4255.21"/>
        <n v="2170.16"/>
        <n v="287.38"/>
        <n v="26432.880000000001"/>
        <n v="23940"/>
        <n v="4257.07"/>
        <n v="264.29000000000002"/>
        <n v="17703.509999999998"/>
        <n v="3474.18"/>
        <n v="1588.34"/>
        <n v="6762.5"/>
        <n v="22556.21"/>
        <n v="25939.57"/>
        <n v="1272.47"/>
        <n v="49864.2"/>
        <n v="20744"/>
        <n v="143915.20000000001"/>
        <n v="10793.64"/>
        <n v="52910"/>
        <n v="17681"/>
        <n v="29280"/>
        <n v="51426.63"/>
        <n v="3571.29"/>
        <n v="4124.84"/>
        <n v="1386"/>
        <n v="103.96"/>
        <n v="132606.48000000001"/>
        <n v="606668"/>
        <n v="373234.16"/>
        <n v="72601.679999999993"/>
        <n v="9900"/>
        <n v="720.45"/>
        <n v="678.83"/>
        <n v="56056"/>
        <n v="4204.2"/>
        <n v="63060"/>
        <n v="4729.5200000000004"/>
        <n v="62304.94"/>
        <n v="49644.85"/>
        <n v="3723.36"/>
        <n v="9702"/>
        <n v="727.66"/>
        <n v="48827.97"/>
        <n v="20739.2"/>
        <n v="28171.200000000001"/>
        <n v="2112.85"/>
        <n v="12000"/>
        <n v="567.16999999999996"/>
        <n v="42.54"/>
        <n v="67897.8"/>
        <n v="6421.92"/>
        <n v="481.65"/>
        <n v="1888.88"/>
        <n v="450"/>
        <n v="21790"/>
        <n v="7360"/>
        <n v="49550"/>
        <n v="600"/>
        <n v="8000"/>
        <n v="60000"/>
        <n v="10300"/>
        <n v="19040"/>
        <n v="20400"/>
        <n v="28050"/>
        <n v="126000"/>
        <n v="21000"/>
        <n v="324859.56"/>
        <n v="418397.9"/>
        <n v="1200"/>
        <n v="9200"/>
        <n v="10120"/>
        <n v="2622.87"/>
        <n v="5640"/>
        <n v="4259.1400000000003"/>
        <n v="816.68"/>
        <n v="1333.1"/>
        <n v="3308.46"/>
        <n v="397.88"/>
        <n v="272.95999999999998"/>
        <n v="899.28"/>
        <n v="74.19"/>
        <n v="2050"/>
        <n v="11640"/>
        <n v="960.3"/>
        <n v="18520"/>
        <n v="1527.9"/>
        <n v="63364.56"/>
        <n v="5227.59"/>
        <n v="14175.36"/>
        <n v="1169.46"/>
        <n v="6630"/>
        <n v="546.98"/>
        <n v="1616.89"/>
        <n v="121640"/>
        <n v="40580"/>
        <n v="10000"/>
        <n v="14208.15"/>
        <n v="16150"/>
        <n v="1332.38"/>
        <n v="3123.6"/>
        <n v="338.83"/>
        <n v="261.18"/>
        <n v="5648"/>
        <n v="465.96"/>
        <n v="4620"/>
        <n v="1490.56"/>
        <n v="747"/>
        <n v="420"/>
        <n v="27.72"/>
        <n v="5344.2"/>
        <n v="352.71"/>
        <n v="797.68"/>
        <n v="9668.7199999999993"/>
        <n v="5000"/>
        <n v="2088.37"/>
        <n v="1622.59"/>
        <n v="16712.5"/>
        <n v="1378.79"/>
        <n v="16275"/>
        <n v="10680"/>
        <n v="2800"/>
        <n v="2454.8000000000002"/>
        <n v="3465"/>
        <n v="118417.5"/>
        <n v="46005.33"/>
        <n v="12675"/>
        <n v="3276"/>
        <n v="1315.96"/>
        <n v="48086.76"/>
        <n v="3173.74"/>
        <n v="6934"/>
        <n v="572.08000000000004"/>
        <n v="3024"/>
        <n v="249.48"/>
        <n v="11600"/>
        <n v="1169.3399999999999"/>
        <n v="22.48"/>
        <n v="465.6"/>
        <n v="38.42"/>
        <n v="33728.74"/>
        <n v="2782.65"/>
        <n v="4812"/>
        <n v="396.99"/>
        <n v="12432"/>
        <n v="1243.53"/>
        <n v="923.12"/>
        <n v="19192.939999999999"/>
        <n v="35610.120000000003"/>
        <n v="6008.07"/>
        <n v="5016.91"/>
        <n v="55090"/>
        <n v="13566"/>
        <n v="5664.13"/>
        <n v="14823.9"/>
        <n v="2823.6"/>
        <n v="1409.33"/>
        <n v="424.87"/>
        <n v="5150"/>
        <n v="1095.27"/>
        <n v="4753.93"/>
        <n v="1473.43"/>
        <n v="467.56"/>
        <n v="22844.16"/>
        <n v="1884.64"/>
        <n v="20000"/>
        <n v="24843"/>
        <n v="11960"/>
        <n v="2626.33"/>
        <n v="800"/>
        <n v="6772.4"/>
        <n v="558.72"/>
        <n v="17577.55"/>
        <n v="1450.16"/>
        <n v="8387.76"/>
        <n v="692"/>
        <n v="184995"/>
        <n v="3384.62"/>
        <n v="279.24"/>
        <n v="8968.75"/>
        <n v="6651"/>
        <n v="548.71"/>
        <n v="2415"/>
        <n v="56000"/>
        <n v="2400"/>
        <n v="2023.92"/>
        <n v="1937.5"/>
        <n v="42000"/>
        <n v="2353.1999999999998"/>
        <n v="2272"/>
        <n v="108712.1"/>
      </sharedItems>
    </cacheField>
    <cacheField name="Margin" numFmtId="0">
      <sharedItems containsSemiMixedTypes="0" containsString="0" containsNumber="1" minValue="-42497.63" maxValue="199557.9"/>
    </cacheField>
    <cacheField name="Currency" numFmtId="0">
      <sharedItems/>
    </cacheField>
    <cacheField name="EmpID" numFmtId="0">
      <sharedItems containsSemiMixedTypes="0" containsString="0" containsNumber="1" containsInteger="1" minValue="1260" maxValue="763043" count="4">
        <n v="1661"/>
        <n v="763043"/>
        <n v="1260"/>
        <n v="762668"/>
      </sharedItems>
    </cacheField>
    <cacheField name="Sales Rep" numFmtId="0">
      <sharedItems count="4">
        <s v="Benjamin Lee"/>
        <s v="David Jones"/>
        <s v="John Smith"/>
        <s v="Stephanie Jones"/>
      </sharedItems>
    </cacheField>
    <cacheField name="Prod vs Svc" numFmtId="0">
      <sharedItems count="2">
        <s v="Product"/>
        <s v="Service"/>
      </sharedItems>
    </cacheField>
    <cacheField name="Plan" numFmtId="0">
      <sharedItems count="2">
        <s v="Plan I"/>
        <s v="Plan II"/>
      </sharedItems>
    </cacheField>
    <cacheField name="Revenue to Date" numFmtId="0">
      <sharedItems containsSemiMixedTypes="0" containsString="0" containsNumber="1" minValue="450" maxValue="6159433.7600000016"/>
    </cacheField>
    <cacheField name="Commission Rate" numFmtId="0">
      <sharedItems containsSemiMixedTypes="0" containsString="0" containsNumber="1" minValue="0.05" maxValue="0.28000000000000003"/>
    </cacheField>
    <cacheField name="Commission Earned" numFmtId="0">
      <sharedItems containsSemiMixedTypes="0" containsString="0" containsNumber="1" minValue="-8.7110000000000003" maxValue="117151.41200000001"/>
    </cacheField>
    <cacheField name="Current Attainment" numFmtId="0">
      <sharedItems containsSemiMixedTypes="0" containsString="0" containsNumber="1" minValue="4.3316869816777207E-4" maxValue="1.6666663311380567"/>
    </cacheField>
    <cacheField name="Top Quota" numFmtId="0">
      <sharedItems containsSemiMixedTypes="0" containsString="0" containsNumber="1" containsInteger="1" minValue="0" maxValue="1"/>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an Madrigal" refreshedDate="45914.837304629633" createdVersion="8" refreshedVersion="8" minRefreshableVersion="3" recordCount="276" xr:uid="{1CA624F9-19B5-4275-9296-06A0B2753C11}">
  <cacheSource type="worksheet">
    <worksheetSource name="Table1"/>
  </cacheSource>
  <cacheFields count="7">
    <cacheField name="Row Labels" numFmtId="0">
      <sharedItems containsMixedTypes="1" containsNumber="1" minValue="0.05" maxValue="0.2"/>
    </cacheField>
    <cacheField name="Count of Revenue to Date" numFmtId="0">
      <sharedItems containsSemiMixedTypes="0" containsString="0" containsNumber="1" containsInteger="1" minValue="1" maxValue="501"/>
    </cacheField>
    <cacheField name="Sum of Revenue" numFmtId="0">
      <sharedItems containsSemiMixedTypes="0" containsString="0" containsNumber="1" minValue="238.20999999999998" maxValue="15782095.840000007"/>
    </cacheField>
    <cacheField name="Sum of Margin" numFmtId="0">
      <sharedItems containsSemiMixedTypes="0" containsString="0" containsNumber="1" minValue="0" maxValue="1769716.1799999988"/>
    </cacheField>
    <cacheField name="Sum of Commission Earned" numFmtId="0">
      <sharedItems containsSemiMixedTypes="0" containsString="0" containsNumber="1" minValue="16.674700000000001" maxValue="1764554.4340000001"/>
    </cacheField>
    <cacheField name="Margin by %" numFmtId="9">
      <sharedItems containsSemiMixedTypes="0" containsString="0" containsNumber="1" minValue="0" maxValue="1" count="246">
        <n v="0.1326887811908517"/>
        <n v="0.14879774270039872"/>
        <n v="0.15002125227100935"/>
        <n v="0.10124579293715778"/>
        <n v="0.15002550089215919"/>
        <n v="0.21960156250000001"/>
        <n v="9.9480513345194713E-2"/>
        <n v="0.15303411754492577"/>
        <n v="0.15256467439785903"/>
        <n v="0.13771334802006507"/>
        <n v="0.10950225136540671"/>
        <n v="4.0816365441906657E-2"/>
        <n v="8.4507042253521139E-2"/>
        <n v="9.9993382304281633E-2"/>
        <n v="4.9723331999185008E-2"/>
        <n v="0.17999179260870482"/>
        <n v="8.4705017732440102E-2"/>
        <n v="4.1692105962528377E-2"/>
        <n v="0.12002815909890883"/>
        <n v="0.13276062520519383"/>
        <n v="0.20007032348804502"/>
        <n v="7.5163298484352492E-2"/>
        <n v="0.23"/>
        <n v="0.10503075144836638"/>
        <n v="0.11213279471686328"/>
        <n v="0.10492628075309081"/>
        <n v="0.1145826862837316"/>
        <n v="0.13904946387444136"/>
        <n v="0.11178243729582134"/>
        <n v="0"/>
        <n v="0.10748235893068342"/>
        <n v="1"/>
        <n v="0.15789473684210525"/>
        <n v="0.11286018557054374"/>
        <n v="0.26845668469979445"/>
        <n v="0.14319999999999999"/>
        <n v="0.14757417187038965"/>
        <n v="0.10182767624020887"/>
        <n v="0.15223733120030114"/>
        <n v="9.9860734408906318E-2"/>
        <n v="9.5104436577390622E-2"/>
        <n v="9.9990871787738633E-2"/>
        <n v="6.9410519811769919E-2"/>
        <n v="7.0191676989037624E-2"/>
        <n v="4.9955849040185046E-2"/>
        <n v="0.11349993009623659"/>
        <n v="9.2452830188679239E-2"/>
        <n v="5.9966011167759167E-2"/>
        <n v="0.19999924307221847"/>
        <n v="4.9977934686672547E-2"/>
        <n v="0.2"/>
        <n v="0.16001668065631966"/>
        <n v="9.9991054037373087E-2"/>
        <n v="0.2009685230024213"/>
        <n v="0.10179167670763296"/>
        <n v="6.1563571967682508E-2"/>
        <n v="7.9310344827586213E-2"/>
        <n v="5.2631578947368418E-2"/>
        <n v="8.0036714612301676E-2"/>
        <n v="5.2493408221295966E-2"/>
        <n v="8.0457643073803792E-2"/>
        <n v="6.5196131696186016E-2"/>
        <n v="7.7832306933991569E-2"/>
        <n v="7.2661217075386017E-2"/>
        <n v="7.3577959746521496E-2"/>
        <n v="0.1195890787245031"/>
        <n v="9.9978089651452606E-2"/>
        <n v="8.9998959383668073E-2"/>
        <n v="7.770563123214351E-2"/>
        <n v="7.8584735648775147E-2"/>
        <n v="6.8688595534635077E-2"/>
        <n v="6.7973198597228002E-2"/>
        <n v="0.11004401760704281"/>
        <n v="1.9913145692111705E-2"/>
        <n v="9.109579415688876E-2"/>
        <n v="2.1924749387934081E-2"/>
        <n v="2.1606022317607009E-2"/>
        <n v="5.1973679406784323E-2"/>
        <n v="8.0032296738518763E-2"/>
        <n v="5.5667107987311289E-2"/>
        <n v="0.10662345883538504"/>
        <n v="9.6361709108548188E-2"/>
        <n v="0.12813657142271015"/>
        <n v="0.14987552219382702"/>
        <n v="0.13158587469792024"/>
        <n v="0.3000107975813418"/>
        <n v="0.10995398401550012"/>
        <n v="0.10971626334265702"/>
        <n v="0.17337634570434418"/>
        <n v="0.30003014772384684"/>
        <n v="0.12662956636338471"/>
        <n v="0.11250472598223714"/>
        <n v="0.13333333333333333"/>
        <n v="0.10657179418649941"/>
        <n v="0.10677762466756255"/>
        <n v="0.19482645333087414"/>
        <n v="0.18202764976958524"/>
        <n v="0.19086034491087386"/>
        <n v="2.5824066938236266E-2"/>
        <n v="2.7386410165191069E-2"/>
        <n v="0.15038477315864177"/>
        <n v="6.0413426853707416E-2"/>
        <n v="2.7388417006879981E-2"/>
        <n v="0.10065295059751141"/>
        <n v="9.7472924187725629E-2"/>
        <n v="0.10102988464392525"/>
        <n v="7.5478441569050939E-2"/>
        <n v="0.14970930232558138"/>
        <n v="2.6156781967921441E-2"/>
        <n v="0.10744979637559338"/>
        <n v="2.1213165829118936E-2"/>
        <n v="0.10592794345875145"/>
        <n v="0.47257311608961305"/>
        <n v="7.0542494950294382E-2"/>
        <n v="0.12744230005338389"/>
        <n v="0.11372503312083442"/>
        <n v="0.13462852961775806"/>
        <n v="0.11200080166038209"/>
        <n v="0.11807681646406148"/>
        <n v="1.3265605977918645E-2"/>
        <n v="0.17179247571218256"/>
        <n v="0.18119009054984594"/>
        <n v="0.18583042973286878"/>
        <n v="0.14996866436462392"/>
        <n v="7.8882217247034772E-2"/>
        <n v="0.18860510805500982"/>
        <n v="0.18550644978443462"/>
        <n v="0.18287316775145845"/>
        <n v="0.13955843629734657"/>
        <n v="0.15999999999999998"/>
        <n v="0.11165463940657977"/>
        <n v="7.4446494464944654E-2"/>
        <n v="0.11633229045046639"/>
        <n v="9.35038752848108E-2"/>
        <n v="0.18604648404758878"/>
        <n v="0.17977639751552796"/>
        <n v="6.4900411597760346E-2"/>
        <n v="3.0067687725405145E-2"/>
        <n v="0.10792652060594145"/>
        <n v="9.3023237500039366E-2"/>
        <n v="0.15003741749473032"/>
        <n v="0.1200282971292688"/>
        <n v="0.18052487339110732"/>
        <n v="0.11341357477355979"/>
        <n v="0.12565439084716826"/>
        <n v="9.301488964795801E-2"/>
        <n v="0.3"/>
        <n v="6.8055084552098841E-2"/>
        <n v="0.1099476439790576"/>
        <n v="4.9912840980219274E-2"/>
        <n v="9.4251450443343057E-2"/>
        <n v="0.10551692885095357"/>
        <n v="9.9991237842506492E-2"/>
        <n v="4.1095273818454611E-2"/>
        <n v="0.16999786660678196"/>
        <n v="0.114336991588127"/>
        <n v="0.05"/>
        <n v="4.6485059867663638E-2"/>
        <n v="0.11205714035292749"/>
        <n v="0.20031053604436228"/>
        <n v="0.15984716457097853"/>
        <n v="0.16388840826069503"/>
        <n v="4.5703404373835355E-2"/>
        <n v="4.6569384297569676E-2"/>
        <n v="0.13824885479125545"/>
        <n v="0.11165416370146387"/>
        <n v="7.9937277902430243E-2"/>
        <n v="8.999908999909001E-2"/>
        <n v="9.9990748355263157E-2"/>
        <n v="0.1412429003662615"/>
        <n v="0.17323651452282157"/>
        <n v="9.7434408483320176E-2"/>
        <n v="9.0014483773604007E-2"/>
        <n v="4.618278997465982E-2"/>
        <n v="0.19012726571538757"/>
        <n v="0.10228070175438596"/>
        <n v="5.2139776910419107E-2"/>
        <n v="0.13204262777704245"/>
        <n v="0.104826466152798"/>
        <n v="0.15122553625600688"/>
        <n v="0.12601669239693264"/>
        <n v="0.11402913763865123"/>
        <n v="0.12034365594333606"/>
        <n v="1.8586943822584964E-2"/>
        <n v="0.15122219972718312"/>
        <n v="0.11026417143840109"/>
        <n v="0.16737492226177345"/>
        <n v="5.5820618826379446E-2"/>
        <n v="8.3333333333333329E-2"/>
        <n v="0.11449524251166175"/>
        <n v="0.10232733594659758"/>
        <n v="0.15121969460174159"/>
        <n v="0.1500225338670767"/>
        <n v="7.2980569437993206E-2"/>
        <n v="0.10312716579226432"/>
        <n v="9.7074245725064554E-2"/>
        <n v="4.6162959565848816E-2"/>
        <n v="0.1"/>
        <n v="0.42213883677298308"/>
        <n v="8.8447734284450463E-2"/>
        <n v="9.5223141423617735E-2"/>
        <n v="9.2378688529158509E-2"/>
        <n v="0.17072960260176875"/>
        <n v="0.16190090712125901"/>
        <n v="9.237870820709855E-2"/>
        <n v="9.2378752886836016E-2"/>
        <n v="0.14586114705206041"/>
        <n v="0.1204940820420181"/>
        <n v="0.1124820297319073"/>
        <n v="8.7354559847209301E-2"/>
        <n v="9.0874956384001032E-2"/>
        <n v="0.12741130247260052"/>
        <n v="6.3913600575878873E-2"/>
        <n v="0.17028978758017746"/>
        <n v="4.9971499144974348E-2"/>
        <n v="3.0136942828146218E-2"/>
        <n v="0.20821334593199431"/>
        <n v="0.11775268077394238"/>
        <n v="0.14188948141421537"/>
        <n v="0.13857299682390811"/>
        <n v="0.25660764690787785"/>
        <n v="0.13644618843599218"/>
        <n v="0.11751517796912819"/>
        <n v="0.11259663873742941"/>
        <n v="7.9695285890180337E-2"/>
        <n v="7.4769242361451216E-2"/>
        <n v="0.16627023664856336"/>
        <n v="7.3937033519454631E-2"/>
        <n v="0.1267283181274374"/>
        <n v="0.14012411572806335"/>
        <n v="6.6663437891825272E-2"/>
        <n v="0.11488198329027288"/>
        <n v="0.20618400000000001"/>
        <n v="0.1389265685845967"/>
        <n v="0.12019022354501634"/>
        <n v="7.4428073823137542E-2"/>
        <n v="0.11095244316714731"/>
        <n v="7.76042535421122E-2"/>
        <n v="0.11"/>
        <n v="7.2429903510905697E-2"/>
        <n v="0.11090724487514081"/>
        <n v="0.13858728270714435"/>
        <n v="0.14782108778205591"/>
        <n v="9.2372525151070195E-2"/>
        <n v="9.0680906950967838E-2"/>
        <n v="0.11213442105164645"/>
      </sharedItems>
      <fieldGroup base="5">
        <rangePr startNum="0" endNum="1" groupInterval="0.01"/>
        <groupItems count="102">
          <s v="&lt;0"/>
          <s v="0-0.01"/>
          <s v="0.01-0.02"/>
          <s v="0.02-0.03"/>
          <s v="0.03-0.04"/>
          <s v="0.04-0.05"/>
          <s v="0.05-0.06"/>
          <s v="0.06-0.07"/>
          <s v="0.07-0.08"/>
          <s v="0.08-0.09"/>
          <s v="0.09-0.1"/>
          <s v="0.1-0.11"/>
          <s v="0.11-0.12"/>
          <s v="0.12-0.13"/>
          <s v="0.13-0.14"/>
          <s v="0.14-0.15"/>
          <s v="0.15-0.16"/>
          <s v="0.16-0.17"/>
          <s v="0.17-0.18"/>
          <s v="0.18-0.19"/>
          <s v="0.19-0.2"/>
          <s v="0.2-0.21"/>
          <s v="0.21-0.22"/>
          <s v="0.22-0.23"/>
          <s v="0.23-0.24"/>
          <s v="0.24-0.25"/>
          <s v="0.25-0.26"/>
          <s v="0.26-0.27"/>
          <s v="0.27-0.28"/>
          <s v="0.28-0.29"/>
          <s v="0.29-0.3"/>
          <s v="0.3-0.31"/>
          <s v="0.31-0.32"/>
          <s v="0.32-0.33"/>
          <s v="0.33-0.34"/>
          <s v="0.34-0.35"/>
          <s v="0.35-0.36"/>
          <s v="0.36-0.37"/>
          <s v="0.37-0.38"/>
          <s v="0.38-0.39"/>
          <s v="0.39-0.4"/>
          <s v="0.4-0.41"/>
          <s v="0.41-0.42"/>
          <s v="0.42-0.43"/>
          <s v="0.43-0.44"/>
          <s v="0.44-0.45"/>
          <s v="0.45-0.46"/>
          <s v="0.46-0.47"/>
          <s v="0.47-0.48"/>
          <s v="0.48-0.49"/>
          <s v="0.49-0.5"/>
          <s v="0.5-0.51"/>
          <s v="0.51-0.52"/>
          <s v="0.52-0.53"/>
          <s v="0.53-0.54"/>
          <s v="0.54-0.55"/>
          <s v="0.55-0.56"/>
          <s v="0.56-0.57"/>
          <s v="0.57-0.58"/>
          <s v="0.58-0.59"/>
          <s v="0.59-0.6"/>
          <s v="0.6-0.61"/>
          <s v="0.61-0.62"/>
          <s v="0.62-0.63"/>
          <s v="0.63-0.64"/>
          <s v="0.64-0.65"/>
          <s v="0.65-0.66"/>
          <s v="0.66-0.67"/>
          <s v="0.67-0.68"/>
          <s v="0.68-0.69"/>
          <s v="0.69-0.7"/>
          <s v="0.7-0.71"/>
          <s v="0.71-0.72"/>
          <s v="0.72-0.73"/>
          <s v="0.73-0.74"/>
          <s v="0.74-0.75"/>
          <s v="0.75-0.76"/>
          <s v="0.76-0.77"/>
          <s v="0.77-0.78"/>
          <s v="0.78-0.79"/>
          <s v="0.79-0.8"/>
          <s v="0.8-0.81"/>
          <s v="0.81-0.82"/>
          <s v="0.82-0.83"/>
          <s v="0.83-0.84"/>
          <s v="0.84-0.85"/>
          <s v="0.85-0.86"/>
          <s v="0.86-0.87"/>
          <s v="0.87-0.88"/>
          <s v="0.88-0.89"/>
          <s v="0.89-0.9"/>
          <s v="0.9-0.91"/>
          <s v="0.91-0.92"/>
          <s v="0.92-0.93"/>
          <s v="0.93-0.94"/>
          <s v="0.94-0.95"/>
          <s v="0.95-0.96"/>
          <s v="0.96-0.97"/>
          <s v="0.97-0.98"/>
          <s v="0.98-0.99"/>
          <s v="0.99-1"/>
          <s v="&gt;1"/>
        </groupItems>
      </fieldGroup>
    </cacheField>
    <cacheField name="PnL" numFmtId="44">
      <sharedItems containsSemiMixedTypes="0" containsString="0" containsNumber="1" minValue="-111916.83140000002" maxValue="106253.7113999999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50">
  <r>
    <s v="SO-961765-1"/>
    <d v="2025-01-08T00:00:00"/>
    <n v="351594"/>
    <n v="1279.32"/>
    <n v="204.72"/>
    <s v="USD"/>
    <n v="1661"/>
    <x v="0"/>
    <x v="0"/>
    <s v="Plan I"/>
    <n v="1279.32"/>
    <n v="7.0000000000000007E-2"/>
    <n v="89.552400000000006"/>
    <n v="4.3316869816777207E-4"/>
    <x v="0"/>
  </r>
  <r>
    <s v="SO-961765-1"/>
    <d v="2025-01-08T00:00:00"/>
    <n v="351594"/>
    <n v="373.12"/>
    <n v="59.7"/>
    <s v="USD"/>
    <n v="1661"/>
    <x v="0"/>
    <x v="0"/>
    <s v="Plan I"/>
    <n v="1652.44"/>
    <n v="7.0000000000000007E-2"/>
    <n v="26.118400000000001"/>
    <n v="5.5950448957286169E-4"/>
    <x v="1"/>
  </r>
  <r>
    <s v="SO-961765-1"/>
    <d v="2025-01-08T00:00:00"/>
    <n v="351594"/>
    <n v="75.41"/>
    <n v="0"/>
    <s v="USD"/>
    <n v="1661"/>
    <x v="0"/>
    <x v="0"/>
    <s v="Plan I"/>
    <n v="1727.8500000000001"/>
    <n v="7.0000000000000007E-2"/>
    <n v="5.2787000000000006"/>
    <n v="5.8503778189130566E-4"/>
    <x v="1"/>
  </r>
  <r>
    <s v="SO-841591-1"/>
    <d v="2025-01-19T00:00:00"/>
    <n v="57609"/>
    <n v="121328.21"/>
    <n v="18201.810000000001"/>
    <s v="USD"/>
    <n v="1661"/>
    <x v="0"/>
    <x v="0"/>
    <s v="Plan I"/>
    <n v="123056.06000000001"/>
    <n v="7.0000000000000007E-2"/>
    <n v="8492.9747000000007"/>
    <n v="4.1665911040126992E-2"/>
    <x v="1"/>
  </r>
  <r>
    <s v="SO-862264-1"/>
    <d v="2025-01-19T00:00:00"/>
    <n v="57609"/>
    <n v="320000"/>
    <n v="70272.5"/>
    <s v="USD"/>
    <n v="1661"/>
    <x v="0"/>
    <x v="0"/>
    <s v="Plan I"/>
    <n v="443056.06"/>
    <n v="7.0000000000000007E-2"/>
    <n v="22400.000000000004"/>
    <n v="0.15001564637896878"/>
    <x v="1"/>
  </r>
  <r>
    <s v="SO-859575-1"/>
    <d v="2025-01-22T00:00:00"/>
    <n v="57609"/>
    <n v="94064"/>
    <n v="14112"/>
    <s v="USD"/>
    <n v="1661"/>
    <x v="0"/>
    <x v="0"/>
    <s v="Plan I"/>
    <n v="537120.06000000006"/>
    <n v="7.0000000000000007E-2"/>
    <n v="6584.4800000000005"/>
    <n v="0.18186505108182133"/>
    <x v="1"/>
  </r>
  <r>
    <s v="SO-859575-1"/>
    <d v="2025-01-22T00:00:00"/>
    <n v="57609"/>
    <n v="11.14"/>
    <n v="1.67"/>
    <s v="USD"/>
    <n v="1661"/>
    <x v="0"/>
    <x v="0"/>
    <s v="Plan I"/>
    <n v="537131.20000000007"/>
    <n v="7.0000000000000007E-2"/>
    <n v="0.77980000000000016"/>
    <n v="0.18186882300698282"/>
    <x v="1"/>
  </r>
  <r>
    <s v="SO-968313-1"/>
    <d v="2025-01-23T00:00:00"/>
    <n v="43369"/>
    <n v="311638"/>
    <n v="47544.95"/>
    <s v="USD"/>
    <n v="1661"/>
    <x v="0"/>
    <x v="0"/>
    <s v="Plan I"/>
    <n v="848769.20000000007"/>
    <n v="7.0000000000000007E-2"/>
    <n v="21814.660000000003"/>
    <n v="0.2873872443242515"/>
    <x v="1"/>
  </r>
  <r>
    <s v="SO-845604-1"/>
    <d v="2025-01-23T00:00:00"/>
    <n v="170462"/>
    <n v="8105.02"/>
    <n v="405.02"/>
    <s v="USD"/>
    <n v="1661"/>
    <x v="0"/>
    <x v="0"/>
    <s v="Plan I"/>
    <n v="856874.22000000009"/>
    <n v="7.0000000000000007E-2"/>
    <n v="567.35140000000013"/>
    <n v="0.29013154673648905"/>
    <x v="1"/>
  </r>
  <r>
    <s v="SO-845604-1"/>
    <d v="2025-01-23T00:00:00"/>
    <n v="170462"/>
    <n v="7088"/>
    <n v="354.2"/>
    <s v="USD"/>
    <n v="1661"/>
    <x v="0"/>
    <x v="0"/>
    <s v="Plan I"/>
    <n v="863962.22000000009"/>
    <n v="7.0000000000000007E-2"/>
    <n v="496.16"/>
    <n v="0.29253149337424444"/>
    <x v="1"/>
  </r>
  <r>
    <s v="SO-845604-1"/>
    <d v="2025-01-23T00:00:00"/>
    <n v="170462"/>
    <n v="84960"/>
    <n v="16992"/>
    <s v="USD"/>
    <n v="1661"/>
    <x v="0"/>
    <x v="0"/>
    <s v="Plan I"/>
    <n v="948922.22000000009"/>
    <n v="7.0000000000000007E-2"/>
    <n v="5947.2000000000007"/>
    <n v="0.32129834810670693"/>
    <x v="1"/>
  </r>
  <r>
    <s v="SO-845604-1"/>
    <d v="2025-01-23T00:00:00"/>
    <n v="170462"/>
    <n v="165591.74"/>
    <n v="8274.86"/>
    <s v="USD"/>
    <n v="1661"/>
    <x v="0"/>
    <x v="0"/>
    <s v="Plan I"/>
    <n v="1114513.96"/>
    <n v="7.0000000000000007E-2"/>
    <n v="11591.4218"/>
    <n v="0.37736653936701409"/>
    <x v="1"/>
  </r>
  <r>
    <s v="SO-845604-1"/>
    <d v="2025-01-23T00:00:00"/>
    <n v="170462"/>
    <n v="24660"/>
    <n v="4932"/>
    <s v="USD"/>
    <n v="1661"/>
    <x v="0"/>
    <x v="0"/>
    <s v="Plan I"/>
    <n v="1139173.96"/>
    <n v="7.0000000000000007E-2"/>
    <n v="1726.2000000000003"/>
    <n v="0.38571624084656353"/>
    <x v="1"/>
  </r>
  <r>
    <s v="SO-845604-1"/>
    <d v="2025-01-23T00:00:00"/>
    <n v="170462"/>
    <n v="15366.76"/>
    <n v="0"/>
    <s v="USD"/>
    <n v="1661"/>
    <x v="0"/>
    <x v="0"/>
    <s v="Plan I"/>
    <n v="1154540.72"/>
    <n v="7.0000000000000007E-2"/>
    <n v="1075.6732000000002"/>
    <n v="0.39091931703098698"/>
    <x v="1"/>
  </r>
  <r>
    <s v="SO-921493-1"/>
    <d v="2025-02-02T00:00:00"/>
    <n v="221356"/>
    <n v="137350.26"/>
    <n v="13733.8"/>
    <s v="USD"/>
    <n v="1661"/>
    <x v="0"/>
    <x v="0"/>
    <s v="Plan I"/>
    <n v="1291890.98"/>
    <n v="7.0000000000000007E-2"/>
    <n v="9614.5182000000023"/>
    <n v="0.43742514303011548"/>
    <x v="1"/>
  </r>
  <r>
    <s v="SO-921493-1"/>
    <d v="2025-02-02T00:00:00"/>
    <n v="221356"/>
    <n v="55555"/>
    <n v="5555"/>
    <s v="USD"/>
    <n v="1661"/>
    <x v="0"/>
    <x v="0"/>
    <s v="Plan I"/>
    <n v="1347445.98"/>
    <n v="7.0000000000000007E-2"/>
    <n v="3888.8500000000004"/>
    <n v="0.4562356728637072"/>
    <x v="1"/>
  </r>
  <r>
    <s v="SO-921493-1"/>
    <d v="2025-02-02T00:00:00"/>
    <n v="221356"/>
    <n v="990"/>
    <n v="0"/>
    <s v="USD"/>
    <n v="1661"/>
    <x v="0"/>
    <x v="0"/>
    <s v="Plan I"/>
    <n v="1348435.98"/>
    <n v="7.0000000000000007E-2"/>
    <n v="69.300000000000011"/>
    <n v="0.45657087985741174"/>
    <x v="1"/>
  </r>
  <r>
    <s v="SO-964832-1"/>
    <d v="2025-02-13T00:00:00"/>
    <n v="57609"/>
    <n v="558691.53"/>
    <n v="100559.89"/>
    <s v="USD"/>
    <n v="1661"/>
    <x v="0"/>
    <x v="0"/>
    <s v="Plan I"/>
    <n v="1907127.51"/>
    <n v="0.09"/>
    <n v="50282.237699999998"/>
    <n v="0.64573987801851362"/>
    <x v="2"/>
  </r>
  <r>
    <s v="SO-277742-1"/>
    <d v="2025-02-19T00:00:00"/>
    <n v="44084"/>
    <n v="49014.7"/>
    <n v="5367.22"/>
    <s v="USD"/>
    <n v="1661"/>
    <x v="0"/>
    <x v="0"/>
    <s v="Plan I"/>
    <n v="1956142.21"/>
    <n v="0.09"/>
    <n v="4411.3229999999994"/>
    <n v="0.66233590855824087"/>
    <x v="1"/>
  </r>
  <r>
    <s v="SO-961412-1"/>
    <d v="2025-02-20T00:00:00"/>
    <n v="57609"/>
    <n v="49422.94"/>
    <n v="2469.7399999999998"/>
    <s v="USD"/>
    <n v="1661"/>
    <x v="0"/>
    <x v="0"/>
    <s v="Plan I"/>
    <n v="2005565.15"/>
    <n v="0.09"/>
    <n v="4448.0645999999997"/>
    <n v="0.67907016627282668"/>
    <x v="1"/>
  </r>
  <r>
    <s v="SO-961412-1"/>
    <d v="2025-02-20T00:00:00"/>
    <n v="57609"/>
    <n v="246.7"/>
    <n v="0"/>
    <s v="USD"/>
    <n v="1661"/>
    <x v="0"/>
    <x v="0"/>
    <s v="Plan I"/>
    <n v="2005811.8499999999"/>
    <n v="0.09"/>
    <n v="22.202999999999999"/>
    <n v="0.67915369714691443"/>
    <x v="1"/>
  </r>
  <r>
    <s v="SO-964872-1"/>
    <d v="2025-02-20T00:00:00"/>
    <n v="57609"/>
    <n v="4874.0200000000004"/>
    <n v="438.66"/>
    <s v="USD"/>
    <n v="1661"/>
    <x v="0"/>
    <x v="0"/>
    <s v="Plan I"/>
    <n v="2010685.8699999999"/>
    <n v="0.09"/>
    <n v="438.66180000000003"/>
    <n v="0.68080400582515266"/>
    <x v="1"/>
  </r>
  <r>
    <s v="SO-964872-1"/>
    <d v="2025-02-20T00:00:00"/>
    <n v="57609"/>
    <n v="1221.82"/>
    <n v="109.96"/>
    <s v="USD"/>
    <n v="1661"/>
    <x v="0"/>
    <x v="0"/>
    <s v="Plan I"/>
    <n v="2011907.69"/>
    <n v="0.09"/>
    <n v="109.96379999999999"/>
    <n v="0.68121770543025173"/>
    <x v="1"/>
  </r>
  <r>
    <s v="SO-964872-1"/>
    <d v="2025-02-20T00:00:00"/>
    <n v="57609"/>
    <n v="380.99"/>
    <n v="0"/>
    <s v="USD"/>
    <n v="1661"/>
    <x v="0"/>
    <x v="0"/>
    <s v="Plan I"/>
    <n v="2012288.68"/>
    <n v="0.09"/>
    <n v="34.289099999999998"/>
    <n v="0.68134670594796032"/>
    <x v="1"/>
  </r>
  <r>
    <s v="SO-841826-1"/>
    <d v="2025-02-21T00:00:00"/>
    <n v="44084"/>
    <n v="125875"/>
    <n v="5137.76"/>
    <s v="USD"/>
    <n v="1661"/>
    <x v="0"/>
    <x v="0"/>
    <s v="Plan I"/>
    <n v="2138163.6799999997"/>
    <n v="0.09"/>
    <n v="11328.75"/>
    <n v="0.72396709012226246"/>
    <x v="1"/>
  </r>
  <r>
    <s v="SO-854373-1"/>
    <d v="2025-03-05T00:00:00"/>
    <n v="44084"/>
    <n v="13482.9"/>
    <n v="1139.4000000000001"/>
    <s v="USD"/>
    <n v="1661"/>
    <x v="0"/>
    <x v="0"/>
    <s v="Plan I"/>
    <n v="2151646.5799999996"/>
    <n v="0.09"/>
    <n v="1213.461"/>
    <n v="0.72853230464288765"/>
    <x v="1"/>
  </r>
  <r>
    <s v="SO-968197-1"/>
    <d v="2025-03-08T00:00:00"/>
    <n v="44084"/>
    <n v="34378.18"/>
    <n v="628.17999999999995"/>
    <s v="USD"/>
    <n v="1661"/>
    <x v="0"/>
    <x v="0"/>
    <s v="Plan I"/>
    <n v="2186024.7599999998"/>
    <n v="0.09"/>
    <n v="3094.0362"/>
    <n v="0.74017251309423471"/>
    <x v="1"/>
  </r>
  <r>
    <s v="SO-968197-1"/>
    <d v="2025-03-08T00:00:00"/>
    <n v="44084"/>
    <n v="9418.68"/>
    <n v="1318.68"/>
    <s v="USD"/>
    <n v="1661"/>
    <x v="0"/>
    <x v="0"/>
    <s v="Plan I"/>
    <n v="2195443.44"/>
    <n v="0.09"/>
    <n v="847.68119999999999"/>
    <n v="0.74336161148561364"/>
    <x v="1"/>
  </r>
  <r>
    <s v="SO-968197-1"/>
    <d v="2025-03-08T00:00:00"/>
    <n v="44084"/>
    <n v="2899.27"/>
    <n v="0"/>
    <s v="USD"/>
    <n v="1661"/>
    <x v="0"/>
    <x v="0"/>
    <s v="Plan I"/>
    <n v="2198342.71"/>
    <n v="0.09"/>
    <n v="260.93430000000001"/>
    <n v="0.74434328378928816"/>
    <x v="1"/>
  </r>
  <r>
    <s v="SO-983000-1"/>
    <d v="2025-03-08T00:00:00"/>
    <n v="57609"/>
    <n v="4545.6000000000004"/>
    <n v="545.6"/>
    <s v="USD"/>
    <n v="1661"/>
    <x v="0"/>
    <x v="0"/>
    <s v="Plan I"/>
    <n v="2202888.31"/>
    <n v="0.09"/>
    <n v="409.10400000000004"/>
    <n v="0.74588239177977644"/>
    <x v="1"/>
  </r>
  <r>
    <s v="SO-855543-1"/>
    <d v="2025-03-08T00:00:00"/>
    <n v="121409"/>
    <n v="1208.8800000000001"/>
    <n v="120.88"/>
    <s v="USD"/>
    <n v="1661"/>
    <x v="0"/>
    <x v="0"/>
    <s v="Plan I"/>
    <n v="2204097.19"/>
    <n v="0.09"/>
    <n v="108.7992"/>
    <n v="0.74629170999245276"/>
    <x v="1"/>
  </r>
  <r>
    <s v="SO-855519-1"/>
    <d v="2025-03-14T00:00:00"/>
    <n v="76405"/>
    <n v="119448"/>
    <n v="23898"/>
    <s v="USD"/>
    <n v="1661"/>
    <x v="0"/>
    <x v="0"/>
    <s v="Plan I"/>
    <n v="2323545.19"/>
    <n v="0.1"/>
    <n v="11944.800000000001"/>
    <n v="0.78673595745105895"/>
    <x v="2"/>
  </r>
  <r>
    <s v="SO-975941-1"/>
    <d v="2025-03-16T00:00:00"/>
    <n v="29795"/>
    <n v="1071"/>
    <n v="246.33"/>
    <s v="USD"/>
    <n v="1661"/>
    <x v="0"/>
    <x v="0"/>
    <s v="Plan I"/>
    <n v="2324616.19"/>
    <n v="0.1"/>
    <n v="107.10000000000001"/>
    <n v="0.78709859047152109"/>
    <x v="1"/>
  </r>
  <r>
    <s v="SO-858426-1"/>
    <d v="2025-03-16T00:00:00"/>
    <n v="170447"/>
    <n v="36199.050000000003"/>
    <n v="2720.84"/>
    <s v="USD"/>
    <n v="1661"/>
    <x v="0"/>
    <x v="0"/>
    <s v="Plan I"/>
    <n v="2360815.2399999998"/>
    <n v="0.1"/>
    <n v="3619.9050000000007"/>
    <n v="0.79935533261845071"/>
    <x v="1"/>
  </r>
  <r>
    <s v="SO-987513-1"/>
    <d v="2025-03-20T00:00:00"/>
    <n v="57609"/>
    <n v="2983.05"/>
    <n v="358.05"/>
    <s v="USD"/>
    <n v="1661"/>
    <x v="0"/>
    <x v="0"/>
    <s v="Plan I"/>
    <n v="2363798.2899999996"/>
    <n v="0.1"/>
    <n v="298.30500000000001"/>
    <n v="0.80036537223720861"/>
    <x v="1"/>
  </r>
  <r>
    <s v="SO-990095-1"/>
    <d v="2025-03-22T00:00:00"/>
    <n v="221356"/>
    <n v="99639.94"/>
    <n v="10467.94"/>
    <s v="USD"/>
    <n v="1661"/>
    <x v="0"/>
    <x v="0"/>
    <s v="Plan I"/>
    <n v="2463438.2299999995"/>
    <n v="0.1"/>
    <n v="9963.9940000000006"/>
    <n v="0.83410275076276508"/>
    <x v="1"/>
  </r>
  <r>
    <s v="SO-990095-1"/>
    <d v="2025-03-22T00:00:00"/>
    <n v="221356"/>
    <n v="98569.8"/>
    <n v="10350.200000000001"/>
    <s v="USD"/>
    <n v="1661"/>
    <x v="0"/>
    <x v="0"/>
    <s v="Plan I"/>
    <n v="2562008.0299999993"/>
    <n v="0.1"/>
    <n v="9856.9800000000014"/>
    <n v="0.86747778745777304"/>
    <x v="1"/>
  </r>
  <r>
    <s v="SO-990095-1"/>
    <d v="2025-03-22T00:00:00"/>
    <n v="221356"/>
    <n v="18928"/>
    <n v="1988"/>
    <s v="USD"/>
    <n v="1661"/>
    <x v="0"/>
    <x v="0"/>
    <s v="Plan I"/>
    <n v="2580936.0299999993"/>
    <n v="0.1"/>
    <n v="1892.8000000000002"/>
    <n v="0.87388667430306555"/>
    <x v="1"/>
  </r>
  <r>
    <s v="SO-940477-1"/>
    <d v="2025-03-23T00:00:00"/>
    <n v="66508"/>
    <n v="150331.16"/>
    <n v="16779.560000000001"/>
    <s v="USD"/>
    <n v="1661"/>
    <x v="0"/>
    <x v="0"/>
    <s v="Plan I"/>
    <n v="2731267.1899999995"/>
    <n v="0.16"/>
    <n v="24052.9856"/>
    <n v="0.92478774117550644"/>
    <x v="2"/>
  </r>
  <r>
    <s v="SO-940477-1"/>
    <d v="2025-03-23T00:00:00"/>
    <n v="66508"/>
    <n v="166230.16"/>
    <n v="18587.150000000001"/>
    <s v="USD"/>
    <n v="1661"/>
    <x v="0"/>
    <x v="0"/>
    <s v="Plan I"/>
    <n v="2897497.3499999996"/>
    <n v="0.16"/>
    <n v="26596.8256"/>
    <n v="0.98107209692967312"/>
    <x v="1"/>
  </r>
  <r>
    <s v="SO-940477-1"/>
    <d v="2025-03-23T00:00:00"/>
    <n v="66508"/>
    <n v="10860.24"/>
    <n v="1233.27"/>
    <s v="USD"/>
    <n v="1661"/>
    <x v="0"/>
    <x v="0"/>
    <s v="Plan I"/>
    <n v="2908357.59"/>
    <n v="0.16"/>
    <n v="1737.6384"/>
    <n v="0.98474929733503658"/>
    <x v="1"/>
  </r>
  <r>
    <s v="SO-863698-1"/>
    <d v="2025-03-27T00:00:00"/>
    <n v="42770"/>
    <n v="1392.24"/>
    <n v="0.24"/>
    <s v="USD"/>
    <n v="1661"/>
    <x v="0"/>
    <x v="0"/>
    <s v="Plan I"/>
    <n v="2909749.83"/>
    <n v="0.16"/>
    <n v="222.75839999999999"/>
    <n v="0.98522069994606221"/>
    <x v="1"/>
  </r>
  <r>
    <s v="SO-863698-1"/>
    <d v="2025-03-27T00:00:00"/>
    <n v="42770"/>
    <n v="2614"/>
    <n v="340"/>
    <s v="USD"/>
    <n v="1661"/>
    <x v="0"/>
    <x v="0"/>
    <s v="Plan I"/>
    <n v="2912363.83"/>
    <n v="0.16"/>
    <n v="418.24"/>
    <n v="0.98610578184661135"/>
    <x v="1"/>
  </r>
  <r>
    <s v="SO-863698-1"/>
    <d v="2025-03-27T00:00:00"/>
    <n v="42770"/>
    <n v="10511"/>
    <n v="1183"/>
    <s v="USD"/>
    <n v="1661"/>
    <x v="0"/>
    <x v="0"/>
    <s v="Plan I"/>
    <n v="2922874.83"/>
    <n v="0.16"/>
    <n v="1681.76"/>
    <n v="0.9896647320595694"/>
    <x v="1"/>
  </r>
  <r>
    <s v="SO-867922-1"/>
    <d v="2025-03-27T00:00:00"/>
    <n v="42770"/>
    <n v="18030.560000000001"/>
    <n v="2065.9899999999998"/>
    <s v="USD"/>
    <n v="1661"/>
    <x v="0"/>
    <x v="0"/>
    <s v="Plan I"/>
    <n v="2940905.39"/>
    <n v="0.16"/>
    <n v="2884.8896000000004"/>
    <n v="0.99576975207210405"/>
    <x v="1"/>
  </r>
  <r>
    <s v="SO-934184-1"/>
    <d v="2025-03-27T00:00:00"/>
    <n v="44084"/>
    <n v="671.3"/>
    <n v="0"/>
    <s v="USD"/>
    <n v="1661"/>
    <x v="0"/>
    <x v="0"/>
    <s v="Plan I"/>
    <n v="2941576.69"/>
    <n v="0.16"/>
    <n v="107.408"/>
    <n v="0.99599704950126955"/>
    <x v="1"/>
  </r>
  <r>
    <s v="SO-934184-1"/>
    <d v="2025-03-27T00:00:00"/>
    <n v="44084"/>
    <n v="8507.52"/>
    <n v="1276.31"/>
    <s v="USD"/>
    <n v="1661"/>
    <x v="0"/>
    <x v="0"/>
    <s v="Plan I"/>
    <n v="2950084.21"/>
    <n v="0.16"/>
    <n v="1361.2032000000002"/>
    <n v="0.99887763556498799"/>
    <x v="1"/>
  </r>
  <r>
    <s v="SO-990908-1"/>
    <d v="2025-03-27T00:00:00"/>
    <n v="351594"/>
    <n v="641.23"/>
    <n v="0"/>
    <s v="USD"/>
    <n v="1661"/>
    <x v="0"/>
    <x v="0"/>
    <s v="Plan I"/>
    <n v="2950725.44"/>
    <n v="0.16"/>
    <n v="102.5968"/>
    <n v="0.99909475150496085"/>
    <x v="1"/>
  </r>
  <r>
    <s v="SO-990908-1"/>
    <d v="2025-03-27T00:00:00"/>
    <n v="351594"/>
    <n v="7481.72"/>
    <n v="1197.2"/>
    <s v="USD"/>
    <n v="1661"/>
    <x v="0"/>
    <x v="0"/>
    <s v="Plan I"/>
    <n v="2958207.16"/>
    <n v="0.18"/>
    <n v="1346.7095999999999"/>
    <n v="1.0016280089483338"/>
    <x v="2"/>
  </r>
  <r>
    <s v="SO-0999524-1"/>
    <d v="2025-03-28T00:00:00"/>
    <n v="42879"/>
    <n v="7093.74"/>
    <n v="7093.74"/>
    <s v="USD"/>
    <n v="1661"/>
    <x v="0"/>
    <x v="0"/>
    <s v="Plan I"/>
    <n v="2965300.9000000004"/>
    <n v="0.18"/>
    <n v="1276.8732"/>
    <n v="1.0040298991094669"/>
    <x v="1"/>
  </r>
  <r>
    <s v="SO-273545-1"/>
    <d v="2025-03-28T00:00:00"/>
    <n v="44084"/>
    <n v="92340"/>
    <n v="9215"/>
    <s v="USD"/>
    <n v="1661"/>
    <x v="0"/>
    <x v="0"/>
    <s v="Plan I"/>
    <n v="3057640.9000000004"/>
    <n v="0.18"/>
    <n v="16621.2"/>
    <n v="1.0352955696131814"/>
    <x v="1"/>
  </r>
  <r>
    <s v="SO-273545-1"/>
    <d v="2025-03-28T00:00:00"/>
    <n v="44084"/>
    <n v="36012.19"/>
    <n v="3600.91"/>
    <s v="USD"/>
    <n v="1661"/>
    <x v="0"/>
    <x v="0"/>
    <s v="Plan I"/>
    <n v="3093653.0900000003"/>
    <n v="0.18"/>
    <n v="6482.1941999999999"/>
    <n v="1.0474890422865317"/>
    <x v="1"/>
  </r>
  <r>
    <s v="SO-273545-1"/>
    <d v="2025-03-28T00:00:00"/>
    <n v="44084"/>
    <n v="10993.07"/>
    <n v="1099.21"/>
    <s v="USD"/>
    <n v="1661"/>
    <x v="0"/>
    <x v="0"/>
    <s v="Plan I"/>
    <n v="3104646.16"/>
    <n v="0.18"/>
    <n v="1978.7525999999998"/>
    <n v="1.0512112179898483"/>
    <x v="1"/>
  </r>
  <r>
    <s v="SO-934190-1"/>
    <d v="2025-03-28T00:00:00"/>
    <n v="44084"/>
    <n v="3245.2"/>
    <n v="389.2"/>
    <s v="USD"/>
    <n v="1661"/>
    <x v="0"/>
    <x v="0"/>
    <s v="Plan I"/>
    <n v="3107891.3600000003"/>
    <n v="0.18"/>
    <n v="584.13599999999997"/>
    <n v="1.0523100197433535"/>
    <x v="1"/>
  </r>
  <r>
    <s v="SO-934190-1"/>
    <d v="2025-03-28T00:00:00"/>
    <n v="44084"/>
    <n v="4490.72"/>
    <n v="538.72"/>
    <s v="USD"/>
    <n v="1661"/>
    <x v="0"/>
    <x v="0"/>
    <s v="Plan I"/>
    <n v="3112382.0800000005"/>
    <n v="0.18"/>
    <n v="808.32960000000003"/>
    <n v="1.0538305457542312"/>
    <x v="1"/>
  </r>
  <r>
    <s v="SO-934190-1"/>
    <d v="2025-03-28T00:00:00"/>
    <n v="44084"/>
    <n v="33440.44"/>
    <n v="4014.94"/>
    <s v="USD"/>
    <n v="1661"/>
    <x v="0"/>
    <x v="0"/>
    <s v="Plan I"/>
    <n v="3145822.5200000005"/>
    <n v="0.18"/>
    <n v="6019.2791999999999"/>
    <n v="1.0651532420780261"/>
    <x v="1"/>
  </r>
  <r>
    <s v="SO-934190-1"/>
    <d v="2025-03-28T00:00:00"/>
    <n v="44084"/>
    <n v="11301.94"/>
    <n v="1356.94"/>
    <s v="USD"/>
    <n v="1661"/>
    <x v="0"/>
    <x v="0"/>
    <s v="Plan I"/>
    <n v="3157124.4600000004"/>
    <n v="0.18"/>
    <n v="2034.3492000000001"/>
    <n v="1.0689799989774496"/>
    <x v="1"/>
  </r>
  <r>
    <s v="SO-934190-1"/>
    <d v="2025-03-28T00:00:00"/>
    <n v="44084"/>
    <n v="3026.58"/>
    <n v="0"/>
    <s v="USD"/>
    <n v="1661"/>
    <x v="0"/>
    <x v="0"/>
    <s v="Plan I"/>
    <n v="3160151.0400000005"/>
    <n v="0.18"/>
    <n v="544.78440000000001"/>
    <n v="1.0700047775461428"/>
    <x v="1"/>
  </r>
  <r>
    <s v="SO-830674-1"/>
    <d v="2025-03-28T00:00:00"/>
    <n v="170462"/>
    <n v="4601.12"/>
    <n v="460.07"/>
    <s v="USD"/>
    <n v="1661"/>
    <x v="0"/>
    <x v="0"/>
    <s v="Plan I"/>
    <n v="3164752.1600000006"/>
    <n v="0.18"/>
    <n v="828.20159999999998"/>
    <n v="1.0715626842157124"/>
    <x v="1"/>
  </r>
  <r>
    <s v="SO-977475-1"/>
    <d v="2025-03-29T00:00:00"/>
    <n v="221356"/>
    <n v="24714"/>
    <n v="1482"/>
    <s v="USD"/>
    <n v="1661"/>
    <x v="0"/>
    <x v="0"/>
    <s v="Plan I"/>
    <n v="3189466.1600000006"/>
    <n v="0.18"/>
    <n v="4448.5199999999995"/>
    <n v="1.0799306697131004"/>
    <x v="1"/>
  </r>
  <r>
    <s v="SO-941666-1"/>
    <d v="2025-03-29T00:00:00"/>
    <n v="313854"/>
    <n v="265000"/>
    <n v="24500"/>
    <s v="USD"/>
    <n v="1661"/>
    <x v="0"/>
    <x v="0"/>
    <s v="Plan I"/>
    <n v="3454466.1600000006"/>
    <n v="0.18"/>
    <n v="47700"/>
    <n v="1.1696577942905786"/>
    <x v="1"/>
  </r>
  <r>
    <s v="SO-877297-1"/>
    <d v="2025-03-30T00:00:00"/>
    <n v="170462"/>
    <n v="6016.54"/>
    <n v="481.54"/>
    <s v="USD"/>
    <n v="1661"/>
    <x v="0"/>
    <x v="0"/>
    <s v="Plan I"/>
    <n v="3460482.7000000007"/>
    <n v="0.18"/>
    <n v="1082.9772"/>
    <n v="1.1716949521551272"/>
    <x v="1"/>
  </r>
  <r>
    <s v="SO-877297-1"/>
    <d v="2025-03-30T00:00:00"/>
    <n v="170462"/>
    <n v="27038.42"/>
    <n v="1843.82"/>
    <s v="USD"/>
    <n v="1661"/>
    <x v="0"/>
    <x v="0"/>
    <s v="Plan I"/>
    <n v="3487521.1200000006"/>
    <n v="0.18"/>
    <n v="4866.9155999999994"/>
    <n v="1.180849969814441"/>
    <x v="1"/>
  </r>
  <r>
    <s v="SO-877297-1"/>
    <d v="2025-03-30T00:00:00"/>
    <n v="170462"/>
    <n v="446.59"/>
    <n v="0"/>
    <s v="USD"/>
    <n v="1661"/>
    <x v="0"/>
    <x v="0"/>
    <s v="Plan I"/>
    <n v="3487967.7100000004"/>
    <n v="0.18"/>
    <n v="80.386199999999988"/>
    <n v="1.1810011820278941"/>
    <x v="1"/>
  </r>
  <r>
    <s v="SO-984100-1"/>
    <d v="2025-04-05T00:00:00"/>
    <n v="463531"/>
    <n v="543.84"/>
    <n v="27.18"/>
    <s v="USD"/>
    <n v="1661"/>
    <x v="0"/>
    <x v="0"/>
    <s v="Plan I"/>
    <n v="3488511.5500000003"/>
    <n v="0.18"/>
    <n v="97.891199999999998"/>
    <n v="1.1811853224031024"/>
    <x v="1"/>
  </r>
  <r>
    <s v="SO-1002127-1"/>
    <d v="2025-04-10T00:00:00"/>
    <n v="488846"/>
    <n v="5491"/>
    <n v="867"/>
    <s v="USD"/>
    <n v="1661"/>
    <x v="0"/>
    <x v="0"/>
    <s v="Plan I"/>
    <n v="3494002.5500000003"/>
    <n v="0.18"/>
    <n v="988.38"/>
    <n v="1.1830445361429323"/>
    <x v="1"/>
  </r>
  <r>
    <s v="SO-1011949-1"/>
    <d v="2025-04-19T00:00:00"/>
    <n v="44084"/>
    <n v="1153.2"/>
    <n v="138.30000000000001"/>
    <s v="USD"/>
    <n v="1661"/>
    <x v="0"/>
    <x v="0"/>
    <s v="Plan I"/>
    <n v="3495155.7500000005"/>
    <n v="0.18"/>
    <n v="207.57599999999999"/>
    <n v="1.1834350015016597"/>
    <x v="1"/>
  </r>
  <r>
    <s v="SO-1011949-1"/>
    <d v="2025-04-19T00:00:00"/>
    <n v="44084"/>
    <n v="72.209999999999994"/>
    <n v="0"/>
    <s v="USD"/>
    <n v="1661"/>
    <x v="0"/>
    <x v="0"/>
    <s v="Plan I"/>
    <n v="3495227.9600000004"/>
    <n v="0.18"/>
    <n v="12.997799999999998"/>
    <n v="1.1834594512966248"/>
    <x v="1"/>
  </r>
  <r>
    <s v="SO-978887-1"/>
    <d v="2025-04-23T00:00:00"/>
    <n v="57609"/>
    <n v="2642.26"/>
    <n v="528.45000000000005"/>
    <s v="USD"/>
    <n v="1661"/>
    <x v="0"/>
    <x v="0"/>
    <s v="Plan I"/>
    <n v="3497870.22"/>
    <n v="0.18"/>
    <n v="475.60680000000002"/>
    <n v="1.184354101833176"/>
    <x v="1"/>
  </r>
  <r>
    <s v="SO-1019047-1"/>
    <d v="2025-05-01T00:00:00"/>
    <n v="222927"/>
    <n v="11733.96"/>
    <n v="3150.06"/>
    <s v="USD"/>
    <n v="1661"/>
    <x v="0"/>
    <x v="0"/>
    <s v="Plan I"/>
    <n v="3509604.18"/>
    <n v="0.18"/>
    <n v="2112.1127999999999"/>
    <n v="1.1883271376471651"/>
    <x v="1"/>
  </r>
  <r>
    <s v="SO-994950-1"/>
    <d v="2025-05-01T00:00:00"/>
    <n v="222927"/>
    <n v="39906.269999999997"/>
    <n v="3990.27"/>
    <s v="USD"/>
    <n v="1661"/>
    <x v="0"/>
    <x v="0"/>
    <s v="Plan I"/>
    <n v="3549510.45"/>
    <n v="0.18"/>
    <n v="7183.1285999999991"/>
    <n v="1.2018391182498538"/>
    <x v="1"/>
  </r>
  <r>
    <s v="SO-990796-1"/>
    <d v="2025-05-02T00:00:00"/>
    <n v="222927"/>
    <n v="8250"/>
    <n v="1650"/>
    <s v="USD"/>
    <n v="1661"/>
    <x v="0"/>
    <x v="0"/>
    <s v="Plan I"/>
    <n v="3557760.45"/>
    <n v="0.18"/>
    <n v="1485"/>
    <n v="1.2046325098640585"/>
    <x v="1"/>
  </r>
  <r>
    <s v="SO-990257-1"/>
    <d v="2025-05-16T00:00:00"/>
    <n v="57609"/>
    <n v="1363.68"/>
    <n v="163.68"/>
    <s v="USD"/>
    <n v="1661"/>
    <x v="0"/>
    <x v="0"/>
    <s v="Plan I"/>
    <n v="3559124.1300000004"/>
    <n v="0.18"/>
    <n v="245.4624"/>
    <n v="1.205094242261205"/>
    <x v="1"/>
  </r>
  <r>
    <s v="SO-286050-1"/>
    <d v="2025-06-07T00:00:00"/>
    <n v="44084"/>
    <n v="17386.150000000001"/>
    <n v="1653.5"/>
    <s v="USD"/>
    <n v="1661"/>
    <x v="0"/>
    <x v="0"/>
    <s v="Plan I"/>
    <n v="3576510.2800000003"/>
    <n v="0.18"/>
    <n v="3129.5070000000001"/>
    <n v="1.2109810696082717"/>
    <x v="1"/>
  </r>
  <r>
    <s v="SO-887494-1"/>
    <d v="2025-06-07T00:00:00"/>
    <n v="44084"/>
    <n v="29926.91"/>
    <n v="2100.62"/>
    <s v="USD"/>
    <n v="1661"/>
    <x v="0"/>
    <x v="0"/>
    <s v="Plan I"/>
    <n v="3606437.1900000004"/>
    <n v="0.18"/>
    <n v="5386.8437999999996"/>
    <n v="1.221114109539551"/>
    <x v="1"/>
  </r>
  <r>
    <s v="SO-922917-1"/>
    <d v="2025-06-21T00:00:00"/>
    <n v="170447"/>
    <n v="39761.31"/>
    <n v="1986.31"/>
    <s v="USD"/>
    <n v="1661"/>
    <x v="0"/>
    <x v="0"/>
    <s v="Plan I"/>
    <n v="3646198.5000000005"/>
    <n v="0.18"/>
    <n v="7157.0357999999997"/>
    <n v="1.2345770077121312"/>
    <x v="1"/>
  </r>
  <r>
    <s v="SO-1039497-1"/>
    <d v="2025-06-22T00:00:00"/>
    <n v="57609"/>
    <n v="9766.5"/>
    <n v="994.5"/>
    <s v="USD"/>
    <n v="1661"/>
    <x v="0"/>
    <x v="0"/>
    <s v="Plan I"/>
    <n v="3655965.0000000005"/>
    <n v="0.18"/>
    <n v="1757.97"/>
    <n v="1.2378838754939649"/>
    <x v="1"/>
  </r>
  <r>
    <s v="SO-1039308-1"/>
    <d v="2025-06-26T00:00:00"/>
    <n v="351594"/>
    <n v="15156.06"/>
    <n v="2425.23"/>
    <s v="USD"/>
    <n v="1661"/>
    <x v="0"/>
    <x v="0"/>
    <s v="Plan I"/>
    <n v="3671121.0600000005"/>
    <n v="0.18"/>
    <n v="2728.0907999999999"/>
    <n v="1.2430156101495262"/>
    <x v="1"/>
  </r>
  <r>
    <s v="SO-1039308-1"/>
    <d v="2025-06-26T00:00:00"/>
    <n v="351594"/>
    <n v="159.29"/>
    <n v="25.49"/>
    <s v="USD"/>
    <n v="1661"/>
    <x v="0"/>
    <x v="0"/>
    <s v="Plan I"/>
    <n v="3671280.3500000006"/>
    <n v="0.18"/>
    <n v="28.672199999999997"/>
    <n v="1.2430695446162203"/>
    <x v="1"/>
  </r>
  <r>
    <s v="SO-1039308-1"/>
    <d v="2025-06-26T00:00:00"/>
    <n v="351594"/>
    <n v="1291.3499999999999"/>
    <n v="0"/>
    <s v="USD"/>
    <n v="1661"/>
    <x v="0"/>
    <x v="0"/>
    <s v="Plan I"/>
    <n v="3672571.7000000007"/>
    <n v="0.18"/>
    <n v="232.44299999999998"/>
    <n v="1.2435067865872511"/>
    <x v="1"/>
  </r>
  <r>
    <s v="SO-1043241-1"/>
    <d v="2025-07-20T00:00:00"/>
    <n v="351594"/>
    <n v="1252.3800000000001"/>
    <n v="200.4"/>
    <s v="USD"/>
    <n v="1661"/>
    <x v="0"/>
    <x v="0"/>
    <s v="Plan I"/>
    <n v="3673824.0800000005"/>
    <n v="0.18"/>
    <n v="225.42840000000001"/>
    <n v="1.2439308335920749"/>
    <x v="1"/>
  </r>
  <r>
    <s v="SO-1043241-1"/>
    <d v="2025-07-20T00:00:00"/>
    <n v="351594"/>
    <n v="365.26"/>
    <n v="58.44"/>
    <s v="USD"/>
    <n v="1661"/>
    <x v="0"/>
    <x v="0"/>
    <s v="Plan I"/>
    <n v="3674189.3400000003"/>
    <n v="0.18"/>
    <n v="65.746799999999993"/>
    <n v="1.2440545080431058"/>
    <x v="1"/>
  </r>
  <r>
    <s v="SO-1043241-1"/>
    <d v="2025-07-20T00:00:00"/>
    <n v="351594"/>
    <n v="82.6"/>
    <n v="0"/>
    <s v="USD"/>
    <n v="1661"/>
    <x v="0"/>
    <x v="0"/>
    <s v="Plan I"/>
    <n v="3674271.9400000004"/>
    <n v="0.18"/>
    <n v="14.867999999999999"/>
    <n v="1.24408247581854"/>
    <x v="1"/>
  </r>
  <r>
    <s v="SO-1034180-1"/>
    <d v="2025-07-23T00:00:00"/>
    <n v="43369"/>
    <n v="15000"/>
    <n v="2148"/>
    <s v="USD"/>
    <n v="1661"/>
    <x v="0"/>
    <x v="0"/>
    <s v="Plan I"/>
    <n v="3689271.9400000004"/>
    <n v="0.18"/>
    <n v="2700"/>
    <n v="1.2491613696625483"/>
    <x v="1"/>
  </r>
  <r>
    <s v="SO-1034180-1"/>
    <d v="2025-07-23T00:00:00"/>
    <n v="43369"/>
    <n v="2478"/>
    <n v="498"/>
    <s v="USD"/>
    <n v="1661"/>
    <x v="0"/>
    <x v="0"/>
    <s v="Plan I"/>
    <n v="3691749.9400000004"/>
    <n v="0.2"/>
    <n v="495.6"/>
    <n v="1.2500004029255785"/>
    <x v="2"/>
  </r>
  <r>
    <s v="SO-945175-1"/>
    <d v="2025-01-04T00:00:00"/>
    <n v="57609"/>
    <n v="4800"/>
    <n v="1920"/>
    <s v="USD"/>
    <n v="1661"/>
    <x v="0"/>
    <x v="1"/>
    <s v="Plan I"/>
    <n v="4800"/>
    <n v="0.1"/>
    <n v="480"/>
    <n v="1.9359912880392037E-2"/>
    <x v="2"/>
  </r>
  <r>
    <s v="SO-945175-1"/>
    <d v="2025-01-04T00:00:00"/>
    <n v="57609"/>
    <n v="48375"/>
    <n v="19350"/>
    <s v="USD"/>
    <n v="1661"/>
    <x v="0"/>
    <x v="1"/>
    <s v="Plan I"/>
    <n v="53175"/>
    <n v="0.1"/>
    <n v="4837.5"/>
    <n v="0.21447153487809306"/>
    <x v="1"/>
  </r>
  <r>
    <s v="SO-938665-1"/>
    <d v="2025-02-20T00:00:00"/>
    <n v="221356"/>
    <n v="17380"/>
    <n v="6315"/>
    <s v="USD"/>
    <n v="1661"/>
    <x v="0"/>
    <x v="1"/>
    <s v="Plan I"/>
    <n v="70555"/>
    <n v="0.1"/>
    <n v="1738"/>
    <n v="0.28457055276584586"/>
    <x v="1"/>
  </r>
  <r>
    <s v="SO-962576-1"/>
    <d v="2025-02-20T00:00:00"/>
    <n v="221356"/>
    <n v="45000.3"/>
    <n v="18270.3"/>
    <s v="USD"/>
    <n v="1661"/>
    <x v="0"/>
    <x v="1"/>
    <s v="Plan I"/>
    <n v="115555.3"/>
    <n v="0.1"/>
    <n v="4500.0300000000007"/>
    <n v="0.46607094601407628"/>
    <x v="1"/>
  </r>
  <r>
    <s v="SO-854373-2"/>
    <d v="2025-03-05T00:00:00"/>
    <n v="44084"/>
    <n v="1718.5"/>
    <n v="234.58"/>
    <s v="USD"/>
    <n v="1661"/>
    <x v="0"/>
    <x v="1"/>
    <s v="Plan I"/>
    <n v="117273.8"/>
    <n v="0.1"/>
    <n v="171.85000000000002"/>
    <n v="0.47300219815677497"/>
    <x v="1"/>
  </r>
  <r>
    <s v="SO-918620-1"/>
    <d v="2025-03-14T00:00:00"/>
    <n v="43369"/>
    <n v="13975"/>
    <n v="6478.5"/>
    <s v="USD"/>
    <n v="1661"/>
    <x v="0"/>
    <x v="1"/>
    <s v="Plan I"/>
    <n v="131248.79999999999"/>
    <n v="0.125"/>
    <n v="1746.875"/>
    <n v="0.52936777784499967"/>
    <x v="2"/>
  </r>
  <r>
    <s v="SO-659151-1"/>
    <d v="2025-03-30T00:00:00"/>
    <n v="121409"/>
    <n v="72450"/>
    <n v="22338.74"/>
    <s v="USD"/>
    <n v="1661"/>
    <x v="0"/>
    <x v="1"/>
    <s v="Plan I"/>
    <n v="203698.8"/>
    <n v="0.14000000000000001"/>
    <n v="10143.000000000002"/>
    <n v="0.82158146288341694"/>
    <x v="2"/>
  </r>
  <r>
    <s v="SO-974218-1"/>
    <d v="2025-04-11T00:00:00"/>
    <n v="170447"/>
    <n v="300"/>
    <n v="120"/>
    <s v="USD"/>
    <n v="1661"/>
    <x v="0"/>
    <x v="1"/>
    <s v="Plan I"/>
    <n v="203998.8"/>
    <n v="0.14000000000000001"/>
    <n v="42.000000000000007"/>
    <n v="0.82279145743844151"/>
    <x v="1"/>
  </r>
  <r>
    <s v="SO-974218-1"/>
    <d v="2025-04-11T00:00:00"/>
    <n v="170447"/>
    <n v="21600"/>
    <n v="9450"/>
    <s v="USD"/>
    <n v="1661"/>
    <x v="0"/>
    <x v="1"/>
    <s v="Plan I"/>
    <n v="225598.8"/>
    <n v="0.22500000000000001"/>
    <n v="4860"/>
    <n v="0.90991106540020561"/>
    <x v="2"/>
  </r>
  <r>
    <s v="SO-519281-1"/>
    <d v="2025-04-23T00:00:00"/>
    <n v="29795"/>
    <n v="1500"/>
    <n v="600"/>
    <s v="USD"/>
    <n v="1661"/>
    <x v="0"/>
    <x v="1"/>
    <s v="Plan I"/>
    <n v="227098.8"/>
    <n v="0.22500000000000001"/>
    <n v="337.5"/>
    <n v="0.91596103817532815"/>
    <x v="1"/>
  </r>
  <r>
    <s v="SO-519281-1"/>
    <d v="2025-04-23T00:00:00"/>
    <n v="29795"/>
    <n v="50750"/>
    <n v="23345"/>
    <s v="USD"/>
    <n v="1661"/>
    <x v="0"/>
    <x v="1"/>
    <s v="Plan I"/>
    <n v="277848.8"/>
    <n v="0.25"/>
    <n v="12687.5"/>
    <n v="1.1206517837336398"/>
    <x v="2"/>
  </r>
  <r>
    <s v="SO-850826-1"/>
    <d v="2025-05-17T00:00:00"/>
    <n v="44084"/>
    <n v="5760"/>
    <n v="2816"/>
    <s v="USD"/>
    <n v="1661"/>
    <x v="0"/>
    <x v="1"/>
    <s v="Plan I"/>
    <n v="283608.8"/>
    <n v="0.25"/>
    <n v="1440"/>
    <n v="1.1438836791901104"/>
    <x v="1"/>
  </r>
  <r>
    <s v="SO-997120-1"/>
    <d v="2025-05-22T00:00:00"/>
    <n v="222927"/>
    <n v="46500"/>
    <n v="18600"/>
    <s v="USD"/>
    <n v="1661"/>
    <x v="0"/>
    <x v="1"/>
    <s v="Plan I"/>
    <n v="330108.79999999999"/>
    <n v="0.28000000000000003"/>
    <n v="13020.000000000002"/>
    <n v="1.3314328352189082"/>
    <x v="2"/>
  </r>
  <r>
    <s v="SO-1028242-1"/>
    <d v="2025-06-11T00:00:00"/>
    <n v="44084"/>
    <n v="471.2"/>
    <n v="239.6"/>
    <s v="USD"/>
    <n v="1661"/>
    <x v="0"/>
    <x v="1"/>
    <s v="Plan I"/>
    <n v="330580"/>
    <n v="0.28000000000000003"/>
    <n v="131.93600000000001"/>
    <n v="1.3333333333333333"/>
    <x v="1"/>
  </r>
  <r>
    <s v="SO-949612-1"/>
    <d v="2025-01-25T00:00:00"/>
    <n v="167324"/>
    <n v="7924.58"/>
    <n v="595.84"/>
    <s v="USD"/>
    <n v="763043"/>
    <x v="1"/>
    <x v="0"/>
    <s v="Plan II"/>
    <n v="7924.58"/>
    <n v="0.05"/>
    <n v="396.22900000000004"/>
    <m/>
    <x v="0"/>
  </r>
  <r>
    <s v="SO-949612-1"/>
    <d v="2025-01-25T00:00:00"/>
    <n v="167324"/>
    <n v="2610"/>
    <n v="150"/>
    <s v="USD"/>
    <n v="763043"/>
    <x v="1"/>
    <x v="0"/>
    <s v="Plan II"/>
    <n v="10534.58"/>
    <n v="0.05"/>
    <n v="130.5"/>
    <m/>
    <x v="0"/>
  </r>
  <r>
    <s v="SO-949612-1"/>
    <d v="2025-01-25T00:00:00"/>
    <n v="167324"/>
    <n v="437.98"/>
    <n v="0"/>
    <s v="USD"/>
    <n v="763043"/>
    <x v="1"/>
    <x v="0"/>
    <s v="Plan II"/>
    <n v="10972.56"/>
    <n v="0.05"/>
    <n v="21.899000000000001"/>
    <m/>
    <x v="0"/>
  </r>
  <r>
    <s v="SO-967231-1"/>
    <d v="2025-01-25T00:00:00"/>
    <n v="167324"/>
    <n v="3990"/>
    <n v="90"/>
    <s v="USD"/>
    <n v="763043"/>
    <x v="1"/>
    <x v="0"/>
    <s v="Plan II"/>
    <n v="14962.56"/>
    <n v="0.05"/>
    <n v="199.5"/>
    <m/>
    <x v="0"/>
  </r>
  <r>
    <s v="SO-967231-1"/>
    <d v="2025-01-25T00:00:00"/>
    <n v="167324"/>
    <n v="114.95"/>
    <n v="0"/>
    <s v="USD"/>
    <n v="763043"/>
    <x v="1"/>
    <x v="0"/>
    <s v="Plan II"/>
    <n v="15077.51"/>
    <n v="0.05"/>
    <n v="5.7475000000000005"/>
    <m/>
    <x v="0"/>
  </r>
  <r>
    <s v="SO-968896-1"/>
    <d v="2025-02-06T00:00:00"/>
    <n v="167324"/>
    <n v="2606.8000000000002"/>
    <n v="58.8"/>
    <s v="USD"/>
    <n v="763043"/>
    <x v="1"/>
    <x v="0"/>
    <s v="Plan II"/>
    <n v="17684.310000000001"/>
    <n v="0.05"/>
    <n v="130.34"/>
    <m/>
    <x v="0"/>
  </r>
  <r>
    <s v="SO-968896-1"/>
    <d v="2025-02-06T00:00:00"/>
    <n v="167324"/>
    <n v="18620"/>
    <n v="420"/>
    <s v="USD"/>
    <n v="763043"/>
    <x v="1"/>
    <x v="0"/>
    <s v="Plan II"/>
    <n v="36304.31"/>
    <n v="0.05"/>
    <n v="931"/>
    <m/>
    <x v="0"/>
  </r>
  <r>
    <s v="SO-968896-1"/>
    <d v="2025-02-06T00:00:00"/>
    <n v="167324"/>
    <n v="3897.6"/>
    <n v="89.6"/>
    <s v="USD"/>
    <n v="763043"/>
    <x v="1"/>
    <x v="0"/>
    <s v="Plan II"/>
    <n v="40201.909999999996"/>
    <n v="0.05"/>
    <n v="194.88"/>
    <m/>
    <x v="0"/>
  </r>
  <r>
    <s v="SO-968896-1"/>
    <d v="2025-02-06T00:00:00"/>
    <n v="167324"/>
    <n v="1183.08"/>
    <n v="0"/>
    <s v="USD"/>
    <n v="763043"/>
    <x v="1"/>
    <x v="0"/>
    <s v="Plan II"/>
    <n v="41384.99"/>
    <n v="0.05"/>
    <n v="59.153999999999996"/>
    <m/>
    <x v="0"/>
  </r>
  <r>
    <s v="SO-984976-1"/>
    <d v="2025-03-19T00:00:00"/>
    <n v="167324"/>
    <n v="8689.6"/>
    <n v="196.24"/>
    <s v="USD"/>
    <n v="763043"/>
    <x v="1"/>
    <x v="0"/>
    <s v="Plan II"/>
    <n v="50074.59"/>
    <n v="0.05"/>
    <n v="434.48"/>
    <m/>
    <x v="0"/>
  </r>
  <r>
    <s v="SO-984976-1"/>
    <d v="2025-03-19T00:00:00"/>
    <n v="167324"/>
    <n v="50540"/>
    <n v="3420"/>
    <s v="USD"/>
    <n v="763043"/>
    <x v="1"/>
    <x v="0"/>
    <s v="Plan II"/>
    <n v="100614.59"/>
    <n v="0.05"/>
    <n v="2527"/>
    <m/>
    <x v="0"/>
  </r>
  <r>
    <s v="SO-984976-1"/>
    <d v="2025-03-19T00:00:00"/>
    <n v="167324"/>
    <n v="12992"/>
    <n v="298.68"/>
    <s v="USD"/>
    <n v="763043"/>
    <x v="1"/>
    <x v="0"/>
    <s v="Plan II"/>
    <n v="113606.59"/>
    <n v="0.05"/>
    <n v="649.6"/>
    <m/>
    <x v="0"/>
  </r>
  <r>
    <s v="SO-984976-1"/>
    <d v="2025-03-19T00:00:00"/>
    <n v="167324"/>
    <n v="3103.45"/>
    <n v="0"/>
    <s v="USD"/>
    <n v="763043"/>
    <x v="1"/>
    <x v="0"/>
    <s v="Plan II"/>
    <n v="116710.04"/>
    <n v="0.05"/>
    <n v="155.17250000000001"/>
    <m/>
    <x v="0"/>
  </r>
  <r>
    <s v="SO-997373-1"/>
    <d v="2025-03-27T00:00:00"/>
    <n v="167324"/>
    <n v="102928.84"/>
    <n v="7091.84"/>
    <s v="USD"/>
    <n v="763043"/>
    <x v="1"/>
    <x v="0"/>
    <s v="Plan II"/>
    <n v="219638.88"/>
    <n v="0.05"/>
    <n v="5146.442"/>
    <m/>
    <x v="0"/>
  </r>
  <r>
    <s v="SO-997373-1"/>
    <d v="2025-03-27T00:00:00"/>
    <n v="167324"/>
    <n v="32155.200000000001"/>
    <n v="739.2"/>
    <s v="USD"/>
    <n v="763043"/>
    <x v="1"/>
    <x v="0"/>
    <s v="Plan II"/>
    <n v="251794.08000000002"/>
    <n v="0.05"/>
    <n v="1607.7600000000002"/>
    <m/>
    <x v="0"/>
  </r>
  <r>
    <s v="SO-997373-1"/>
    <d v="2025-03-27T00:00:00"/>
    <n v="167324"/>
    <n v="5592.21"/>
    <n v="0"/>
    <s v="USD"/>
    <n v="763043"/>
    <x v="1"/>
    <x v="0"/>
    <s v="Plan II"/>
    <n v="257386.29"/>
    <n v="0.05"/>
    <n v="279.6105"/>
    <m/>
    <x v="0"/>
  </r>
  <r>
    <s v="SO-964095-1"/>
    <d v="2025-04-06T00:00:00"/>
    <n v="167324"/>
    <n v="42043.34"/>
    <n v="668.52"/>
    <s v="USD"/>
    <n v="763043"/>
    <x v="1"/>
    <x v="0"/>
    <s v="Plan II"/>
    <n v="299429.63"/>
    <n v="0.05"/>
    <n v="2102.1669999999999"/>
    <m/>
    <x v="0"/>
  </r>
  <r>
    <s v="SO-964095-1"/>
    <d v="2025-04-06T00:00:00"/>
    <n v="167324"/>
    <n v="147490.81"/>
    <n v="3031.16"/>
    <s v="USD"/>
    <n v="763043"/>
    <x v="1"/>
    <x v="0"/>
    <s v="Plan II"/>
    <n v="446920.44"/>
    <n v="0.05"/>
    <n v="7374.5405000000001"/>
    <m/>
    <x v="0"/>
  </r>
  <r>
    <s v="SO-964095-1"/>
    <d v="2025-04-06T00:00:00"/>
    <n v="167324"/>
    <n v="7068.93"/>
    <n v="0"/>
    <s v="USD"/>
    <n v="763043"/>
    <x v="1"/>
    <x v="0"/>
    <s v="Plan II"/>
    <n v="453989.37"/>
    <n v="0.05"/>
    <n v="353.44650000000001"/>
    <m/>
    <x v="0"/>
  </r>
  <r>
    <s v="SO-964095-1"/>
    <d v="2025-04-06T00:00:00"/>
    <n v="167324"/>
    <n v="155904"/>
    <n v="3584"/>
    <s v="USD"/>
    <n v="763043"/>
    <x v="1"/>
    <x v="0"/>
    <s v="Plan II"/>
    <n v="609893.37"/>
    <n v="0.05"/>
    <n v="7795.2000000000007"/>
    <m/>
    <x v="0"/>
  </r>
  <r>
    <s v="SO-964095-1"/>
    <d v="2025-04-06T00:00:00"/>
    <n v="167324"/>
    <n v="10067.69"/>
    <n v="231.4"/>
    <s v="USD"/>
    <n v="763043"/>
    <x v="1"/>
    <x v="0"/>
    <s v="Plan II"/>
    <n v="619961.05999999994"/>
    <n v="0.05"/>
    <n v="503.38450000000006"/>
    <m/>
    <x v="0"/>
  </r>
  <r>
    <s v="SO-964095-1"/>
    <d v="2025-04-06T00:00:00"/>
    <n v="167324"/>
    <n v="14818.14"/>
    <n v="0"/>
    <s v="USD"/>
    <n v="763043"/>
    <x v="1"/>
    <x v="0"/>
    <s v="Plan II"/>
    <n v="634779.19999999995"/>
    <n v="0.05"/>
    <n v="740.90700000000004"/>
    <m/>
    <x v="0"/>
  </r>
  <r>
    <s v="SO-882132-1"/>
    <d v="2025-04-11T00:00:00"/>
    <n v="12348"/>
    <n v="46480.37"/>
    <n v="3720.14"/>
    <s v="USD"/>
    <n v="763043"/>
    <x v="1"/>
    <x v="0"/>
    <s v="Plan II"/>
    <n v="681259.57"/>
    <n v="0.05"/>
    <n v="2324.0185000000001"/>
    <m/>
    <x v="0"/>
  </r>
  <r>
    <s v="SO-882132-1"/>
    <d v="2025-04-11T00:00:00"/>
    <n v="12348"/>
    <n v="1394.41"/>
    <n v="0"/>
    <s v="USD"/>
    <n v="763043"/>
    <x v="1"/>
    <x v="0"/>
    <s v="Plan II"/>
    <n v="682653.98"/>
    <n v="0.05"/>
    <n v="69.720500000000001"/>
    <m/>
    <x v="0"/>
  </r>
  <r>
    <s v="SO-992891-1"/>
    <d v="2025-04-12T00:00:00"/>
    <n v="480045"/>
    <n v="817.42"/>
    <n v="65.42"/>
    <s v="USD"/>
    <n v="763043"/>
    <x v="1"/>
    <x v="0"/>
    <s v="Plan II"/>
    <n v="683471.4"/>
    <n v="0.05"/>
    <n v="40.871000000000002"/>
    <m/>
    <x v="0"/>
  </r>
  <r>
    <s v="SO-948323-1"/>
    <d v="2025-04-13T00:00:00"/>
    <n v="167324"/>
    <n v="113170"/>
    <n v="-14410"/>
    <s v="USD"/>
    <n v="763043"/>
    <x v="1"/>
    <x v="0"/>
    <s v="Plan II"/>
    <n v="796641.4"/>
    <n v="0.05"/>
    <n v="5658.5"/>
    <m/>
    <x v="0"/>
  </r>
  <r>
    <s v="SO-948323-1"/>
    <d v="2025-04-13T00:00:00"/>
    <n v="167324"/>
    <n v="113050"/>
    <n v="36210"/>
    <s v="USD"/>
    <n v="763043"/>
    <x v="1"/>
    <x v="0"/>
    <s v="Plan II"/>
    <n v="909691.4"/>
    <n v="0.05"/>
    <n v="5652.5"/>
    <m/>
    <x v="0"/>
  </r>
  <r>
    <s v="SO-948323-1"/>
    <d v="2025-04-13T00:00:00"/>
    <n v="167324"/>
    <n v="66354.899999999994"/>
    <n v="1525.4"/>
    <s v="USD"/>
    <n v="763043"/>
    <x v="1"/>
    <x v="0"/>
    <s v="Plan II"/>
    <n v="976046.3"/>
    <n v="0.05"/>
    <n v="3317.7449999999999"/>
    <m/>
    <x v="0"/>
  </r>
  <r>
    <s v="SO-948323-1"/>
    <d v="2025-04-13T00:00:00"/>
    <n v="167324"/>
    <n v="9300.5400000000009"/>
    <n v="0"/>
    <s v="USD"/>
    <n v="763043"/>
    <x v="1"/>
    <x v="0"/>
    <s v="Plan II"/>
    <n v="985346.84000000008"/>
    <n v="0.05"/>
    <n v="465.02700000000004"/>
    <m/>
    <x v="0"/>
  </r>
  <r>
    <s v="SO-948323-1"/>
    <d v="2025-04-13T00:00:00"/>
    <n v="167324"/>
    <n v="0"/>
    <n v="-2590"/>
    <s v="USD"/>
    <n v="763043"/>
    <x v="1"/>
    <x v="0"/>
    <s v="Plan II"/>
    <n v="985346.84000000008"/>
    <n v="0.05"/>
    <n v="0"/>
    <m/>
    <x v="0"/>
  </r>
  <r>
    <s v="SO-0999557-1"/>
    <d v="2025-04-18T00:00:00"/>
    <n v="167324"/>
    <n v="3800"/>
    <n v="200"/>
    <s v="USD"/>
    <n v="763043"/>
    <x v="1"/>
    <x v="0"/>
    <s v="Plan II"/>
    <n v="989146.84000000008"/>
    <n v="0.05"/>
    <n v="190"/>
    <m/>
    <x v="0"/>
  </r>
  <r>
    <s v="SO-471268-1"/>
    <d v="2025-04-23T00:00:00"/>
    <n v="167324"/>
    <n v="180088.72"/>
    <n v="21615.72"/>
    <s v="USD"/>
    <n v="763043"/>
    <x v="1"/>
    <x v="0"/>
    <s v="Plan II"/>
    <n v="1169235.56"/>
    <n v="0.05"/>
    <n v="9004.4359999999997"/>
    <m/>
    <x v="0"/>
  </r>
  <r>
    <s v="SO-471268-1"/>
    <d v="2025-04-23T00:00:00"/>
    <n v="167324"/>
    <n v="661.23"/>
    <n v="0"/>
    <s v="USD"/>
    <n v="763043"/>
    <x v="1"/>
    <x v="0"/>
    <s v="Plan II"/>
    <n v="1169896.79"/>
    <n v="0.05"/>
    <n v="33.061500000000002"/>
    <m/>
    <x v="0"/>
  </r>
  <r>
    <s v="SO-1018702-1"/>
    <d v="2025-04-27T00:00:00"/>
    <n v="167324"/>
    <n v="2660"/>
    <n v="200"/>
    <s v="USD"/>
    <n v="763043"/>
    <x v="1"/>
    <x v="0"/>
    <s v="Plan II"/>
    <n v="1172556.79"/>
    <n v="0.05"/>
    <n v="133"/>
    <m/>
    <x v="0"/>
  </r>
  <r>
    <s v="SO-1018702-1"/>
    <d v="2025-04-27T00:00:00"/>
    <n v="167324"/>
    <n v="-174.22"/>
    <n v="0"/>
    <s v="USD"/>
    <n v="763043"/>
    <x v="1"/>
    <x v="0"/>
    <s v="Plan II"/>
    <n v="1172382.57"/>
    <n v="0.05"/>
    <n v="-8.7110000000000003"/>
    <m/>
    <x v="0"/>
  </r>
  <r>
    <s v="SO-1015207-1"/>
    <d v="2025-05-01T00:00:00"/>
    <n v="511987"/>
    <n v="1754.07"/>
    <n v="140.38999999999999"/>
    <s v="USD"/>
    <n v="763043"/>
    <x v="1"/>
    <x v="0"/>
    <s v="Plan II"/>
    <n v="1174136.6400000001"/>
    <n v="0.05"/>
    <n v="87.703500000000005"/>
    <m/>
    <x v="0"/>
  </r>
  <r>
    <s v="SO-0998655-1"/>
    <d v="2025-05-07T00:00:00"/>
    <n v="167324"/>
    <n v="43500"/>
    <n v="3450"/>
    <s v="USD"/>
    <n v="763043"/>
    <x v="1"/>
    <x v="0"/>
    <s v="Plan II"/>
    <n v="1217636.6400000001"/>
    <n v="0.05"/>
    <n v="2175"/>
    <m/>
    <x v="0"/>
  </r>
  <r>
    <s v="SO-851003-1"/>
    <d v="2025-05-08T00:00:00"/>
    <n v="167324"/>
    <n v="98355.35"/>
    <n v="9833.3799999999992"/>
    <s v="USD"/>
    <n v="763043"/>
    <x v="1"/>
    <x v="0"/>
    <s v="Plan II"/>
    <n v="1315991.9900000002"/>
    <n v="0.05"/>
    <n v="4917.7675000000008"/>
    <m/>
    <x v="0"/>
  </r>
  <r>
    <s v="SO-1024752-1"/>
    <d v="2025-05-09T00:00:00"/>
    <n v="167324"/>
    <n v="1819.85"/>
    <n v="0"/>
    <s v="USD"/>
    <n v="763043"/>
    <x v="1"/>
    <x v="0"/>
    <s v="Plan II"/>
    <n v="1317811.8400000003"/>
    <n v="0.05"/>
    <n v="90.992500000000007"/>
    <m/>
    <x v="0"/>
  </r>
  <r>
    <s v="SO-967216-1"/>
    <d v="2025-05-09T00:00:00"/>
    <n v="167324"/>
    <n v="4127.42"/>
    <n v="93.1"/>
    <s v="USD"/>
    <n v="763043"/>
    <x v="1"/>
    <x v="0"/>
    <s v="Plan II"/>
    <n v="1321939.2600000002"/>
    <n v="0.05"/>
    <n v="206.37100000000001"/>
    <m/>
    <x v="0"/>
  </r>
  <r>
    <s v="SO-967216-1"/>
    <d v="2025-05-09T00:00:00"/>
    <n v="167324"/>
    <n v="18620"/>
    <n v="2520"/>
    <s v="USD"/>
    <n v="763043"/>
    <x v="1"/>
    <x v="0"/>
    <s v="Plan II"/>
    <n v="1340559.2600000002"/>
    <n v="0.05"/>
    <n v="931"/>
    <m/>
    <x v="0"/>
  </r>
  <r>
    <s v="SO-967216-1"/>
    <d v="2025-05-09T00:00:00"/>
    <n v="167324"/>
    <n v="6171.2"/>
    <n v="141.86000000000001"/>
    <s v="USD"/>
    <n v="763043"/>
    <x v="1"/>
    <x v="0"/>
    <s v="Plan II"/>
    <n v="1346730.4600000002"/>
    <n v="0.05"/>
    <n v="308.56"/>
    <m/>
    <x v="0"/>
  </r>
  <r>
    <s v="SO-967216-1"/>
    <d v="2025-05-09T00:00:00"/>
    <n v="167324"/>
    <n v="1323.83"/>
    <n v="0"/>
    <s v="USD"/>
    <n v="763043"/>
    <x v="1"/>
    <x v="0"/>
    <s v="Plan II"/>
    <n v="1348054.2900000003"/>
    <n v="0.05"/>
    <n v="66.191500000000005"/>
    <m/>
    <x v="0"/>
  </r>
  <r>
    <s v="SO-1025005-1"/>
    <d v="2025-05-11T00:00:00"/>
    <n v="535082"/>
    <n v="500"/>
    <n v="0"/>
    <s v="USD"/>
    <n v="763043"/>
    <x v="1"/>
    <x v="0"/>
    <s v="Plan II"/>
    <n v="1348554.2900000003"/>
    <n v="0.05"/>
    <n v="25"/>
    <m/>
    <x v="0"/>
  </r>
  <r>
    <s v="SO-1025005-1"/>
    <d v="2025-05-11T00:00:00"/>
    <n v="535082"/>
    <n v="2.83"/>
    <n v="0"/>
    <s v="USD"/>
    <n v="763043"/>
    <x v="1"/>
    <x v="0"/>
    <s v="Plan II"/>
    <n v="1348557.1200000003"/>
    <n v="0.05"/>
    <n v="0.14150000000000001"/>
    <m/>
    <x v="0"/>
  </r>
  <r>
    <s v="SO-1018605-1"/>
    <d v="2025-05-22T00:00:00"/>
    <n v="167324"/>
    <n v="213026.12"/>
    <n v="13085.12"/>
    <s v="USD"/>
    <n v="763043"/>
    <x v="1"/>
    <x v="0"/>
    <s v="Plan II"/>
    <n v="1561583.2400000002"/>
    <n v="0.05"/>
    <n v="10651.306"/>
    <m/>
    <x v="0"/>
  </r>
  <r>
    <s v="SO-1018605-1"/>
    <d v="2025-05-22T00:00:00"/>
    <n v="167324"/>
    <n v="44091.6"/>
    <n v="1013.6"/>
    <s v="USD"/>
    <n v="763043"/>
    <x v="1"/>
    <x v="0"/>
    <s v="Plan II"/>
    <n v="1605674.8400000003"/>
    <n v="0.05"/>
    <n v="2204.58"/>
    <m/>
    <x v="0"/>
  </r>
  <r>
    <s v="SO-1018605-1"/>
    <d v="2025-05-22T00:00:00"/>
    <n v="167324"/>
    <n v="11463.05"/>
    <n v="0"/>
    <s v="USD"/>
    <n v="763043"/>
    <x v="1"/>
    <x v="0"/>
    <s v="Plan II"/>
    <n v="1617137.8900000004"/>
    <n v="0.05"/>
    <n v="573.15250000000003"/>
    <m/>
    <x v="0"/>
  </r>
  <r>
    <s v="SO-877876-1"/>
    <d v="2025-06-19T00:00:00"/>
    <n v="12348"/>
    <n v="5573.62"/>
    <n v="501.62"/>
    <s v="USD"/>
    <n v="763043"/>
    <x v="1"/>
    <x v="0"/>
    <s v="Plan II"/>
    <n v="1622711.5100000005"/>
    <n v="0.05"/>
    <n v="278.68099999999998"/>
    <m/>
    <x v="0"/>
  </r>
  <r>
    <s v="SO-926028-1"/>
    <d v="2025-06-27T00:00:00"/>
    <n v="398599"/>
    <n v="4350"/>
    <n v="361.5"/>
    <s v="USD"/>
    <n v="763043"/>
    <x v="1"/>
    <x v="0"/>
    <s v="Plan II"/>
    <n v="1627061.5100000005"/>
    <n v="0.05"/>
    <n v="217.5"/>
    <m/>
    <x v="0"/>
  </r>
  <r>
    <s v="SO-926028-1"/>
    <d v="2025-06-27T00:00:00"/>
    <n v="398599"/>
    <n v="250.13"/>
    <n v="0"/>
    <s v="USD"/>
    <n v="763043"/>
    <x v="1"/>
    <x v="0"/>
    <s v="Plan II"/>
    <n v="1627311.6400000004"/>
    <n v="0.05"/>
    <n v="12.506500000000001"/>
    <m/>
    <x v="0"/>
  </r>
  <r>
    <s v="SO-1043519-1"/>
    <d v="2025-07-03T00:00:00"/>
    <n v="167324"/>
    <n v="80598"/>
    <n v="7580"/>
    <s v="USD"/>
    <n v="763043"/>
    <x v="1"/>
    <x v="0"/>
    <s v="Plan II"/>
    <n v="1707909.6400000004"/>
    <n v="0.05"/>
    <n v="4029.9"/>
    <m/>
    <x v="0"/>
  </r>
  <r>
    <s v="SO-1043519-1"/>
    <d v="2025-07-03T00:00:00"/>
    <n v="167324"/>
    <n v="17835"/>
    <n v="410"/>
    <s v="USD"/>
    <n v="763043"/>
    <x v="1"/>
    <x v="0"/>
    <s v="Plan II"/>
    <n v="1725744.6400000004"/>
    <n v="0.05"/>
    <n v="891.75"/>
    <m/>
    <x v="0"/>
  </r>
  <r>
    <s v="SO-1043519-1"/>
    <d v="2025-07-03T00:00:00"/>
    <n v="167324"/>
    <n v="4223.6000000000004"/>
    <n v="0"/>
    <s v="USD"/>
    <n v="763043"/>
    <x v="1"/>
    <x v="0"/>
    <s v="Plan II"/>
    <n v="1729968.2400000005"/>
    <n v="0.05"/>
    <n v="211.18000000000004"/>
    <m/>
    <x v="0"/>
  </r>
  <r>
    <s v="SO-1041100-1"/>
    <d v="2025-07-17T00:00:00"/>
    <n v="167324"/>
    <n v="3990"/>
    <n v="270"/>
    <s v="USD"/>
    <n v="763043"/>
    <x v="1"/>
    <x v="0"/>
    <s v="Plan II"/>
    <n v="1733958.2400000005"/>
    <n v="0.05"/>
    <n v="199.5"/>
    <m/>
    <x v="0"/>
  </r>
  <r>
    <s v="SO-1041100-1"/>
    <d v="2025-07-17T00:00:00"/>
    <n v="167324"/>
    <n v="151.35"/>
    <n v="0"/>
    <s v="USD"/>
    <n v="763043"/>
    <x v="1"/>
    <x v="0"/>
    <s v="Plan II"/>
    <n v="1734109.5900000005"/>
    <n v="0.05"/>
    <n v="7.5674999999999999"/>
    <m/>
    <x v="0"/>
  </r>
  <r>
    <s v="SO-1052529-1"/>
    <d v="2025-08-01T00:00:00"/>
    <n v="167324"/>
    <n v="1330"/>
    <n v="100"/>
    <s v="USD"/>
    <n v="763043"/>
    <x v="1"/>
    <x v="0"/>
    <s v="Plan II"/>
    <n v="1735439.5900000005"/>
    <n v="0.05"/>
    <n v="66.5"/>
    <m/>
    <x v="0"/>
  </r>
  <r>
    <s v="SO-1052529-1"/>
    <d v="2025-08-01T00:00:00"/>
    <n v="167324"/>
    <n v="46.25"/>
    <n v="0"/>
    <s v="USD"/>
    <n v="763043"/>
    <x v="1"/>
    <x v="0"/>
    <s v="Plan II"/>
    <n v="1735485.8400000005"/>
    <n v="0.05"/>
    <n v="2.3125"/>
    <m/>
    <x v="0"/>
  </r>
  <r>
    <s v="SO-1053243-1"/>
    <d v="2025-08-01T00:00:00"/>
    <n v="167324"/>
    <n v="3990"/>
    <n v="302"/>
    <s v="USD"/>
    <n v="763043"/>
    <x v="1"/>
    <x v="0"/>
    <s v="Plan II"/>
    <n v="1739475.8400000005"/>
    <n v="0.05"/>
    <n v="199.5"/>
    <m/>
    <x v="0"/>
  </r>
  <r>
    <s v="SO-1053243-1"/>
    <d v="2025-08-01T00:00:00"/>
    <n v="167324"/>
    <n v="114.49"/>
    <n v="0"/>
    <s v="USD"/>
    <n v="763043"/>
    <x v="1"/>
    <x v="0"/>
    <s v="Plan II"/>
    <n v="1739590.3300000005"/>
    <n v="0.05"/>
    <n v="5.7244999999999999"/>
    <m/>
    <x v="0"/>
  </r>
  <r>
    <s v="SO-960878-1"/>
    <d v="2025-08-15T00:00:00"/>
    <n v="167324"/>
    <n v="597.75"/>
    <n v="66"/>
    <s v="USD"/>
    <n v="763043"/>
    <x v="1"/>
    <x v="0"/>
    <s v="Plan II"/>
    <n v="1740188.0800000005"/>
    <n v="0.05"/>
    <n v="29.887500000000003"/>
    <m/>
    <x v="0"/>
  </r>
  <r>
    <s v="SO-960878-1"/>
    <d v="2025-08-15T00:00:00"/>
    <n v="167324"/>
    <n v="1276.5"/>
    <n v="140.25"/>
    <s v="USD"/>
    <n v="763043"/>
    <x v="1"/>
    <x v="0"/>
    <s v="Plan II"/>
    <n v="1741464.5800000005"/>
    <n v="0.05"/>
    <n v="63.825000000000003"/>
    <m/>
    <x v="0"/>
  </r>
  <r>
    <s v="SO-1039981-1"/>
    <d v="2025-09-17T00:00:00"/>
    <n v="167324"/>
    <n v="192500"/>
    <n v="19250"/>
    <s v="USD"/>
    <n v="763043"/>
    <x v="1"/>
    <x v="0"/>
    <s v="Plan II"/>
    <n v="1933964.5800000005"/>
    <n v="6.9999999999999993E-2"/>
    <n v="13474.999999999998"/>
    <m/>
    <x v="0"/>
  </r>
  <r>
    <s v="SO-1039981-1"/>
    <d v="2025-09-17T00:00:00"/>
    <n v="167324"/>
    <n v="34374.370000000003"/>
    <n v="3437.44"/>
    <s v="USD"/>
    <n v="763043"/>
    <x v="1"/>
    <x v="0"/>
    <s v="Plan II"/>
    <n v="1968338.9500000007"/>
    <n v="6.9999999999999993E-2"/>
    <n v="2406.2058999999999"/>
    <m/>
    <x v="0"/>
  </r>
  <r>
    <s v="SO-1039981-1"/>
    <d v="2025-09-17T00:00:00"/>
    <n v="167324"/>
    <n v="9998.9"/>
    <n v="0"/>
    <s v="USD"/>
    <n v="763043"/>
    <x v="1"/>
    <x v="0"/>
    <s v="Plan II"/>
    <n v="1978337.8500000006"/>
    <n v="6.9999999999999993E-2"/>
    <n v="699.92299999999989"/>
    <m/>
    <x v="0"/>
  </r>
  <r>
    <s v="SO-1039981-1"/>
    <d v="2025-09-17T00:00:00"/>
    <n v="167324"/>
    <n v="37950"/>
    <n v="3795"/>
    <s v="USD"/>
    <n v="763043"/>
    <x v="1"/>
    <x v="0"/>
    <s v="Plan II"/>
    <n v="2016287.8500000006"/>
    <n v="6.9999999999999993E-2"/>
    <n v="2656.4999999999995"/>
    <m/>
    <x v="0"/>
  </r>
  <r>
    <s v="SO-914436-1"/>
    <d v="2025-09-18T00:00:00"/>
    <n v="169622"/>
    <n v="55577.04"/>
    <n v="8900.2199999999993"/>
    <s v="USD"/>
    <n v="763043"/>
    <x v="1"/>
    <x v="0"/>
    <s v="Plan II"/>
    <n v="2071864.8900000006"/>
    <n v="6.9999999999999993E-2"/>
    <n v="3890.3927999999996"/>
    <m/>
    <x v="0"/>
  </r>
  <r>
    <s v="SO-914436-1"/>
    <d v="2025-09-18T00:00:00"/>
    <n v="169622"/>
    <n v="3807.04"/>
    <n v="0"/>
    <s v="USD"/>
    <n v="763043"/>
    <x v="1"/>
    <x v="0"/>
    <s v="Plan II"/>
    <n v="2075671.9300000006"/>
    <n v="6.9999999999999993E-2"/>
    <n v="266.49279999999999"/>
    <m/>
    <x v="0"/>
  </r>
  <r>
    <s v="SO-847948-1"/>
    <d v="2025-09-21T00:00:00"/>
    <n v="167324"/>
    <n v="11699.08"/>
    <n v="1499.08"/>
    <s v="USD"/>
    <n v="763043"/>
    <x v="1"/>
    <x v="0"/>
    <s v="Plan II"/>
    <n v="2087371.0100000007"/>
    <n v="6.9999999999999993E-2"/>
    <n v="818.93559999999991"/>
    <m/>
    <x v="0"/>
  </r>
  <r>
    <s v="SO-847948-1"/>
    <d v="2025-09-21T00:00:00"/>
    <n v="167324"/>
    <n v="1048401.82"/>
    <n v="115355.17"/>
    <s v="USD"/>
    <n v="763043"/>
    <x v="1"/>
    <x v="0"/>
    <s v="Plan II"/>
    <n v="3135772.8300000005"/>
    <n v="0.08"/>
    <n v="83872.145600000003"/>
    <m/>
    <x v="0"/>
  </r>
  <r>
    <s v="SO-847948-1"/>
    <d v="2025-09-21T00:00:00"/>
    <n v="167324"/>
    <n v="9999.9"/>
    <n v="999.9"/>
    <s v="USD"/>
    <n v="763043"/>
    <x v="1"/>
    <x v="0"/>
    <s v="Plan II"/>
    <n v="3145772.7300000004"/>
    <n v="0.08"/>
    <n v="799.99199999999996"/>
    <m/>
    <x v="0"/>
  </r>
  <r>
    <s v="SO-847948-1"/>
    <d v="2025-09-21T00:00:00"/>
    <n v="167324"/>
    <n v="620.04999999999995"/>
    <n v="0"/>
    <s v="USD"/>
    <n v="763043"/>
    <x v="1"/>
    <x v="0"/>
    <s v="Plan II"/>
    <n v="3146392.7800000003"/>
    <n v="0.08"/>
    <n v="49.603999999999999"/>
    <m/>
    <x v="0"/>
  </r>
  <r>
    <s v="SO-847948-1"/>
    <d v="2025-09-21T00:00:00"/>
    <n v="167324"/>
    <n v="8999.2000000000007"/>
    <n v="824.2"/>
    <s v="USD"/>
    <n v="763043"/>
    <x v="1"/>
    <x v="0"/>
    <s v="Plan II"/>
    <n v="3155391.9800000004"/>
    <n v="0.08"/>
    <n v="719.93600000000004"/>
    <m/>
    <x v="0"/>
  </r>
  <r>
    <s v="SO-1064904-1"/>
    <d v="2025-09-25T00:00:00"/>
    <n v="167324"/>
    <n v="6193.5"/>
    <n v="681"/>
    <s v="USD"/>
    <n v="763043"/>
    <x v="1"/>
    <x v="0"/>
    <s v="Plan II"/>
    <n v="3161585.4800000004"/>
    <n v="0.08"/>
    <n v="495.48"/>
    <m/>
    <x v="0"/>
  </r>
  <r>
    <s v="SO-1036820-1"/>
    <d v="2025-09-26T00:00:00"/>
    <n v="167324"/>
    <n v="139475.68"/>
    <n v="41844.21"/>
    <s v="USD"/>
    <n v="763043"/>
    <x v="1"/>
    <x v="0"/>
    <s v="Plan II"/>
    <n v="3301061.1600000006"/>
    <n v="0.08"/>
    <n v="11158.054399999999"/>
    <m/>
    <x v="0"/>
  </r>
  <r>
    <s v="SO-1036820-1"/>
    <d v="2025-09-26T00:00:00"/>
    <n v="167324"/>
    <n v="41628.35"/>
    <n v="12489.76"/>
    <s v="USD"/>
    <n v="763043"/>
    <x v="1"/>
    <x v="0"/>
    <s v="Plan II"/>
    <n v="3342689.5100000007"/>
    <n v="0.14000000000000001"/>
    <n v="5827.9690000000001"/>
    <m/>
    <x v="0"/>
  </r>
  <r>
    <s v="SO-1060381-1"/>
    <d v="2025-09-27T00:00:00"/>
    <n v="167324"/>
    <n v="67095.320000000007"/>
    <n v="4404.45"/>
    <s v="USD"/>
    <n v="763043"/>
    <x v="1"/>
    <x v="0"/>
    <s v="Plan II"/>
    <n v="3409784.8300000005"/>
    <n v="0.14000000000000001"/>
    <n v="9393.3448000000026"/>
    <m/>
    <x v="0"/>
  </r>
  <r>
    <s v="SO-1060381-1"/>
    <d v="2025-09-27T00:00:00"/>
    <n v="167324"/>
    <n v="21008.12"/>
    <n v="5266.54"/>
    <s v="USD"/>
    <n v="763043"/>
    <x v="1"/>
    <x v="0"/>
    <s v="Plan II"/>
    <n v="3430792.9500000007"/>
    <n v="0.14000000000000001"/>
    <n v="2941.1368000000002"/>
    <m/>
    <x v="0"/>
  </r>
  <r>
    <s v="SO-1060381-1"/>
    <d v="2025-09-27T00:00:00"/>
    <n v="167324"/>
    <n v="20724.7"/>
    <n v="4611.07"/>
    <s v="USD"/>
    <n v="763043"/>
    <x v="1"/>
    <x v="0"/>
    <s v="Plan II"/>
    <n v="3451517.6500000008"/>
    <n v="0.14000000000000001"/>
    <n v="2901.4580000000005"/>
    <m/>
    <x v="0"/>
  </r>
  <r>
    <s v="SO-1060381-1"/>
    <d v="2025-09-27T00:00:00"/>
    <n v="167324"/>
    <n v="3958"/>
    <n v="0"/>
    <s v="USD"/>
    <n v="763043"/>
    <x v="1"/>
    <x v="0"/>
    <s v="Plan II"/>
    <n v="3455475.6500000008"/>
    <n v="0.14000000000000001"/>
    <n v="554.12"/>
    <m/>
    <x v="0"/>
  </r>
  <r>
    <s v="SO-1077987-1"/>
    <d v="2025-10-05T00:00:00"/>
    <n v="167324"/>
    <n v="290604.96000000002"/>
    <n v="37572.959999999999"/>
    <s v="USD"/>
    <n v="763043"/>
    <x v="1"/>
    <x v="0"/>
    <s v="Plan II"/>
    <n v="3746080.6100000008"/>
    <n v="0.16"/>
    <n v="46496.793600000005"/>
    <m/>
    <x v="0"/>
  </r>
  <r>
    <s v="SO-1077987-1"/>
    <d v="2025-10-05T00:00:00"/>
    <n v="167324"/>
    <n v="55680"/>
    <n v="1014"/>
    <s v="USD"/>
    <n v="763043"/>
    <x v="1"/>
    <x v="0"/>
    <s v="Plan II"/>
    <n v="3801760.6100000008"/>
    <n v="0.16"/>
    <n v="8908.8000000000011"/>
    <m/>
    <x v="0"/>
  </r>
  <r>
    <s v="SO-1077987-1"/>
    <d v="2025-10-05T00:00:00"/>
    <n v="167324"/>
    <n v="15789.83"/>
    <n v="0"/>
    <s v="USD"/>
    <n v="763043"/>
    <x v="1"/>
    <x v="0"/>
    <s v="Plan II"/>
    <n v="3817550.4400000009"/>
    <n v="0.16"/>
    <n v="2526.3728000000001"/>
    <m/>
    <x v="0"/>
  </r>
  <r>
    <s v="SO-1078034-1"/>
    <d v="2025-10-05T00:00:00"/>
    <n v="167324"/>
    <n v="181766.64"/>
    <n v="23770.639999999999"/>
    <s v="USD"/>
    <n v="763043"/>
    <x v="1"/>
    <x v="0"/>
    <s v="Plan II"/>
    <n v="3999317.080000001"/>
    <n v="0.16"/>
    <n v="29082.662400000001"/>
    <m/>
    <x v="0"/>
  </r>
  <r>
    <s v="SO-1078034-1"/>
    <d v="2025-10-05T00:00:00"/>
    <n v="167324"/>
    <n v="37120"/>
    <n v="676"/>
    <s v="USD"/>
    <n v="763043"/>
    <x v="1"/>
    <x v="0"/>
    <s v="Plan II"/>
    <n v="4036437.080000001"/>
    <n v="0.16"/>
    <n v="5939.2"/>
    <m/>
    <x v="0"/>
  </r>
  <r>
    <s v="SO-1078034-1"/>
    <d v="2025-10-05T00:00:00"/>
    <n v="167324"/>
    <n v="10062.450000000001"/>
    <n v="0"/>
    <s v="USD"/>
    <n v="763043"/>
    <x v="1"/>
    <x v="0"/>
    <s v="Plan II"/>
    <n v="4046499.5300000012"/>
    <n v="0.16"/>
    <n v="1609.9920000000002"/>
    <m/>
    <x v="0"/>
  </r>
  <r>
    <s v="SO-1080710-1"/>
    <d v="2025-10-08T00:00:00"/>
    <n v="124749"/>
    <n v="2195"/>
    <n v="395"/>
    <s v="USD"/>
    <n v="763043"/>
    <x v="1"/>
    <x v="0"/>
    <s v="Plan II"/>
    <n v="4048694.5300000012"/>
    <n v="0.16"/>
    <n v="351.2"/>
    <m/>
    <x v="0"/>
  </r>
  <r>
    <s v="SO-1080710-1"/>
    <d v="2025-10-08T00:00:00"/>
    <n v="124749"/>
    <n v="-25"/>
    <n v="0"/>
    <s v="USD"/>
    <n v="763043"/>
    <x v="1"/>
    <x v="0"/>
    <s v="Plan II"/>
    <n v="4048669.5300000012"/>
    <n v="0.16"/>
    <n v="-4"/>
    <m/>
    <x v="0"/>
  </r>
  <r>
    <s v="SO-1083784-1"/>
    <d v="2025-10-08T00:00:00"/>
    <n v="124749"/>
    <n v="439.02"/>
    <n v="79.02"/>
    <s v="USD"/>
    <n v="763043"/>
    <x v="1"/>
    <x v="0"/>
    <s v="Plan II"/>
    <n v="4049108.5500000012"/>
    <n v="0.16"/>
    <n v="70.243200000000002"/>
    <m/>
    <x v="0"/>
  </r>
  <r>
    <s v="SO-1083784-1"/>
    <d v="2025-10-08T00:00:00"/>
    <n v="124749"/>
    <n v="-25"/>
    <n v="0"/>
    <s v="USD"/>
    <n v="763043"/>
    <x v="1"/>
    <x v="0"/>
    <s v="Plan II"/>
    <n v="4049083.5500000012"/>
    <n v="0.16"/>
    <n v="-4"/>
    <m/>
    <x v="0"/>
  </r>
  <r>
    <s v="SO-1083927-1"/>
    <d v="2025-10-17T00:00:00"/>
    <n v="167324"/>
    <n v="7148.76"/>
    <n v="206.06"/>
    <s v="USD"/>
    <n v="763043"/>
    <x v="1"/>
    <x v="0"/>
    <s v="Plan II"/>
    <n v="4056232.310000001"/>
    <n v="0.16"/>
    <n v="1143.8016"/>
    <m/>
    <x v="0"/>
  </r>
  <r>
    <s v="SO-1083927-1"/>
    <d v="2025-10-17T00:00:00"/>
    <n v="167324"/>
    <n v="1566"/>
    <n v="28.5"/>
    <s v="USD"/>
    <n v="763043"/>
    <x v="1"/>
    <x v="0"/>
    <s v="Plan II"/>
    <n v="4057798.310000001"/>
    <n v="0.16"/>
    <n v="250.56"/>
    <m/>
    <x v="0"/>
  </r>
  <r>
    <s v="SO-1083927-1"/>
    <d v="2025-10-17T00:00:00"/>
    <n v="167324"/>
    <n v="368.24"/>
    <n v="0"/>
    <s v="USD"/>
    <n v="763043"/>
    <x v="1"/>
    <x v="0"/>
    <s v="Plan II"/>
    <n v="4058166.5500000012"/>
    <n v="0.16"/>
    <n v="58.918400000000005"/>
    <m/>
    <x v="0"/>
  </r>
  <r>
    <s v="SO-1028761-1"/>
    <d v="2025-10-22T00:00:00"/>
    <n v="124749"/>
    <n v="10854"/>
    <n v="1447.2"/>
    <s v="USD"/>
    <n v="763043"/>
    <x v="1"/>
    <x v="0"/>
    <s v="Plan II"/>
    <n v="4069020.5500000012"/>
    <n v="0.16"/>
    <n v="1736.64"/>
    <m/>
    <x v="0"/>
  </r>
  <r>
    <s v="SO-1018660-1"/>
    <d v="2025-10-24T00:00:00"/>
    <n v="167324"/>
    <n v="14145"/>
    <n v="0"/>
    <s v="USD"/>
    <n v="763043"/>
    <x v="1"/>
    <x v="0"/>
    <s v="Plan II"/>
    <n v="4083165.5500000012"/>
    <n v="0.16"/>
    <n v="2263.2000000000003"/>
    <m/>
    <x v="0"/>
  </r>
  <r>
    <s v="SO-1018660-1"/>
    <d v="2025-10-24T00:00:00"/>
    <n v="167324"/>
    <n v="374.85"/>
    <n v="0"/>
    <s v="USD"/>
    <n v="763043"/>
    <x v="1"/>
    <x v="0"/>
    <s v="Plan II"/>
    <n v="4083540.4000000013"/>
    <n v="0.16"/>
    <n v="59.976000000000006"/>
    <m/>
    <x v="0"/>
  </r>
  <r>
    <s v="SO-1085524-1"/>
    <d v="2025-10-30T00:00:00"/>
    <n v="167324"/>
    <n v="21280"/>
    <n v="612"/>
    <s v="USD"/>
    <n v="763043"/>
    <x v="1"/>
    <x v="0"/>
    <s v="Plan II"/>
    <n v="4104820.4000000013"/>
    <n v="0.16"/>
    <n v="3404.8"/>
    <m/>
    <x v="0"/>
  </r>
  <r>
    <s v="SO-1085524-1"/>
    <d v="2025-10-30T00:00:00"/>
    <n v="167324"/>
    <n v="1066.8499999999999"/>
    <n v="0"/>
    <s v="USD"/>
    <n v="763043"/>
    <x v="1"/>
    <x v="0"/>
    <s v="Plan II"/>
    <n v="4105887.2500000014"/>
    <n v="0.16"/>
    <n v="170.696"/>
    <m/>
    <x v="0"/>
  </r>
  <r>
    <s v="SO-1090594-1"/>
    <d v="2025-11-01T00:00:00"/>
    <n v="167324"/>
    <n v="9972"/>
    <n v="972"/>
    <s v="USD"/>
    <n v="763043"/>
    <x v="1"/>
    <x v="0"/>
    <s v="Plan II"/>
    <n v="4115859.2500000014"/>
    <n v="0.16"/>
    <n v="1595.52"/>
    <m/>
    <x v="0"/>
  </r>
  <r>
    <s v="SO-918400-1"/>
    <d v="2025-11-01T00:00:00"/>
    <n v="398599"/>
    <n v="36954.199999999997"/>
    <n v="2956.6"/>
    <s v="USD"/>
    <n v="763043"/>
    <x v="1"/>
    <x v="0"/>
    <s v="Plan II"/>
    <n v="4152813.4500000016"/>
    <n v="0.16"/>
    <n v="5912.6719999999996"/>
    <m/>
    <x v="0"/>
  </r>
  <r>
    <s v="SO-918400-1"/>
    <d v="2025-11-01T00:00:00"/>
    <n v="398599"/>
    <n v="2217.25"/>
    <n v="0"/>
    <s v="USD"/>
    <n v="763043"/>
    <x v="1"/>
    <x v="0"/>
    <s v="Plan II"/>
    <n v="4155030.7000000016"/>
    <n v="0.16"/>
    <n v="354.76"/>
    <m/>
    <x v="0"/>
  </r>
  <r>
    <s v="SO-1088956-1"/>
    <d v="2025-11-05T00:00:00"/>
    <n v="124749"/>
    <n v="3200"/>
    <n v="320"/>
    <s v="USD"/>
    <n v="763043"/>
    <x v="1"/>
    <x v="0"/>
    <s v="Plan II"/>
    <n v="4158230.7000000016"/>
    <n v="0.16"/>
    <n v="512"/>
    <m/>
    <x v="0"/>
  </r>
  <r>
    <s v="SO-1088956-1"/>
    <d v="2025-11-05T00:00:00"/>
    <n v="124749"/>
    <n v="639.99"/>
    <n v="63.99"/>
    <s v="USD"/>
    <n v="763043"/>
    <x v="1"/>
    <x v="0"/>
    <s v="Plan II"/>
    <n v="4158870.6900000018"/>
    <n v="0.16"/>
    <n v="102.39840000000001"/>
    <m/>
    <x v="0"/>
  </r>
  <r>
    <s v="SO-1088956-1"/>
    <d v="2025-11-05T00:00:00"/>
    <n v="124749"/>
    <n v="-25"/>
    <n v="0"/>
    <s v="USD"/>
    <n v="763043"/>
    <x v="1"/>
    <x v="0"/>
    <s v="Plan II"/>
    <n v="4158845.6900000018"/>
    <n v="0.16"/>
    <n v="-4"/>
    <m/>
    <x v="0"/>
  </r>
  <r>
    <s v="SO-1088794-1"/>
    <d v="2025-11-09T00:00:00"/>
    <n v="167324"/>
    <n v="8157.32"/>
    <n v="245.32"/>
    <s v="USD"/>
    <n v="763043"/>
    <x v="1"/>
    <x v="0"/>
    <s v="Plan II"/>
    <n v="4167003.0100000016"/>
    <n v="0.16"/>
    <n v="1305.1712"/>
    <m/>
    <x v="0"/>
  </r>
  <r>
    <s v="SO-1088794-1"/>
    <d v="2025-11-09T00:00:00"/>
    <n v="167324"/>
    <n v="1461.6"/>
    <n v="29.6"/>
    <s v="USD"/>
    <n v="763043"/>
    <x v="1"/>
    <x v="0"/>
    <s v="Plan II"/>
    <n v="4168464.6100000017"/>
    <n v="0.16"/>
    <n v="233.85599999999999"/>
    <m/>
    <x v="0"/>
  </r>
  <r>
    <s v="SO-1088794-1"/>
    <d v="2025-11-09T00:00:00"/>
    <n v="167324"/>
    <n v="418.9"/>
    <n v="0"/>
    <s v="USD"/>
    <n v="763043"/>
    <x v="1"/>
    <x v="0"/>
    <s v="Plan II"/>
    <n v="4168883.5100000016"/>
    <n v="0.16"/>
    <n v="67.024000000000001"/>
    <m/>
    <x v="0"/>
  </r>
  <r>
    <s v="SO-1095300-1"/>
    <d v="2025-11-27T00:00:00"/>
    <n v="167324"/>
    <n v="7071.16"/>
    <n v="869.74"/>
    <s v="USD"/>
    <n v="763043"/>
    <x v="1"/>
    <x v="0"/>
    <s v="Plan II"/>
    <n v="4175954.6700000018"/>
    <n v="0.16"/>
    <n v="1131.3856000000001"/>
    <m/>
    <x v="0"/>
  </r>
  <r>
    <s v="SO-1095300-1"/>
    <d v="2025-11-27T00:00:00"/>
    <n v="167324"/>
    <n v="1461.6"/>
    <n v="28.84"/>
    <s v="USD"/>
    <n v="763043"/>
    <x v="1"/>
    <x v="0"/>
    <s v="Plan II"/>
    <n v="4177416.2700000019"/>
    <n v="0.16"/>
    <n v="233.85599999999999"/>
    <m/>
    <x v="0"/>
  </r>
  <r>
    <s v="SO-1095300-1"/>
    <d v="2025-11-27T00:00:00"/>
    <n v="167324"/>
    <n v="361.44"/>
    <n v="0"/>
    <s v="USD"/>
    <n v="763043"/>
    <x v="1"/>
    <x v="0"/>
    <s v="Plan II"/>
    <n v="4177777.7100000018"/>
    <n v="0.16"/>
    <n v="57.830399999999997"/>
    <m/>
    <x v="0"/>
  </r>
  <r>
    <s v="SO-1085902-1"/>
    <d v="2025-11-28T00:00:00"/>
    <n v="167324"/>
    <n v="49900"/>
    <n v="3014.63"/>
    <s v="USD"/>
    <n v="763043"/>
    <x v="1"/>
    <x v="0"/>
    <s v="Plan II"/>
    <n v="4227677.7100000018"/>
    <n v="0.16"/>
    <n v="7984"/>
    <m/>
    <x v="0"/>
  </r>
  <r>
    <s v="SO-1096950-1"/>
    <d v="2025-11-30T00:00:00"/>
    <n v="124749"/>
    <n v="3200"/>
    <n v="320"/>
    <s v="USD"/>
    <n v="763043"/>
    <x v="1"/>
    <x v="0"/>
    <s v="Plan II"/>
    <n v="4230877.7100000018"/>
    <n v="0.16"/>
    <n v="512"/>
    <m/>
    <x v="0"/>
  </r>
  <r>
    <s v="SO-1096950-1"/>
    <d v="2025-11-30T00:00:00"/>
    <n v="124749"/>
    <n v="639.99"/>
    <n v="63.99"/>
    <s v="USD"/>
    <n v="763043"/>
    <x v="1"/>
    <x v="0"/>
    <s v="Plan II"/>
    <n v="4231517.700000002"/>
    <n v="0.16"/>
    <n v="102.39840000000001"/>
    <m/>
    <x v="0"/>
  </r>
  <r>
    <s v="SO-1096950-1"/>
    <d v="2025-11-30T00:00:00"/>
    <n v="124749"/>
    <n v="-25"/>
    <n v="0"/>
    <s v="USD"/>
    <n v="763043"/>
    <x v="1"/>
    <x v="0"/>
    <s v="Plan II"/>
    <n v="4231492.700000002"/>
    <n v="0.16"/>
    <n v="-4"/>
    <m/>
    <x v="0"/>
  </r>
  <r>
    <s v="SO-957804-2"/>
    <d v="2025-12-05T00:00:00"/>
    <n v="167324"/>
    <n v="20640"/>
    <n v="3090"/>
    <s v="USD"/>
    <n v="763043"/>
    <x v="1"/>
    <x v="0"/>
    <s v="Plan II"/>
    <n v="4252132.700000002"/>
    <n v="0.16"/>
    <n v="3302.4"/>
    <m/>
    <x v="0"/>
  </r>
  <r>
    <s v="SO-1099545-1"/>
    <d v="2025-12-10T00:00:00"/>
    <n v="124749"/>
    <n v="3200"/>
    <n v="320"/>
    <s v="USD"/>
    <n v="763043"/>
    <x v="1"/>
    <x v="0"/>
    <s v="Plan II"/>
    <n v="4255332.700000002"/>
    <n v="0.16"/>
    <n v="512"/>
    <m/>
    <x v="0"/>
  </r>
  <r>
    <s v="SO-1099545-1"/>
    <d v="2025-12-10T00:00:00"/>
    <n v="124749"/>
    <n v="639.99"/>
    <n v="63.99"/>
    <s v="USD"/>
    <n v="763043"/>
    <x v="1"/>
    <x v="0"/>
    <s v="Plan II"/>
    <n v="4255972.6900000023"/>
    <n v="0.16"/>
    <n v="102.39840000000001"/>
    <m/>
    <x v="0"/>
  </r>
  <r>
    <s v="SO-1099545-1"/>
    <d v="2025-12-10T00:00:00"/>
    <n v="124749"/>
    <n v="-25"/>
    <n v="0"/>
    <s v="USD"/>
    <n v="763043"/>
    <x v="1"/>
    <x v="0"/>
    <s v="Plan II"/>
    <n v="4255947.6900000023"/>
    <n v="0.16"/>
    <n v="-4"/>
    <m/>
    <x v="0"/>
  </r>
  <r>
    <s v="SO-981172-1"/>
    <d v="2025-12-10T00:00:00"/>
    <n v="167324"/>
    <n v="41880"/>
    <n v="1255"/>
    <s v="USD"/>
    <n v="763043"/>
    <x v="1"/>
    <x v="0"/>
    <s v="Plan II"/>
    <n v="4297827.6900000023"/>
    <n v="0.16"/>
    <n v="6700.8"/>
    <m/>
    <x v="0"/>
  </r>
  <r>
    <s v="SO-981172-1"/>
    <d v="2025-12-10T00:00:00"/>
    <n v="167324"/>
    <n v="49977.63"/>
    <n v="1147.7"/>
    <s v="USD"/>
    <n v="763043"/>
    <x v="1"/>
    <x v="0"/>
    <s v="Plan II"/>
    <n v="4347805.3200000022"/>
    <n v="0.16"/>
    <n v="7996.4207999999999"/>
    <m/>
    <x v="0"/>
  </r>
  <r>
    <s v="SO-1085539-1"/>
    <d v="2025-12-14T00:00:00"/>
    <n v="167324"/>
    <n v="52143.71"/>
    <n v="7841.62"/>
    <s v="USD"/>
    <n v="763043"/>
    <x v="1"/>
    <x v="0"/>
    <s v="Plan II"/>
    <n v="4399949.0300000021"/>
    <n v="0.16"/>
    <n v="8342.9935999999998"/>
    <m/>
    <x v="0"/>
  </r>
  <r>
    <s v="SO-1079504-1"/>
    <d v="2025-12-17T00:00:00"/>
    <n v="167324"/>
    <n v="216872.5"/>
    <n v="42252.5"/>
    <s v="USD"/>
    <n v="763043"/>
    <x v="1"/>
    <x v="0"/>
    <s v="Plan II"/>
    <n v="4616821.5300000021"/>
    <n v="0.16"/>
    <n v="34699.599999999999"/>
    <m/>
    <x v="0"/>
  </r>
  <r>
    <s v="SO-1079504-1"/>
    <d v="2025-12-17T00:00:00"/>
    <n v="167324"/>
    <n v="24550"/>
    <n v="11702.5"/>
    <s v="USD"/>
    <n v="763043"/>
    <x v="1"/>
    <x v="0"/>
    <s v="Plan II"/>
    <n v="4641371.5300000021"/>
    <n v="0.18000000000000002"/>
    <n v="4419.0000000000009"/>
    <m/>
    <x v="0"/>
  </r>
  <r>
    <s v="SO-1079504-1"/>
    <d v="2025-12-17T00:00:00"/>
    <n v="167324"/>
    <n v="0"/>
    <n v="-100.83"/>
    <s v="USD"/>
    <n v="763043"/>
    <x v="1"/>
    <x v="0"/>
    <s v="Plan II"/>
    <n v="4641371.5300000021"/>
    <n v="0.18000000000000002"/>
    <n v="0"/>
    <m/>
    <x v="0"/>
  </r>
  <r>
    <s v="SO-1081718-1"/>
    <d v="2025-12-17T00:00:00"/>
    <n v="167324"/>
    <n v="233133.24"/>
    <n v="66358.14"/>
    <s v="USD"/>
    <n v="763043"/>
    <x v="1"/>
    <x v="0"/>
    <s v="Plan II"/>
    <n v="4874504.7700000023"/>
    <n v="0.18000000000000002"/>
    <n v="41963.983200000002"/>
    <m/>
    <x v="0"/>
  </r>
  <r>
    <s v="SO-1081718-1"/>
    <d v="2025-12-17T00:00:00"/>
    <n v="167324"/>
    <n v="107599.96"/>
    <n v="-42497.63"/>
    <s v="USD"/>
    <n v="763043"/>
    <x v="1"/>
    <x v="0"/>
    <s v="Plan II"/>
    <n v="4982104.7300000023"/>
    <n v="0.18000000000000002"/>
    <n v="19367.992800000004"/>
    <m/>
    <x v="0"/>
  </r>
  <r>
    <s v="SO-1081718-1"/>
    <d v="2025-12-17T00:00:00"/>
    <n v="167324"/>
    <n v="2000"/>
    <n v="140"/>
    <s v="USD"/>
    <n v="763043"/>
    <x v="1"/>
    <x v="0"/>
    <s v="Plan II"/>
    <n v="4984104.7300000023"/>
    <n v="0.18000000000000002"/>
    <n v="360.00000000000006"/>
    <m/>
    <x v="0"/>
  </r>
  <r>
    <s v="SO-1081718-1"/>
    <d v="2025-12-17T00:00:00"/>
    <n v="167324"/>
    <n v="6000"/>
    <n v="600"/>
    <s v="USD"/>
    <n v="763043"/>
    <x v="1"/>
    <x v="0"/>
    <s v="Plan II"/>
    <n v="4990104.7300000023"/>
    <n v="0.18000000000000002"/>
    <n v="1080.0000000000002"/>
    <m/>
    <x v="0"/>
  </r>
  <r>
    <s v="SO-0998204-1"/>
    <d v="2025-12-19T00:00:00"/>
    <n v="167324"/>
    <n v="744.8"/>
    <n v="22.6"/>
    <s v="USD"/>
    <n v="763043"/>
    <x v="1"/>
    <x v="0"/>
    <s v="Plan II"/>
    <n v="4990849.5300000021"/>
    <n v="0.18000000000000002"/>
    <n v="134.06400000000002"/>
    <m/>
    <x v="0"/>
  </r>
  <r>
    <s v="SO-0998204-1"/>
    <d v="2025-12-19T00:00:00"/>
    <n v="167324"/>
    <n v="6302"/>
    <n v="191.2"/>
    <s v="USD"/>
    <n v="763043"/>
    <x v="1"/>
    <x v="0"/>
    <s v="Plan II"/>
    <n v="4997151.5300000021"/>
    <n v="0.18000000000000002"/>
    <n v="1134.3600000000001"/>
    <m/>
    <x v="0"/>
  </r>
  <r>
    <s v="SO-0998204-1"/>
    <d v="2025-12-19T00:00:00"/>
    <n v="167324"/>
    <n v="321.39"/>
    <n v="9.75"/>
    <s v="USD"/>
    <n v="763043"/>
    <x v="1"/>
    <x v="0"/>
    <s v="Plan II"/>
    <n v="4997472.9200000018"/>
    <n v="0.18000000000000002"/>
    <n v="57.850200000000001"/>
    <m/>
    <x v="0"/>
  </r>
  <r>
    <s v="SO-0998204-1"/>
    <d v="2025-12-19T00:00:00"/>
    <n v="167324"/>
    <n v="11906.38"/>
    <n v="234.93"/>
    <s v="USD"/>
    <n v="763043"/>
    <x v="1"/>
    <x v="0"/>
    <s v="Plan II"/>
    <n v="5009379.3000000017"/>
    <n v="0.18000000000000002"/>
    <n v="2143.1484"/>
    <m/>
    <x v="0"/>
  </r>
  <r>
    <s v="SO-0998204-1"/>
    <d v="2025-12-19T00:00:00"/>
    <n v="167324"/>
    <n v="17091.77"/>
    <n v="337.19"/>
    <s v="USD"/>
    <n v="763043"/>
    <x v="1"/>
    <x v="0"/>
    <s v="Plan II"/>
    <n v="5026471.0700000012"/>
    <n v="0.18000000000000002"/>
    <n v="3076.5186000000003"/>
    <m/>
    <x v="0"/>
  </r>
  <r>
    <s v="SO-0998204-1"/>
    <d v="2025-12-19T00:00:00"/>
    <n v="167324"/>
    <n v="1141.97"/>
    <n v="0"/>
    <s v="USD"/>
    <n v="763043"/>
    <x v="1"/>
    <x v="0"/>
    <s v="Plan II"/>
    <n v="5027613.040000001"/>
    <n v="0.18000000000000002"/>
    <n v="205.55460000000002"/>
    <m/>
    <x v="0"/>
  </r>
  <r>
    <s v="SO-1020290-1"/>
    <d v="2025-12-20T00:00:00"/>
    <n v="167324"/>
    <n v="344869"/>
    <n v="51086.400000000001"/>
    <s v="USD"/>
    <n v="763043"/>
    <x v="1"/>
    <x v="0"/>
    <s v="Plan II"/>
    <n v="5372482.040000001"/>
    <n v="0.18000000000000002"/>
    <n v="62076.420000000006"/>
    <m/>
    <x v="0"/>
  </r>
  <r>
    <s v="SO-1020290-1"/>
    <d v="2025-12-20T00:00:00"/>
    <n v="167324"/>
    <n v="126950.39999999999"/>
    <n v="2504.84"/>
    <s v="USD"/>
    <n v="763043"/>
    <x v="1"/>
    <x v="0"/>
    <s v="Plan II"/>
    <n v="5499432.4400000013"/>
    <n v="0.18000000000000002"/>
    <n v="22851.072"/>
    <m/>
    <x v="0"/>
  </r>
  <r>
    <s v="SO-1020290-1"/>
    <d v="2025-12-20T00:00:00"/>
    <n v="167324"/>
    <n v="21404.94"/>
    <n v="0"/>
    <s v="USD"/>
    <n v="763043"/>
    <x v="1"/>
    <x v="0"/>
    <s v="Plan II"/>
    <n v="5520837.3800000018"/>
    <n v="0.18000000000000002"/>
    <n v="3852.8892000000001"/>
    <m/>
    <x v="0"/>
  </r>
  <r>
    <s v="SO-1020290-1"/>
    <d v="2025-12-20T00:00:00"/>
    <n v="167324"/>
    <n v="0"/>
    <n v="-1345"/>
    <s v="USD"/>
    <n v="763043"/>
    <x v="1"/>
    <x v="0"/>
    <s v="Plan II"/>
    <n v="5520837.3800000018"/>
    <n v="0.18000000000000002"/>
    <n v="0"/>
    <m/>
    <x v="0"/>
  </r>
  <r>
    <s v="SO-952237-1"/>
    <d v="2025-12-20T00:00:00"/>
    <n v="167324"/>
    <n v="132538.17000000001"/>
    <n v="18230.41"/>
    <s v="USD"/>
    <n v="763043"/>
    <x v="1"/>
    <x v="0"/>
    <s v="Plan II"/>
    <n v="5653375.5500000017"/>
    <n v="0.18000000000000002"/>
    <n v="23856.870600000006"/>
    <m/>
    <x v="0"/>
  </r>
  <r>
    <s v="SO-952237-1"/>
    <d v="2025-12-20T00:00:00"/>
    <n v="167324"/>
    <n v="2874.51"/>
    <n v="0"/>
    <s v="USD"/>
    <n v="763043"/>
    <x v="1"/>
    <x v="0"/>
    <s v="Plan II"/>
    <n v="5656250.0600000015"/>
    <n v="0.18000000000000002"/>
    <n v="517.41180000000008"/>
    <m/>
    <x v="0"/>
  </r>
  <r>
    <s v="SO-1104253-1"/>
    <d v="2025-12-21T00:00:00"/>
    <n v="167324"/>
    <n v="75357.36"/>
    <n v="9795.01"/>
    <s v="USD"/>
    <n v="763043"/>
    <x v="1"/>
    <x v="0"/>
    <s v="Plan II"/>
    <n v="5731607.4200000018"/>
    <n v="0.18000000000000002"/>
    <n v="13564.324800000002"/>
    <m/>
    <x v="0"/>
  </r>
  <r>
    <s v="SO-1104253-1"/>
    <d v="2025-12-21T00:00:00"/>
    <n v="167324"/>
    <n v="1501.03"/>
    <n v="0"/>
    <s v="USD"/>
    <n v="763043"/>
    <x v="1"/>
    <x v="0"/>
    <s v="Plan II"/>
    <n v="5733108.450000002"/>
    <n v="0.18000000000000002"/>
    <n v="270.18540000000002"/>
    <m/>
    <x v="0"/>
  </r>
  <r>
    <s v="SO-926138-1"/>
    <d v="2025-12-21T00:00:00"/>
    <n v="167324"/>
    <n v="281706.31"/>
    <n v="27972.080000000002"/>
    <s v="USD"/>
    <n v="763043"/>
    <x v="1"/>
    <x v="0"/>
    <s v="Plan II"/>
    <n v="6014814.7600000016"/>
    <n v="0.18000000000000002"/>
    <n v="50707.135800000004"/>
    <m/>
    <x v="0"/>
  </r>
  <r>
    <s v="SO-926138-1"/>
    <d v="2025-12-21T00:00:00"/>
    <n v="167324"/>
    <n v="142876.44"/>
    <n v="20511.78"/>
    <s v="USD"/>
    <n v="763043"/>
    <x v="1"/>
    <x v="0"/>
    <s v="Plan II"/>
    <n v="6157691.200000002"/>
    <n v="0.18000000000000002"/>
    <n v="25717.759200000004"/>
    <m/>
    <x v="0"/>
  </r>
  <r>
    <s v="SO-926138-1"/>
    <d v="2025-12-21T00:00:00"/>
    <n v="167324"/>
    <n v="1742.56"/>
    <n v="0"/>
    <s v="USD"/>
    <n v="763043"/>
    <x v="1"/>
    <x v="0"/>
    <s v="Plan II"/>
    <n v="6159433.7600000016"/>
    <n v="0.18000000000000002"/>
    <n v="313.66080000000005"/>
    <m/>
    <x v="0"/>
  </r>
  <r>
    <s v="SO-990652-1"/>
    <d v="2025-04-26T00:00:00"/>
    <n v="480019"/>
    <n v="1475"/>
    <n v="420"/>
    <s v="USD"/>
    <n v="763043"/>
    <x v="1"/>
    <x v="1"/>
    <s v="Plan II"/>
    <n v="1475"/>
    <n v="0.08"/>
    <n v="118"/>
    <m/>
    <x v="0"/>
  </r>
  <r>
    <s v="SO-1034223-1"/>
    <d v="2025-08-30T00:00:00"/>
    <n v="44613"/>
    <n v="114092"/>
    <n v="38827"/>
    <s v="USD"/>
    <n v="763043"/>
    <x v="1"/>
    <x v="1"/>
    <s v="Plan II"/>
    <n v="115567"/>
    <n v="0.23"/>
    <n v="26241.16"/>
    <m/>
    <x v="0"/>
  </r>
  <r>
    <s v="SO-1099496-1"/>
    <d v="2025-12-05T00:00:00"/>
    <n v="79209"/>
    <n v="1665"/>
    <n v="666"/>
    <s v="USD"/>
    <n v="763043"/>
    <x v="1"/>
    <x v="1"/>
    <s v="Plan II"/>
    <n v="117232"/>
    <n v="0.23"/>
    <n v="382.95"/>
    <m/>
    <x v="0"/>
  </r>
  <r>
    <s v="SO-1095246-1"/>
    <d v="2025-12-05T00:00:00"/>
    <n v="167324"/>
    <n v="40381"/>
    <n v="17026"/>
    <s v="USD"/>
    <n v="763043"/>
    <x v="1"/>
    <x v="1"/>
    <s v="Plan II"/>
    <n v="157613"/>
    <n v="0.26"/>
    <n v="10499.06"/>
    <m/>
    <x v="0"/>
  </r>
  <r>
    <s v="SO-1095246-1"/>
    <d v="2025-12-05T00:00:00"/>
    <n v="167324"/>
    <n v="2550"/>
    <n v="1020"/>
    <s v="USD"/>
    <n v="763043"/>
    <x v="1"/>
    <x v="1"/>
    <s v="Plan II"/>
    <n v="160163"/>
    <n v="0.26"/>
    <n v="663"/>
    <m/>
    <x v="0"/>
  </r>
  <r>
    <s v="SO-932840-1"/>
    <d v="2025-01-04T00:00:00"/>
    <n v="38966"/>
    <n v="103582.2"/>
    <n v="12863.1"/>
    <s v="USD"/>
    <n v="1260"/>
    <x v="2"/>
    <x v="0"/>
    <s v="Plan I"/>
    <n v="103582.2"/>
    <n v="7.0000000000000007E-2"/>
    <n v="7250.7540000000008"/>
    <m/>
    <x v="0"/>
  </r>
  <r>
    <s v="SO-932840-1"/>
    <d v="2025-01-04T00:00:00"/>
    <n v="38966"/>
    <n v="22000"/>
    <n v="2260.6999999999998"/>
    <s v="USD"/>
    <n v="1260"/>
    <x v="2"/>
    <x v="0"/>
    <s v="Plan I"/>
    <n v="125582.2"/>
    <n v="7.0000000000000007E-2"/>
    <n v="1540.0000000000002"/>
    <m/>
    <x v="0"/>
  </r>
  <r>
    <s v="SO-932840-1"/>
    <d v="2025-01-04T00:00:00"/>
    <n v="38966"/>
    <n v="7768.68"/>
    <n v="0"/>
    <s v="USD"/>
    <n v="1260"/>
    <x v="2"/>
    <x v="0"/>
    <s v="Plan I"/>
    <n v="133350.88"/>
    <n v="7.0000000000000007E-2"/>
    <n v="543.80760000000009"/>
    <m/>
    <x v="0"/>
  </r>
  <r>
    <s v="SO-847971-1"/>
    <d v="2025-01-12T00:00:00"/>
    <n v="166022"/>
    <n v="4180"/>
    <n v="668.8"/>
    <s v="USD"/>
    <n v="1260"/>
    <x v="2"/>
    <x v="0"/>
    <s v="Plan I"/>
    <n v="137530.88"/>
    <n v="7.0000000000000007E-2"/>
    <n v="292.60000000000002"/>
    <m/>
    <x v="0"/>
  </r>
  <r>
    <s v="SO-878100-1"/>
    <d v="2025-01-16T00:00:00"/>
    <n v="167620"/>
    <n v="14490"/>
    <n v="2604.96"/>
    <s v="USD"/>
    <n v="1260"/>
    <x v="2"/>
    <x v="0"/>
    <s v="Plan I"/>
    <n v="152020.88"/>
    <n v="7.0000000000000007E-2"/>
    <n v="1014.3000000000001"/>
    <m/>
    <x v="0"/>
  </r>
  <r>
    <s v="SO-974742-1"/>
    <d v="2025-02-08T00:00:00"/>
    <n v="170594"/>
    <n v="10172.870000000001"/>
    <n v="1073.4100000000001"/>
    <s v="USD"/>
    <n v="1260"/>
    <x v="2"/>
    <x v="0"/>
    <s v="Plan I"/>
    <n v="162193.75"/>
    <n v="7.0000000000000007E-2"/>
    <n v="712.10090000000014"/>
    <m/>
    <x v="0"/>
  </r>
  <r>
    <s v="SO-976434-1"/>
    <d v="2025-02-15T00:00:00"/>
    <n v="166022"/>
    <n v="3994.45"/>
    <n v="399.41"/>
    <s v="USD"/>
    <n v="1260"/>
    <x v="2"/>
    <x v="0"/>
    <s v="Plan I"/>
    <n v="166188.20000000001"/>
    <n v="7.0000000000000007E-2"/>
    <n v="279.61150000000004"/>
    <m/>
    <x v="0"/>
  </r>
  <r>
    <s v="SO-945162-1"/>
    <d v="2025-02-23T00:00:00"/>
    <n v="33490"/>
    <n v="10696"/>
    <n v="1176"/>
    <s v="USD"/>
    <n v="1260"/>
    <x v="2"/>
    <x v="0"/>
    <s v="Plan I"/>
    <n v="176884.2"/>
    <n v="7.0000000000000007E-2"/>
    <n v="748.72"/>
    <m/>
    <x v="0"/>
  </r>
  <r>
    <s v="SO-841923-1"/>
    <d v="2025-02-26T00:00:00"/>
    <n v="33490"/>
    <n v="597.03"/>
    <n v="89.57"/>
    <s v="USD"/>
    <n v="1260"/>
    <x v="2"/>
    <x v="0"/>
    <s v="Plan I"/>
    <n v="177481.23"/>
    <n v="7.0000000000000007E-2"/>
    <n v="41.792100000000005"/>
    <m/>
    <x v="0"/>
  </r>
  <r>
    <s v="SO-841923-1"/>
    <d v="2025-02-26T00:00:00"/>
    <n v="33490"/>
    <n v="44.78"/>
    <n v="0"/>
    <s v="USD"/>
    <n v="1260"/>
    <x v="2"/>
    <x v="0"/>
    <s v="Plan I"/>
    <n v="177526.01"/>
    <n v="7.0000000000000007E-2"/>
    <n v="3.1346000000000003"/>
    <m/>
    <x v="0"/>
  </r>
  <r>
    <s v="SO-977198-1"/>
    <d v="2025-03-07T00:00:00"/>
    <n v="126279"/>
    <n v="46500"/>
    <n v="2054.25"/>
    <s v="USD"/>
    <n v="1260"/>
    <x v="2"/>
    <x v="0"/>
    <s v="Plan I"/>
    <n v="224026.01"/>
    <n v="7.0000000000000007E-2"/>
    <n v="3255.0000000000005"/>
    <m/>
    <x v="0"/>
  </r>
  <r>
    <s v="SO-977198-1"/>
    <d v="2025-03-07T00:00:00"/>
    <n v="126279"/>
    <n v="3487.5"/>
    <n v="0"/>
    <s v="USD"/>
    <n v="1260"/>
    <x v="2"/>
    <x v="0"/>
    <s v="Plan I"/>
    <n v="227513.51"/>
    <n v="7.0000000000000007E-2"/>
    <n v="244.12500000000003"/>
    <m/>
    <x v="0"/>
  </r>
  <r>
    <s v="SO-980131-1"/>
    <d v="2025-03-07T00:00:00"/>
    <n v="126279"/>
    <n v="750"/>
    <n v="37.5"/>
    <s v="USD"/>
    <n v="1260"/>
    <x v="2"/>
    <x v="0"/>
    <s v="Plan I"/>
    <n v="228263.51"/>
    <n v="7.0000000000000007E-2"/>
    <n v="52.500000000000007"/>
    <m/>
    <x v="0"/>
  </r>
  <r>
    <s v="SO-968389-1"/>
    <d v="2025-03-12T00:00:00"/>
    <n v="69609"/>
    <n v="40600"/>
    <n v="4060"/>
    <s v="USD"/>
    <n v="1260"/>
    <x v="2"/>
    <x v="0"/>
    <s v="Plan I"/>
    <n v="268863.51"/>
    <n v="7.0000000000000007E-2"/>
    <n v="2842.0000000000005"/>
    <m/>
    <x v="0"/>
  </r>
  <r>
    <s v="SO-968389-1"/>
    <d v="2025-03-12T00:00:00"/>
    <n v="69609"/>
    <n v="9338.7999999999993"/>
    <n v="933.8"/>
    <s v="USD"/>
    <n v="1260"/>
    <x v="2"/>
    <x v="0"/>
    <s v="Plan I"/>
    <n v="278202.31"/>
    <n v="7.0000000000000007E-2"/>
    <n v="653.71600000000001"/>
    <m/>
    <x v="0"/>
  </r>
  <r>
    <s v="SO-968389-1"/>
    <d v="2025-03-12T00:00:00"/>
    <n v="69609"/>
    <n v="3045"/>
    <n v="0"/>
    <s v="USD"/>
    <n v="1260"/>
    <x v="2"/>
    <x v="0"/>
    <s v="Plan I"/>
    <n v="281247.31"/>
    <n v="7.0000000000000007E-2"/>
    <n v="213.15000000000003"/>
    <m/>
    <x v="0"/>
  </r>
  <r>
    <s v="SO-852014-1"/>
    <d v="2025-03-20T00:00:00"/>
    <n v="33490"/>
    <n v="42493.89"/>
    <n v="5100.49"/>
    <s v="USD"/>
    <n v="1260"/>
    <x v="2"/>
    <x v="0"/>
    <s v="Plan I"/>
    <n v="323741.2"/>
    <n v="7.0000000000000007E-2"/>
    <n v="2974.5723000000003"/>
    <m/>
    <x v="0"/>
  </r>
  <r>
    <s v="SO-852014-1"/>
    <d v="2025-03-20T00:00:00"/>
    <n v="33490"/>
    <n v="3187.06"/>
    <n v="0"/>
    <s v="USD"/>
    <n v="1260"/>
    <x v="2"/>
    <x v="0"/>
    <s v="Plan I"/>
    <n v="326928.26"/>
    <n v="7.0000000000000007E-2"/>
    <n v="223.09420000000003"/>
    <m/>
    <x v="0"/>
  </r>
  <r>
    <s v="SO-937247-1"/>
    <d v="2025-03-23T00:00:00"/>
    <n v="170594"/>
    <n v="41019.89"/>
    <n v="4101.62"/>
    <s v="USD"/>
    <n v="1260"/>
    <x v="2"/>
    <x v="0"/>
    <s v="Plan I"/>
    <n v="367948.15"/>
    <n v="7.0000000000000007E-2"/>
    <n v="2871.3923000000004"/>
    <m/>
    <x v="0"/>
  </r>
  <r>
    <s v="SO-937247-1"/>
    <d v="2025-03-23T00:00:00"/>
    <n v="170594"/>
    <n v="1077.0899999999999"/>
    <n v="107.7"/>
    <s v="USD"/>
    <n v="1260"/>
    <x v="2"/>
    <x v="0"/>
    <s v="Plan I"/>
    <n v="369025.24000000005"/>
    <n v="7.0000000000000007E-2"/>
    <n v="75.396299999999997"/>
    <m/>
    <x v="0"/>
  </r>
  <r>
    <s v="SO-937247-1"/>
    <d v="2025-03-23T00:00:00"/>
    <n v="170594"/>
    <n v="3157.28"/>
    <n v="0"/>
    <s v="USD"/>
    <n v="1260"/>
    <x v="2"/>
    <x v="0"/>
    <s v="Plan I"/>
    <n v="372182.52000000008"/>
    <n v="7.0000000000000007E-2"/>
    <n v="221.00960000000003"/>
    <m/>
    <x v="0"/>
  </r>
  <r>
    <s v="SO-856217-1"/>
    <d v="2025-03-29T00:00:00"/>
    <n v="39257"/>
    <n v="1210.04"/>
    <n v="96.84"/>
    <s v="USD"/>
    <n v="1260"/>
    <x v="2"/>
    <x v="0"/>
    <s v="Plan I"/>
    <n v="373392.56000000006"/>
    <n v="7.0000000000000007E-2"/>
    <n v="84.702800000000011"/>
    <m/>
    <x v="0"/>
  </r>
  <r>
    <s v="SO-856217-1"/>
    <d v="2025-03-29T00:00:00"/>
    <n v="39257"/>
    <n v="90.76"/>
    <n v="0"/>
    <s v="USD"/>
    <n v="1260"/>
    <x v="2"/>
    <x v="0"/>
    <s v="Plan I"/>
    <n v="373483.32000000007"/>
    <n v="7.0000000000000007E-2"/>
    <n v="6.3532000000000011"/>
    <m/>
    <x v="0"/>
  </r>
  <r>
    <s v="SO-978775-1"/>
    <d v="2025-03-29T00:00:00"/>
    <n v="69202"/>
    <n v="89060"/>
    <n v="15140.01"/>
    <s v="USD"/>
    <n v="1260"/>
    <x v="2"/>
    <x v="0"/>
    <s v="Plan I"/>
    <n v="462543.32000000007"/>
    <n v="7.0000000000000007E-2"/>
    <n v="6234.2000000000007"/>
    <m/>
    <x v="0"/>
  </r>
  <r>
    <s v="SO-997448-1"/>
    <d v="2025-03-30T00:00:00"/>
    <n v="38966"/>
    <n v="54702.04"/>
    <n v="2733.54"/>
    <s v="USD"/>
    <n v="1260"/>
    <x v="2"/>
    <x v="0"/>
    <s v="Plan I"/>
    <n v="517245.36000000004"/>
    <n v="7.0000000000000007E-2"/>
    <n v="3829.1428000000005"/>
    <m/>
    <x v="0"/>
  </r>
  <r>
    <s v="SO-997448-1"/>
    <d v="2025-03-30T00:00:00"/>
    <n v="38966"/>
    <n v="4102.66"/>
    <n v="0"/>
    <s v="USD"/>
    <n v="1260"/>
    <x v="2"/>
    <x v="0"/>
    <s v="Plan I"/>
    <n v="521348.02"/>
    <n v="7.0000000000000007E-2"/>
    <n v="287.18620000000004"/>
    <m/>
    <x v="0"/>
  </r>
  <r>
    <s v="SO-1011984-1"/>
    <d v="2025-04-17T00:00:00"/>
    <n v="131058"/>
    <n v="2250"/>
    <n v="450"/>
    <s v="USD"/>
    <n v="1260"/>
    <x v="2"/>
    <x v="0"/>
    <s v="Plan I"/>
    <n v="523598.02"/>
    <n v="7.0000000000000007E-2"/>
    <n v="157.50000000000003"/>
    <m/>
    <x v="0"/>
  </r>
  <r>
    <s v="SO-834312-1"/>
    <d v="2025-04-19T00:00:00"/>
    <n v="131058"/>
    <n v="18610.330000000002"/>
    <n v="3403.33"/>
    <s v="USD"/>
    <n v="1260"/>
    <x v="2"/>
    <x v="0"/>
    <s v="Plan I"/>
    <n v="542208.35"/>
    <n v="7.0000000000000007E-2"/>
    <n v="1302.7231000000002"/>
    <m/>
    <x v="0"/>
  </r>
  <r>
    <s v="SO-697609-1"/>
    <d v="2025-04-19T00:00:00"/>
    <n v="167528"/>
    <n v="60904.07"/>
    <n v="4874.57"/>
    <s v="USD"/>
    <n v="1260"/>
    <x v="2"/>
    <x v="0"/>
    <s v="Plan I"/>
    <n v="603112.41999999993"/>
    <n v="7.0000000000000007E-2"/>
    <n v="4263.2849000000006"/>
    <m/>
    <x v="0"/>
  </r>
  <r>
    <s v="SO-697609-1"/>
    <d v="2025-04-19T00:00:00"/>
    <n v="167528"/>
    <n v="891.48"/>
    <n v="0"/>
    <s v="USD"/>
    <n v="1260"/>
    <x v="2"/>
    <x v="0"/>
    <s v="Plan I"/>
    <n v="604003.89999999991"/>
    <n v="7.0000000000000007E-2"/>
    <n v="62.403600000000004"/>
    <m/>
    <x v="0"/>
  </r>
  <r>
    <s v="SO-941598-1"/>
    <d v="2025-04-23T00:00:00"/>
    <n v="38966"/>
    <n v="16000"/>
    <n v="4800"/>
    <s v="USD"/>
    <n v="1260"/>
    <x v="2"/>
    <x v="0"/>
    <s v="Plan I"/>
    <n v="620003.89999999991"/>
    <n v="7.0000000000000007E-2"/>
    <n v="1120"/>
    <m/>
    <x v="0"/>
  </r>
  <r>
    <s v="SO-544252-1"/>
    <d v="2025-04-24T00:00:00"/>
    <n v="38966"/>
    <n v="162754"/>
    <n v="24408"/>
    <s v="USD"/>
    <n v="1260"/>
    <x v="2"/>
    <x v="0"/>
    <s v="Plan I"/>
    <n v="782757.89999999991"/>
    <n v="7.0000000000000007E-2"/>
    <n v="11392.78"/>
    <m/>
    <x v="0"/>
  </r>
  <r>
    <s v="SO-926103-1"/>
    <d v="2025-04-25T00:00:00"/>
    <n v="167528"/>
    <n v="111587.41"/>
    <n v="21203.41"/>
    <s v="USD"/>
    <n v="1260"/>
    <x v="2"/>
    <x v="0"/>
    <s v="Plan I"/>
    <n v="894345.30999999994"/>
    <n v="7.0000000000000007E-2"/>
    <n v="7811.1187000000009"/>
    <m/>
    <x v="0"/>
  </r>
  <r>
    <s v="SO-926103-1"/>
    <d v="2025-04-25T00:00:00"/>
    <n v="167528"/>
    <n v="5866.82"/>
    <n v="0"/>
    <s v="USD"/>
    <n v="1260"/>
    <x v="2"/>
    <x v="0"/>
    <s v="Plan I"/>
    <n v="900212.12999999989"/>
    <n v="7.0000000000000007E-2"/>
    <n v="410.67740000000003"/>
    <m/>
    <x v="0"/>
  </r>
  <r>
    <s v="SO-933097-1"/>
    <d v="2025-05-07T00:00:00"/>
    <n v="70610"/>
    <n v="8894.1"/>
    <n v="1157.4000000000001"/>
    <s v="USD"/>
    <n v="1260"/>
    <x v="2"/>
    <x v="0"/>
    <s v="Plan I"/>
    <n v="909106.22999999986"/>
    <n v="7.0000000000000007E-2"/>
    <n v="622.5870000000001"/>
    <m/>
    <x v="0"/>
  </r>
  <r>
    <s v="SO-933097-1"/>
    <d v="2025-05-07T00:00:00"/>
    <n v="70610"/>
    <n v="9825.18"/>
    <n v="1278.58"/>
    <s v="USD"/>
    <n v="1260"/>
    <x v="2"/>
    <x v="0"/>
    <s v="Plan I"/>
    <n v="918931.40999999992"/>
    <n v="7.0000000000000007E-2"/>
    <n v="687.76260000000013"/>
    <m/>
    <x v="0"/>
  </r>
  <r>
    <s v="SO-933097-1"/>
    <d v="2025-05-07T00:00:00"/>
    <n v="70610"/>
    <n v="667.07"/>
    <n v="0"/>
    <s v="USD"/>
    <n v="1260"/>
    <x v="2"/>
    <x v="0"/>
    <s v="Plan I"/>
    <n v="919598.47999999986"/>
    <n v="7.0000000000000007E-2"/>
    <n v="46.694900000000011"/>
    <m/>
    <x v="0"/>
  </r>
  <r>
    <s v="SO-861483-1"/>
    <d v="2025-05-07T00:00:00"/>
    <n v="169718"/>
    <n v="1772.76"/>
    <n v="212.76"/>
    <s v="USD"/>
    <n v="1260"/>
    <x v="2"/>
    <x v="0"/>
    <s v="Plan I"/>
    <n v="921371.23999999987"/>
    <n v="7.0000000000000007E-2"/>
    <n v="124.09320000000001"/>
    <m/>
    <x v="0"/>
  </r>
  <r>
    <s v="SO-861483-1"/>
    <d v="2025-05-07T00:00:00"/>
    <n v="169718"/>
    <n v="26887.22"/>
    <n v="3227.22"/>
    <s v="USD"/>
    <n v="1260"/>
    <x v="2"/>
    <x v="0"/>
    <s v="Plan I"/>
    <n v="948258.45999999985"/>
    <n v="7.0000000000000007E-2"/>
    <n v="1882.1054000000004"/>
    <m/>
    <x v="0"/>
  </r>
  <r>
    <s v="SO-861483-1"/>
    <d v="2025-05-07T00:00:00"/>
    <n v="169718"/>
    <n v="42655.9"/>
    <n v="5119.8999999999996"/>
    <s v="USD"/>
    <n v="1260"/>
    <x v="2"/>
    <x v="0"/>
    <s v="Plan I"/>
    <n v="990914.35999999987"/>
    <n v="7.0000000000000007E-2"/>
    <n v="2985.9130000000005"/>
    <m/>
    <x v="0"/>
  </r>
  <r>
    <s v="SO-861483-1"/>
    <d v="2025-05-07T00:00:00"/>
    <n v="169718"/>
    <n v="2265.41"/>
    <n v="0"/>
    <s v="USD"/>
    <n v="1260"/>
    <x v="2"/>
    <x v="0"/>
    <s v="Plan I"/>
    <n v="993179.7699999999"/>
    <n v="7.0000000000000007E-2"/>
    <n v="158.5787"/>
    <m/>
    <x v="0"/>
  </r>
  <r>
    <s v="SO-870584-1"/>
    <d v="2025-05-08T00:00:00"/>
    <n v="166022"/>
    <n v="920"/>
    <n v="99"/>
    <s v="USD"/>
    <n v="1260"/>
    <x v="2"/>
    <x v="0"/>
    <s v="Plan I"/>
    <n v="994099.7699999999"/>
    <n v="7.0000000000000007E-2"/>
    <n v="64.400000000000006"/>
    <m/>
    <x v="0"/>
  </r>
  <r>
    <s v="SO-870584-1"/>
    <d v="2025-05-08T00:00:00"/>
    <n v="166022"/>
    <n v="23110.639999999999"/>
    <n v="2316.48"/>
    <s v="USD"/>
    <n v="1260"/>
    <x v="2"/>
    <x v="0"/>
    <s v="Plan I"/>
    <n v="1017210.4099999999"/>
    <n v="7.0000000000000007E-2"/>
    <n v="1617.7448000000002"/>
    <m/>
    <x v="0"/>
  </r>
  <r>
    <s v="SO-870584-1"/>
    <d v="2025-05-08T00:00:00"/>
    <n v="166022"/>
    <n v="1802.3"/>
    <n v="0"/>
    <s v="USD"/>
    <n v="1260"/>
    <x v="2"/>
    <x v="0"/>
    <s v="Plan I"/>
    <n v="1019012.71"/>
    <n v="7.0000000000000007E-2"/>
    <n v="126.16100000000002"/>
    <m/>
    <x v="0"/>
  </r>
  <r>
    <s v="SO-922823-1"/>
    <d v="2025-05-14T00:00:00"/>
    <n v="71125"/>
    <n v="25500.82"/>
    <n v="3060.82"/>
    <s v="USD"/>
    <n v="1260"/>
    <x v="2"/>
    <x v="0"/>
    <s v="Plan I"/>
    <n v="1044513.5299999999"/>
    <n v="7.0000000000000007E-2"/>
    <n v="1785.0574000000001"/>
    <m/>
    <x v="0"/>
  </r>
  <r>
    <s v="SO-880913-1"/>
    <d v="2025-05-17T00:00:00"/>
    <n v="69609"/>
    <n v="32000.080000000002"/>
    <n v="2232.58"/>
    <s v="USD"/>
    <n v="1260"/>
    <x v="2"/>
    <x v="0"/>
    <s v="Plan I"/>
    <n v="1076513.6099999999"/>
    <n v="7.0000000000000007E-2"/>
    <n v="2240.0056000000004"/>
    <m/>
    <x v="0"/>
  </r>
  <r>
    <s v="SO-880913-1"/>
    <d v="2025-05-17T00:00:00"/>
    <n v="69609"/>
    <n v="2400.0100000000002"/>
    <n v="0"/>
    <s v="USD"/>
    <n v="1260"/>
    <x v="2"/>
    <x v="0"/>
    <s v="Plan I"/>
    <n v="1078913.6199999999"/>
    <n v="7.0000000000000007E-2"/>
    <n v="168.00070000000002"/>
    <m/>
    <x v="0"/>
  </r>
  <r>
    <s v="SO-952771-1"/>
    <d v="2025-05-18T00:00:00"/>
    <n v="166022"/>
    <n v="18280"/>
    <n v="1032"/>
    <s v="USD"/>
    <n v="1260"/>
    <x v="2"/>
    <x v="0"/>
    <s v="Plan I"/>
    <n v="1097193.6199999999"/>
    <n v="7.0000000000000007E-2"/>
    <n v="1279.6000000000001"/>
    <m/>
    <x v="0"/>
  </r>
  <r>
    <s v="SO-952771-1"/>
    <d v="2025-05-18T00:00:00"/>
    <n v="166022"/>
    <n v="4121.6400000000003"/>
    <n v="154.56"/>
    <s v="USD"/>
    <n v="1260"/>
    <x v="2"/>
    <x v="0"/>
    <s v="Plan I"/>
    <n v="1101315.2599999998"/>
    <n v="7.0000000000000007E-2"/>
    <n v="288.51480000000004"/>
    <m/>
    <x v="0"/>
  </r>
  <r>
    <s v="SO-952771-1"/>
    <d v="2025-05-18T00:00:00"/>
    <n v="166022"/>
    <n v="1371"/>
    <n v="0"/>
    <s v="USD"/>
    <n v="1260"/>
    <x v="2"/>
    <x v="0"/>
    <s v="Plan I"/>
    <n v="1102686.2599999998"/>
    <n v="7.0000000000000007E-2"/>
    <n v="95.970000000000013"/>
    <m/>
    <x v="0"/>
  </r>
  <r>
    <s v="SO-1002039-1"/>
    <d v="2025-05-25T00:00:00"/>
    <n v="166022"/>
    <n v="190"/>
    <n v="0"/>
    <s v="USD"/>
    <n v="1260"/>
    <x v="2"/>
    <x v="0"/>
    <s v="Plan I"/>
    <n v="1102876.2599999998"/>
    <n v="7.0000000000000007E-2"/>
    <n v="13.3"/>
    <m/>
    <x v="0"/>
  </r>
  <r>
    <s v="SO-1002039-1"/>
    <d v="2025-05-25T00:00:00"/>
    <n v="166022"/>
    <n v="31.58"/>
    <n v="3.16"/>
    <s v="USD"/>
    <n v="1260"/>
    <x v="2"/>
    <x v="0"/>
    <s v="Plan I"/>
    <n v="1102907.8399999999"/>
    <n v="7.0000000000000007E-2"/>
    <n v="2.2105999999999999"/>
    <m/>
    <x v="0"/>
  </r>
  <r>
    <s v="SO-1002039-1"/>
    <d v="2025-05-25T00:00:00"/>
    <n v="166022"/>
    <n v="16.63"/>
    <n v="0"/>
    <s v="USD"/>
    <n v="1260"/>
    <x v="2"/>
    <x v="0"/>
    <s v="Plan I"/>
    <n v="1102924.4699999997"/>
    <n v="7.0000000000000007E-2"/>
    <n v="1.1641000000000001"/>
    <m/>
    <x v="0"/>
  </r>
  <r>
    <s v="SO-885891-1"/>
    <d v="2025-06-25T00:00:00"/>
    <n v="56586"/>
    <n v="82914.59"/>
    <n v="2493.0500000000002"/>
    <s v="USD"/>
    <n v="1260"/>
    <x v="2"/>
    <x v="0"/>
    <s v="Plan I"/>
    <n v="1185839.0599999998"/>
    <n v="7.0000000000000007E-2"/>
    <n v="5804.0213000000003"/>
    <m/>
    <x v="0"/>
  </r>
  <r>
    <s v="SO-910505-1"/>
    <d v="2025-06-27T00:00:00"/>
    <n v="56586"/>
    <n v="47250"/>
    <n v="4725"/>
    <s v="USD"/>
    <n v="1260"/>
    <x v="2"/>
    <x v="0"/>
    <s v="Plan I"/>
    <n v="1233089.0599999998"/>
    <n v="7.0000000000000007E-2"/>
    <n v="3307.5000000000005"/>
    <m/>
    <x v="0"/>
  </r>
  <r>
    <s v="SO-910505-1"/>
    <d v="2025-06-27T00:00:00"/>
    <n v="56586"/>
    <n v="3543.76"/>
    <n v="0"/>
    <s v="USD"/>
    <n v="1260"/>
    <x v="2"/>
    <x v="0"/>
    <s v="Plan I"/>
    <n v="1236632.8199999998"/>
    <n v="7.0000000000000007E-2"/>
    <n v="248.06320000000005"/>
    <m/>
    <x v="0"/>
  </r>
  <r>
    <s v="SO-871992-1"/>
    <d v="2025-06-28T00:00:00"/>
    <n v="38966"/>
    <n v="31375"/>
    <n v="6275"/>
    <s v="USD"/>
    <n v="1260"/>
    <x v="2"/>
    <x v="0"/>
    <s v="Plan I"/>
    <n v="1268007.8199999998"/>
    <n v="7.0000000000000007E-2"/>
    <n v="2196.25"/>
    <m/>
    <x v="0"/>
  </r>
  <r>
    <s v="SO-871992-1"/>
    <d v="2025-06-28T00:00:00"/>
    <n v="38966"/>
    <n v="2353.13"/>
    <n v="0"/>
    <s v="USD"/>
    <n v="1260"/>
    <x v="2"/>
    <x v="0"/>
    <s v="Plan I"/>
    <n v="1270360.9499999997"/>
    <n v="7.0000000000000007E-2"/>
    <n v="164.71910000000003"/>
    <m/>
    <x v="0"/>
  </r>
  <r>
    <s v="SO-886389-1"/>
    <d v="2025-07-03T00:00:00"/>
    <n v="166022"/>
    <n v="35601.019999999997"/>
    <n v="3869.7"/>
    <s v="USD"/>
    <n v="1260"/>
    <x v="2"/>
    <x v="0"/>
    <s v="Plan I"/>
    <n v="1305961.9699999997"/>
    <n v="7.0000000000000007E-2"/>
    <n v="2492.0713999999998"/>
    <m/>
    <x v="0"/>
  </r>
  <r>
    <s v="SO-886389-1"/>
    <d v="2025-07-03T00:00:00"/>
    <n v="166022"/>
    <n v="253.93"/>
    <n v="0"/>
    <s v="USD"/>
    <n v="1260"/>
    <x v="2"/>
    <x v="0"/>
    <s v="Plan I"/>
    <n v="1306215.8999999997"/>
    <n v="7.0000000000000007E-2"/>
    <n v="17.775100000000002"/>
    <m/>
    <x v="0"/>
  </r>
  <r>
    <s v="SO-915308-1"/>
    <d v="2025-07-03T00:00:00"/>
    <n v="166022"/>
    <n v="15190"/>
    <n v="2450"/>
    <s v="USD"/>
    <n v="1260"/>
    <x v="2"/>
    <x v="0"/>
    <s v="Plan I"/>
    <n v="1321405.8999999997"/>
    <n v="7.0000000000000007E-2"/>
    <n v="1063.3000000000002"/>
    <m/>
    <x v="0"/>
  </r>
  <r>
    <s v="SO-915308-1"/>
    <d v="2025-07-03T00:00:00"/>
    <n v="166022"/>
    <n v="30380"/>
    <n v="4900"/>
    <s v="USD"/>
    <n v="1260"/>
    <x v="2"/>
    <x v="0"/>
    <s v="Plan I"/>
    <n v="1351785.8999999997"/>
    <n v="7.0000000000000007E-2"/>
    <n v="2126.6000000000004"/>
    <m/>
    <x v="0"/>
  </r>
  <r>
    <s v="SO-915308-1"/>
    <d v="2025-07-03T00:00:00"/>
    <n v="166022"/>
    <n v="3417.78"/>
    <n v="0"/>
    <s v="USD"/>
    <n v="1260"/>
    <x v="2"/>
    <x v="0"/>
    <s v="Plan I"/>
    <n v="1355203.6799999997"/>
    <n v="7.0000000000000007E-2"/>
    <n v="239.24460000000005"/>
    <m/>
    <x v="0"/>
  </r>
  <r>
    <s v="SO-1015297-1"/>
    <d v="2025-07-11T00:00:00"/>
    <n v="203574"/>
    <n v="8622.2000000000007"/>
    <n v="1627.2"/>
    <s v="USD"/>
    <n v="1260"/>
    <x v="2"/>
    <x v="0"/>
    <s v="Plan I"/>
    <n v="1363825.8799999997"/>
    <n v="7.0000000000000007E-2"/>
    <n v="603.55400000000009"/>
    <m/>
    <x v="0"/>
  </r>
  <r>
    <s v="SO-1015297-1"/>
    <d v="2025-07-11T00:00:00"/>
    <n v="203574"/>
    <n v="1424.16"/>
    <n v="200.16"/>
    <s v="USD"/>
    <n v="1260"/>
    <x v="2"/>
    <x v="0"/>
    <s v="Plan I"/>
    <n v="1365250.0399999996"/>
    <n v="7.0000000000000007E-2"/>
    <n v="99.691200000000009"/>
    <m/>
    <x v="0"/>
  </r>
  <r>
    <s v="SO-1015297-1"/>
    <d v="2025-07-11T00:00:00"/>
    <n v="203574"/>
    <n v="590.66"/>
    <n v="0"/>
    <s v="USD"/>
    <n v="1260"/>
    <x v="2"/>
    <x v="0"/>
    <s v="Plan I"/>
    <n v="1365840.6999999995"/>
    <n v="7.0000000000000007E-2"/>
    <n v="41.346200000000003"/>
    <m/>
    <x v="0"/>
  </r>
  <r>
    <s v="SO-816371-1"/>
    <d v="2025-07-11T00:00:00"/>
    <n v="203574"/>
    <n v="1530"/>
    <n v="360"/>
    <s v="USD"/>
    <n v="1260"/>
    <x v="2"/>
    <x v="0"/>
    <s v="Plan I"/>
    <n v="1367370.6999999995"/>
    <n v="7.0000000000000007E-2"/>
    <n v="107.10000000000001"/>
    <m/>
    <x v="0"/>
  </r>
  <r>
    <s v="SO-816371-1"/>
    <d v="2025-07-11T00:00:00"/>
    <n v="203574"/>
    <n v="684"/>
    <n v="72"/>
    <s v="USD"/>
    <n v="1260"/>
    <x v="2"/>
    <x v="0"/>
    <s v="Plan I"/>
    <n v="1368054.6999999995"/>
    <n v="7.0000000000000007E-2"/>
    <n v="47.88"/>
    <m/>
    <x v="0"/>
  </r>
  <r>
    <s v="SO-816371-1"/>
    <d v="2025-07-11T00:00:00"/>
    <n v="203574"/>
    <n v="76.5"/>
    <n v="0"/>
    <s v="USD"/>
    <n v="1260"/>
    <x v="2"/>
    <x v="0"/>
    <s v="Plan I"/>
    <n v="1368131.1999999995"/>
    <n v="7.0000000000000007E-2"/>
    <n v="5.3550000000000004"/>
    <m/>
    <x v="0"/>
  </r>
  <r>
    <s v="SO-1029784-1"/>
    <d v="2025-07-20T00:00:00"/>
    <n v="70610"/>
    <n v="57162.04"/>
    <n v="11282.44"/>
    <s v="USD"/>
    <n v="1260"/>
    <x v="2"/>
    <x v="0"/>
    <s v="Plan I"/>
    <n v="1425293.2399999995"/>
    <n v="7.0000000000000007E-2"/>
    <n v="4001.3428000000004"/>
    <m/>
    <x v="0"/>
  </r>
  <r>
    <s v="SO-1029784-1"/>
    <d v="2025-07-20T00:00:00"/>
    <n v="70610"/>
    <n v="13353.92"/>
    <n v="1545.36"/>
    <s v="USD"/>
    <n v="1260"/>
    <x v="2"/>
    <x v="0"/>
    <s v="Plan I"/>
    <n v="1438647.1599999995"/>
    <n v="7.0000000000000007E-2"/>
    <n v="934.77440000000013"/>
    <m/>
    <x v="0"/>
  </r>
  <r>
    <s v="SO-1029784-1"/>
    <d v="2025-07-20T00:00:00"/>
    <n v="70610"/>
    <n v="281.51"/>
    <n v="0"/>
    <s v="USD"/>
    <n v="1260"/>
    <x v="2"/>
    <x v="0"/>
    <s v="Plan I"/>
    <n v="1438928.6699999995"/>
    <n v="7.0000000000000007E-2"/>
    <n v="19.7057"/>
    <m/>
    <x v="0"/>
  </r>
  <r>
    <s v="SO-816544-1"/>
    <d v="2025-07-25T00:00:00"/>
    <n v="203574"/>
    <n v="1530"/>
    <n v="360"/>
    <s v="USD"/>
    <n v="1260"/>
    <x v="2"/>
    <x v="0"/>
    <s v="Plan I"/>
    <n v="1440458.6699999995"/>
    <n v="7.0000000000000007E-2"/>
    <n v="107.10000000000001"/>
    <m/>
    <x v="0"/>
  </r>
  <r>
    <s v="SO-816544-1"/>
    <d v="2025-07-25T00:00:00"/>
    <n v="203574"/>
    <n v="684"/>
    <n v="72"/>
    <s v="USD"/>
    <n v="1260"/>
    <x v="2"/>
    <x v="0"/>
    <s v="Plan I"/>
    <n v="1441142.6699999995"/>
    <n v="7.0000000000000007E-2"/>
    <n v="47.88"/>
    <m/>
    <x v="0"/>
  </r>
  <r>
    <s v="SO-816544-1"/>
    <d v="2025-07-25T00:00:00"/>
    <n v="203574"/>
    <n v="114.76"/>
    <n v="0"/>
    <s v="USD"/>
    <n v="1260"/>
    <x v="2"/>
    <x v="0"/>
    <s v="Plan I"/>
    <n v="1441257.4299999995"/>
    <n v="7.0000000000000007E-2"/>
    <n v="8.0332000000000008"/>
    <m/>
    <x v="0"/>
  </r>
  <r>
    <s v="SO-942019-1"/>
    <d v="2025-07-31T00:00:00"/>
    <n v="33490"/>
    <n v="96926.63"/>
    <n v="6596.35"/>
    <s v="USD"/>
    <n v="1260"/>
    <x v="2"/>
    <x v="0"/>
    <s v="Plan I"/>
    <n v="1538184.0599999996"/>
    <n v="7.0000000000000007E-2"/>
    <n v="6784.8641000000007"/>
    <m/>
    <x v="0"/>
  </r>
  <r>
    <s v="SO-1060816-1"/>
    <d v="2025-08-21T00:00:00"/>
    <n v="544912"/>
    <n v="3060"/>
    <n v="720"/>
    <s v="USD"/>
    <n v="1260"/>
    <x v="2"/>
    <x v="0"/>
    <s v="Plan I"/>
    <n v="1541244.0599999996"/>
    <n v="7.0000000000000007E-2"/>
    <n v="214.20000000000002"/>
    <m/>
    <x v="0"/>
  </r>
  <r>
    <s v="SO-1060816-1"/>
    <d v="2025-08-21T00:00:00"/>
    <n v="544912"/>
    <n v="1368"/>
    <n v="144"/>
    <s v="USD"/>
    <n v="1260"/>
    <x v="2"/>
    <x v="0"/>
    <s v="Plan I"/>
    <n v="1542612.0599999996"/>
    <n v="7.0000000000000007E-2"/>
    <n v="95.76"/>
    <m/>
    <x v="0"/>
  </r>
  <r>
    <s v="SO-1060816-1"/>
    <d v="2025-08-21T00:00:00"/>
    <n v="544912"/>
    <n v="221.4"/>
    <n v="0"/>
    <s v="USD"/>
    <n v="1260"/>
    <x v="2"/>
    <x v="0"/>
    <s v="Plan I"/>
    <n v="1542833.4599999995"/>
    <n v="7.0000000000000007E-2"/>
    <n v="15.498000000000001"/>
    <m/>
    <x v="0"/>
  </r>
  <r>
    <s v="SO-978890-1"/>
    <d v="2025-08-24T00:00:00"/>
    <n v="166022"/>
    <n v="14670.93"/>
    <n v="1677.43"/>
    <s v="USD"/>
    <n v="1260"/>
    <x v="2"/>
    <x v="0"/>
    <s v="Plan I"/>
    <n v="1557504.3899999994"/>
    <n v="7.0000000000000007E-2"/>
    <n v="1026.9651000000001"/>
    <m/>
    <x v="0"/>
  </r>
  <r>
    <s v="SO-1058718-1"/>
    <d v="2025-08-30T00:00:00"/>
    <n v="121779"/>
    <n v="370634.37"/>
    <n v="16998.900000000001"/>
    <s v="USD"/>
    <n v="1260"/>
    <x v="2"/>
    <x v="0"/>
    <s v="Plan I"/>
    <n v="1928138.7599999993"/>
    <n v="0.09"/>
    <n v="33357.0933"/>
    <m/>
    <x v="0"/>
  </r>
  <r>
    <s v="SO-1058718-1"/>
    <d v="2025-08-30T00:00:00"/>
    <n v="121779"/>
    <n v="1305.0999999999999"/>
    <n v="0"/>
    <s v="USD"/>
    <n v="1260"/>
    <x v="2"/>
    <x v="0"/>
    <s v="Plan I"/>
    <n v="1929443.8599999994"/>
    <n v="0.09"/>
    <n v="117.45899999999999"/>
    <m/>
    <x v="0"/>
  </r>
  <r>
    <s v="SO-933281-1"/>
    <d v="2025-09-04T00:00:00"/>
    <n v="83525"/>
    <n v="38912"/>
    <n v="3890.84"/>
    <s v="USD"/>
    <n v="1260"/>
    <x v="2"/>
    <x v="0"/>
    <s v="Plan I"/>
    <n v="1968355.8599999994"/>
    <n v="0.09"/>
    <n v="3502.08"/>
    <m/>
    <x v="0"/>
  </r>
  <r>
    <s v="SO-879111-1"/>
    <d v="2025-09-06T00:00:00"/>
    <n v="166022"/>
    <n v="48456.1"/>
    <n v="5816.1"/>
    <s v="USD"/>
    <n v="1260"/>
    <x v="2"/>
    <x v="0"/>
    <s v="Plan I"/>
    <n v="2016811.9599999995"/>
    <n v="0.09"/>
    <n v="4361.049"/>
    <m/>
    <x v="0"/>
  </r>
  <r>
    <s v="SO-879111-1"/>
    <d v="2025-09-06T00:00:00"/>
    <n v="166022"/>
    <n v="3634.21"/>
    <n v="0"/>
    <s v="USD"/>
    <n v="1260"/>
    <x v="2"/>
    <x v="0"/>
    <s v="Plan I"/>
    <n v="2020446.1699999995"/>
    <n v="0.09"/>
    <n v="327.07889999999998"/>
    <m/>
    <x v="0"/>
  </r>
  <r>
    <s v="SO-1047928-1"/>
    <d v="2025-09-11T00:00:00"/>
    <n v="69202"/>
    <n v="88.48"/>
    <n v="24.64"/>
    <s v="USD"/>
    <n v="1260"/>
    <x v="2"/>
    <x v="0"/>
    <s v="Plan I"/>
    <n v="2020534.6499999994"/>
    <n v="0.09"/>
    <n v="7.9632000000000005"/>
    <m/>
    <x v="0"/>
  </r>
  <r>
    <s v="SO-1047928-1"/>
    <d v="2025-09-11T00:00:00"/>
    <n v="69202"/>
    <n v="72358.880000000005"/>
    <n v="19200.189999999999"/>
    <s v="USD"/>
    <n v="1260"/>
    <x v="2"/>
    <x v="0"/>
    <s v="Plan I"/>
    <n v="2092893.5299999993"/>
    <n v="0.09"/>
    <n v="6512.2992000000004"/>
    <m/>
    <x v="0"/>
  </r>
  <r>
    <s v="SO-1047928-1"/>
    <d v="2025-09-11T00:00:00"/>
    <n v="69202"/>
    <n v="37589.230000000003"/>
    <n v="-817.87"/>
    <s v="USD"/>
    <n v="1260"/>
    <x v="2"/>
    <x v="0"/>
    <s v="Plan I"/>
    <n v="2130482.7599999993"/>
    <n v="0.09"/>
    <n v="3383.0307000000003"/>
    <m/>
    <x v="0"/>
  </r>
  <r>
    <s v="SO-1047928-1"/>
    <d v="2025-09-11T00:00:00"/>
    <n v="69202"/>
    <n v="5383.15"/>
    <n v="0"/>
    <s v="USD"/>
    <n v="1260"/>
    <x v="2"/>
    <x v="0"/>
    <s v="Plan I"/>
    <n v="2135865.9099999992"/>
    <n v="0.09"/>
    <n v="484.48349999999994"/>
    <m/>
    <x v="0"/>
  </r>
  <r>
    <s v="SO-1047928-1"/>
    <d v="2025-09-11T00:00:00"/>
    <n v="69202"/>
    <n v="11700"/>
    <n v="1912.77"/>
    <s v="USD"/>
    <n v="1260"/>
    <x v="2"/>
    <x v="0"/>
    <s v="Plan I"/>
    <n v="2147565.9099999992"/>
    <n v="0.09"/>
    <n v="1053"/>
    <m/>
    <x v="0"/>
  </r>
  <r>
    <s v="SO-926067-1"/>
    <d v="2025-09-17T00:00:00"/>
    <n v="121779"/>
    <n v="32417.55"/>
    <n v="2917.55"/>
    <s v="USD"/>
    <n v="1260"/>
    <x v="2"/>
    <x v="0"/>
    <s v="Plan I"/>
    <n v="2179983.459999999"/>
    <n v="0.09"/>
    <n v="2917.5794999999998"/>
    <m/>
    <x v="0"/>
  </r>
  <r>
    <s v="SO-924998-1"/>
    <d v="2025-09-19T00:00:00"/>
    <n v="39257"/>
    <n v="195584.71"/>
    <n v="15654.03"/>
    <s v="USD"/>
    <n v="1260"/>
    <x v="2"/>
    <x v="0"/>
    <s v="Plan I"/>
    <n v="2375568.169999999"/>
    <n v="0.09"/>
    <n v="17602.623899999999"/>
    <m/>
    <x v="0"/>
  </r>
  <r>
    <s v="SO-924998-1"/>
    <d v="2025-09-19T00:00:00"/>
    <n v="39257"/>
    <n v="244.2"/>
    <n v="0"/>
    <s v="USD"/>
    <n v="1260"/>
    <x v="2"/>
    <x v="0"/>
    <s v="Plan I"/>
    <n v="2375812.3699999992"/>
    <n v="0.09"/>
    <n v="21.977999999999998"/>
    <m/>
    <x v="0"/>
  </r>
  <r>
    <s v="SO-1049464-1"/>
    <d v="2025-09-21T00:00:00"/>
    <n v="56586"/>
    <n v="74753.039999999994"/>
    <n v="16253.04"/>
    <s v="USD"/>
    <n v="1260"/>
    <x v="2"/>
    <x v="0"/>
    <s v="Plan I"/>
    <n v="2450565.4099999992"/>
    <n v="0.09"/>
    <n v="6727.7735999999995"/>
    <m/>
    <x v="0"/>
  </r>
  <r>
    <s v="SO-1049464-1"/>
    <d v="2025-09-21T00:00:00"/>
    <n v="56586"/>
    <n v="5606.49"/>
    <n v="0"/>
    <s v="USD"/>
    <n v="1260"/>
    <x v="2"/>
    <x v="0"/>
    <s v="Plan I"/>
    <n v="2456171.8999999994"/>
    <n v="0.09"/>
    <n v="504.58409999999998"/>
    <m/>
    <x v="0"/>
  </r>
  <r>
    <s v="SO-1049464-1"/>
    <d v="2025-09-21T00:00:00"/>
    <n v="56586"/>
    <n v="12458.81"/>
    <n v="-1041.19"/>
    <s v="USD"/>
    <n v="1260"/>
    <x v="2"/>
    <x v="0"/>
    <s v="Plan I"/>
    <n v="2468630.7099999995"/>
    <n v="0.09"/>
    <n v="1121.2928999999999"/>
    <m/>
    <x v="0"/>
  </r>
  <r>
    <s v="SO-1037222-1"/>
    <d v="2025-09-26T00:00:00"/>
    <n v="166022"/>
    <n v="658.28"/>
    <n v="0"/>
    <s v="USD"/>
    <n v="1260"/>
    <x v="2"/>
    <x v="0"/>
    <s v="Plan I"/>
    <n v="2469288.9899999993"/>
    <n v="0.09"/>
    <n v="59.245199999999997"/>
    <m/>
    <x v="0"/>
  </r>
  <r>
    <s v="SO-1037222-1"/>
    <d v="2025-09-26T00:00:00"/>
    <n v="166022"/>
    <n v="49.37"/>
    <n v="0"/>
    <s v="USD"/>
    <n v="1260"/>
    <x v="2"/>
    <x v="0"/>
    <s v="Plan I"/>
    <n v="2469338.3599999994"/>
    <n v="0.09"/>
    <n v="4.4432999999999998"/>
    <m/>
    <x v="0"/>
  </r>
  <r>
    <s v="SO-1037232-1"/>
    <d v="2025-09-26T00:00:00"/>
    <n v="166022"/>
    <n v="650.20000000000005"/>
    <n v="0"/>
    <s v="USD"/>
    <n v="1260"/>
    <x v="2"/>
    <x v="0"/>
    <s v="Plan I"/>
    <n v="2469988.5599999996"/>
    <n v="0.09"/>
    <n v="58.518000000000001"/>
    <m/>
    <x v="0"/>
  </r>
  <r>
    <s v="SO-1037232-1"/>
    <d v="2025-09-26T00:00:00"/>
    <n v="166022"/>
    <n v="943.16"/>
    <n v="0"/>
    <s v="USD"/>
    <n v="1260"/>
    <x v="2"/>
    <x v="0"/>
    <s v="Plan I"/>
    <n v="2470931.7199999997"/>
    <n v="0.09"/>
    <n v="84.884399999999999"/>
    <m/>
    <x v="0"/>
  </r>
  <r>
    <s v="SO-1037232-1"/>
    <d v="2025-09-26T00:00:00"/>
    <n v="166022"/>
    <n v="119.51"/>
    <n v="0"/>
    <s v="USD"/>
    <n v="1260"/>
    <x v="2"/>
    <x v="0"/>
    <s v="Plan I"/>
    <n v="2471051.2299999995"/>
    <n v="0.09"/>
    <n v="10.7559"/>
    <m/>
    <x v="0"/>
  </r>
  <r>
    <s v="SO-1076777-1"/>
    <d v="2025-09-27T00:00:00"/>
    <n v="69202"/>
    <n v="4255.21"/>
    <n v="1063.72"/>
    <s v="USD"/>
    <n v="1260"/>
    <x v="2"/>
    <x v="0"/>
    <s v="Plan I"/>
    <n v="2475306.4399999995"/>
    <n v="0.09"/>
    <n v="382.96889999999996"/>
    <m/>
    <x v="0"/>
  </r>
  <r>
    <s v="SO-1076777-1"/>
    <d v="2025-09-27T00:00:00"/>
    <n v="69202"/>
    <n v="2170.16"/>
    <n v="-135.69"/>
    <s v="USD"/>
    <n v="1260"/>
    <x v="2"/>
    <x v="0"/>
    <s v="Plan I"/>
    <n v="2477476.5999999996"/>
    <n v="0.09"/>
    <n v="195.31439999999998"/>
    <m/>
    <x v="0"/>
  </r>
  <r>
    <s v="SO-1076777-1"/>
    <d v="2025-09-27T00:00:00"/>
    <n v="69202"/>
    <n v="287.38"/>
    <n v="0"/>
    <s v="USD"/>
    <n v="1260"/>
    <x v="2"/>
    <x v="0"/>
    <s v="Plan I"/>
    <n v="2477763.9799999995"/>
    <n v="0.09"/>
    <n v="25.8642"/>
    <m/>
    <x v="0"/>
  </r>
  <r>
    <s v="SO-935386-1"/>
    <d v="2025-10-02T00:00:00"/>
    <n v="166022"/>
    <n v="26432.880000000001"/>
    <n v="4579.1400000000003"/>
    <s v="USD"/>
    <n v="1260"/>
    <x v="2"/>
    <x v="0"/>
    <s v="Plan I"/>
    <n v="2504196.8599999994"/>
    <n v="0.09"/>
    <n v="2378.9591999999998"/>
    <m/>
    <x v="0"/>
  </r>
  <r>
    <s v="SO-1081311-1"/>
    <d v="2025-10-03T00:00:00"/>
    <n v="70484"/>
    <n v="23940"/>
    <n v="23940"/>
    <s v="USD"/>
    <n v="1260"/>
    <x v="2"/>
    <x v="0"/>
    <s v="Plan I"/>
    <n v="2528136.8599999994"/>
    <n v="0.09"/>
    <n v="2154.6"/>
    <m/>
    <x v="0"/>
  </r>
  <r>
    <s v="SO-934671-1"/>
    <d v="2025-10-03T00:00:00"/>
    <n v="166022"/>
    <n v="4257.07"/>
    <n v="638.61"/>
    <s v="USD"/>
    <n v="1260"/>
    <x v="2"/>
    <x v="0"/>
    <s v="Plan I"/>
    <n v="2532393.9299999992"/>
    <n v="0.09"/>
    <n v="383.13629999999995"/>
    <m/>
    <x v="0"/>
  </r>
  <r>
    <s v="SO-934671-1"/>
    <d v="2025-10-03T00:00:00"/>
    <n v="166022"/>
    <n v="264.29000000000002"/>
    <n v="0"/>
    <s v="USD"/>
    <n v="1260"/>
    <x v="2"/>
    <x v="0"/>
    <s v="Plan I"/>
    <n v="2532658.2199999993"/>
    <n v="0.09"/>
    <n v="23.786100000000001"/>
    <m/>
    <x v="0"/>
  </r>
  <r>
    <s v="SO-1064709-1"/>
    <d v="2025-10-11T00:00:00"/>
    <n v="70610"/>
    <n v="17703.509999999998"/>
    <n v="886.26"/>
    <s v="USD"/>
    <n v="1260"/>
    <x v="2"/>
    <x v="0"/>
    <s v="Plan I"/>
    <n v="2550361.7299999991"/>
    <n v="0.09"/>
    <n v="1593.3158999999998"/>
    <m/>
    <x v="0"/>
  </r>
  <r>
    <s v="SO-1064709-1"/>
    <d v="2025-10-11T00:00:00"/>
    <n v="70610"/>
    <n v="3474.18"/>
    <n v="173.94"/>
    <s v="USD"/>
    <n v="1260"/>
    <x v="2"/>
    <x v="0"/>
    <s v="Plan I"/>
    <n v="2553835.9099999992"/>
    <n v="0.09"/>
    <n v="312.67619999999999"/>
    <m/>
    <x v="0"/>
  </r>
  <r>
    <s v="SO-1064709-1"/>
    <d v="2025-10-11T00:00:00"/>
    <n v="70610"/>
    <n v="1588.34"/>
    <n v="0"/>
    <s v="USD"/>
    <n v="1260"/>
    <x v="2"/>
    <x v="0"/>
    <s v="Plan I"/>
    <n v="2555424.2499999991"/>
    <n v="0.09"/>
    <n v="142.95059999999998"/>
    <m/>
    <x v="0"/>
  </r>
  <r>
    <s v="SO-1042134-1"/>
    <d v="2025-10-19T00:00:00"/>
    <n v="167528"/>
    <n v="6762.5"/>
    <n v="1354.6"/>
    <s v="USD"/>
    <n v="1260"/>
    <x v="2"/>
    <x v="0"/>
    <s v="Plan I"/>
    <n v="2562186.7499999991"/>
    <n v="0.09"/>
    <n v="608.625"/>
    <m/>
    <x v="0"/>
  </r>
  <r>
    <s v="SO-957081-1"/>
    <d v="2025-10-24T00:00:00"/>
    <n v="56586"/>
    <n v="22556.21"/>
    <n v="2255.42"/>
    <s v="USD"/>
    <n v="1260"/>
    <x v="2"/>
    <x v="0"/>
    <s v="Plan I"/>
    <n v="2584742.959999999"/>
    <n v="0.09"/>
    <n v="2030.0588999999998"/>
    <m/>
    <x v="0"/>
  </r>
  <r>
    <s v="SO-957081-1"/>
    <d v="2025-10-24T00:00:00"/>
    <n v="56586"/>
    <n v="25939.57"/>
    <n v="2593.7199999999998"/>
    <s v="USD"/>
    <n v="1260"/>
    <x v="2"/>
    <x v="0"/>
    <s v="Plan I"/>
    <n v="2610682.5299999989"/>
    <n v="0.09"/>
    <n v="2334.5612999999998"/>
    <m/>
    <x v="0"/>
  </r>
  <r>
    <s v="SO-957081-1"/>
    <d v="2025-10-24T00:00:00"/>
    <n v="56586"/>
    <n v="1272.47"/>
    <n v="0"/>
    <s v="USD"/>
    <n v="1260"/>
    <x v="2"/>
    <x v="0"/>
    <s v="Plan I"/>
    <n v="2611954.9999999991"/>
    <n v="0.09"/>
    <n v="114.5223"/>
    <m/>
    <x v="0"/>
  </r>
  <r>
    <s v="SO-1089579-1"/>
    <d v="2025-11-06T00:00:00"/>
    <n v="121779"/>
    <n v="49864.2"/>
    <n v="6584.2"/>
    <s v="USD"/>
    <n v="1260"/>
    <x v="2"/>
    <x v="0"/>
    <s v="Plan I"/>
    <n v="2661819.1999999993"/>
    <n v="0.1"/>
    <n v="4986.42"/>
    <m/>
    <x v="0"/>
  </r>
  <r>
    <s v="SO-1080178-1"/>
    <d v="2025-11-08T00:00:00"/>
    <n v="38966"/>
    <n v="20744"/>
    <n v="3944"/>
    <s v="USD"/>
    <n v="1260"/>
    <x v="2"/>
    <x v="0"/>
    <s v="Plan I"/>
    <n v="2682563.1999999993"/>
    <n v="0.1"/>
    <n v="2074.4"/>
    <m/>
    <x v="0"/>
  </r>
  <r>
    <s v="SO-1085904-1"/>
    <d v="2025-11-08T00:00:00"/>
    <n v="56586"/>
    <n v="143915.20000000001"/>
    <n v="7915.2"/>
    <s v="USD"/>
    <n v="1260"/>
    <x v="2"/>
    <x v="0"/>
    <s v="Plan I"/>
    <n v="2826478.3999999994"/>
    <n v="0.1"/>
    <n v="14391.520000000002"/>
    <m/>
    <x v="0"/>
  </r>
  <r>
    <s v="SO-1085904-1"/>
    <d v="2025-11-08T00:00:00"/>
    <n v="56586"/>
    <n v="10793.64"/>
    <n v="0"/>
    <s v="USD"/>
    <n v="1260"/>
    <x v="2"/>
    <x v="0"/>
    <s v="Plan I"/>
    <n v="2837272.0399999996"/>
    <n v="0.1"/>
    <n v="1079.364"/>
    <m/>
    <x v="0"/>
  </r>
  <r>
    <s v="SO-1085904-1"/>
    <d v="2025-11-08T00:00:00"/>
    <n v="56586"/>
    <n v="52910"/>
    <n v="2910"/>
    <s v="USD"/>
    <n v="1260"/>
    <x v="2"/>
    <x v="0"/>
    <s v="Plan I"/>
    <n v="2890182.0399999996"/>
    <n v="0.1"/>
    <n v="5291"/>
    <m/>
    <x v="0"/>
  </r>
  <r>
    <s v="SO-1048658-1"/>
    <d v="2025-11-14T00:00:00"/>
    <n v="167620"/>
    <n v="17681"/>
    <n v="919.99"/>
    <s v="USD"/>
    <n v="1260"/>
    <x v="2"/>
    <x v="0"/>
    <s v="Plan I"/>
    <n v="2907863.0399999996"/>
    <n v="0.1"/>
    <n v="1768.1000000000001"/>
    <m/>
    <x v="0"/>
  </r>
  <r>
    <s v="SO-1048658-1"/>
    <d v="2025-11-14T00:00:00"/>
    <n v="167620"/>
    <n v="29280"/>
    <n v="1248.8"/>
    <s v="USD"/>
    <n v="1260"/>
    <x v="2"/>
    <x v="0"/>
    <s v="Plan I"/>
    <n v="2937143.0399999996"/>
    <n v="0.1"/>
    <n v="2928"/>
    <m/>
    <x v="0"/>
  </r>
  <r>
    <s v="SO-936583-1"/>
    <d v="2025-11-19T00:00:00"/>
    <n v="69202"/>
    <n v="51426.63"/>
    <n v="5795.19"/>
    <s v="USD"/>
    <n v="1260"/>
    <x v="2"/>
    <x v="0"/>
    <s v="Plan I"/>
    <n v="2988569.6699999995"/>
    <n v="0.1"/>
    <n v="5142.6630000000005"/>
    <m/>
    <x v="0"/>
  </r>
  <r>
    <s v="SO-936583-1"/>
    <d v="2025-11-19T00:00:00"/>
    <n v="69202"/>
    <n v="3571.29"/>
    <n v="402.44"/>
    <s v="USD"/>
    <n v="1260"/>
    <x v="2"/>
    <x v="0"/>
    <s v="Plan I"/>
    <n v="2992140.9599999995"/>
    <n v="0.1"/>
    <n v="357.12900000000002"/>
    <m/>
    <x v="0"/>
  </r>
  <r>
    <s v="SO-936583-1"/>
    <d v="2025-11-19T00:00:00"/>
    <n v="69202"/>
    <n v="4124.84"/>
    <n v="0"/>
    <s v="USD"/>
    <n v="1260"/>
    <x v="2"/>
    <x v="0"/>
    <s v="Plan I"/>
    <n v="2996265.7999999993"/>
    <n v="0.1"/>
    <n v="412.48400000000004"/>
    <m/>
    <x v="0"/>
  </r>
  <r>
    <s v="SO-1084247-1"/>
    <d v="2025-11-21T00:00:00"/>
    <n v="37624"/>
    <n v="684"/>
    <n v="69.959999999999994"/>
    <s v="USD"/>
    <n v="1260"/>
    <x v="2"/>
    <x v="0"/>
    <s v="Plan I"/>
    <n v="2996949.7999999993"/>
    <n v="0.1"/>
    <n v="68.400000000000006"/>
    <m/>
    <x v="0"/>
  </r>
  <r>
    <s v="SO-941182-1"/>
    <d v="2025-11-21T00:00:00"/>
    <n v="37624"/>
    <n v="1386"/>
    <n v="225.32"/>
    <s v="USD"/>
    <n v="1260"/>
    <x v="2"/>
    <x v="0"/>
    <s v="Plan I"/>
    <n v="2998335.7999999993"/>
    <n v="0.1"/>
    <n v="138.6"/>
    <m/>
    <x v="0"/>
  </r>
  <r>
    <s v="SO-941182-1"/>
    <d v="2025-11-21T00:00:00"/>
    <n v="37624"/>
    <n v="103.96"/>
    <n v="0"/>
    <s v="USD"/>
    <n v="1260"/>
    <x v="2"/>
    <x v="0"/>
    <s v="Plan I"/>
    <n v="2998439.7599999993"/>
    <n v="0.1"/>
    <n v="10.396000000000001"/>
    <m/>
    <x v="0"/>
  </r>
  <r>
    <s v="SO-952440-1"/>
    <d v="2025-11-30T00:00:00"/>
    <n v="37624"/>
    <n v="132606.48000000001"/>
    <n v="16710.63"/>
    <s v="USD"/>
    <n v="1260"/>
    <x v="2"/>
    <x v="0"/>
    <s v="Plan I"/>
    <n v="3131046.2399999993"/>
    <n v="0.1"/>
    <n v="13260.648000000001"/>
    <m/>
    <x v="0"/>
  </r>
  <r>
    <s v="SO-1036623-1"/>
    <d v="2025-11-30T00:00:00"/>
    <n v="70610"/>
    <n v="606668"/>
    <n v="78793"/>
    <s v="USD"/>
    <n v="1260"/>
    <x v="2"/>
    <x v="0"/>
    <s v="Plan I"/>
    <n v="3737714.2399999993"/>
    <n v="0.18"/>
    <n v="109200.23999999999"/>
    <m/>
    <x v="0"/>
  </r>
  <r>
    <s v="SO-1036623-1"/>
    <d v="2025-11-30T00:00:00"/>
    <n v="70610"/>
    <n v="373234.16"/>
    <n v="47869.16"/>
    <s v="USD"/>
    <n v="1260"/>
    <x v="2"/>
    <x v="0"/>
    <s v="Plan I"/>
    <n v="4110948.3999999994"/>
    <n v="0.18"/>
    <n v="67182.148799999995"/>
    <m/>
    <x v="0"/>
  </r>
  <r>
    <s v="SO-1036623-1"/>
    <d v="2025-11-30T00:00:00"/>
    <n v="70610"/>
    <n v="72601.679999999993"/>
    <n v="0"/>
    <s v="USD"/>
    <n v="1260"/>
    <x v="2"/>
    <x v="0"/>
    <s v="Plan I"/>
    <n v="4183550.0799999996"/>
    <n v="0.18"/>
    <n v="13068.302399999999"/>
    <m/>
    <x v="0"/>
  </r>
  <r>
    <s v="SO-1098627-1"/>
    <d v="2025-11-30T00:00:00"/>
    <n v="70610"/>
    <n v="9900"/>
    <n v="0"/>
    <s v="USD"/>
    <n v="1260"/>
    <x v="2"/>
    <x v="0"/>
    <s v="Plan I"/>
    <n v="4193450.0799999996"/>
    <n v="0.18"/>
    <n v="1782"/>
    <m/>
    <x v="0"/>
  </r>
  <r>
    <s v="SO-1098627-1"/>
    <d v="2025-11-30T00:00:00"/>
    <n v="70610"/>
    <n v="720.45"/>
    <n v="0"/>
    <s v="USD"/>
    <n v="1260"/>
    <x v="2"/>
    <x v="0"/>
    <s v="Plan I"/>
    <n v="4194170.53"/>
    <n v="0.18"/>
    <n v="129.68100000000001"/>
    <m/>
    <x v="0"/>
  </r>
  <r>
    <s v="SO-1098629-1"/>
    <d v="2025-11-30T00:00:00"/>
    <n v="70610"/>
    <n v="9900"/>
    <n v="0"/>
    <s v="USD"/>
    <n v="1260"/>
    <x v="2"/>
    <x v="0"/>
    <s v="Plan I"/>
    <n v="4204070.5299999993"/>
    <n v="0.18"/>
    <n v="1782"/>
    <m/>
    <x v="0"/>
  </r>
  <r>
    <s v="SO-1098629-1"/>
    <d v="2025-11-30T00:00:00"/>
    <n v="70610"/>
    <n v="678.83"/>
    <n v="0"/>
    <s v="USD"/>
    <n v="1260"/>
    <x v="2"/>
    <x v="0"/>
    <s v="Plan I"/>
    <n v="4204749.3599999994"/>
    <n v="0.18"/>
    <n v="122.18940000000001"/>
    <m/>
    <x v="0"/>
  </r>
  <r>
    <s v="SO-951819-1"/>
    <d v="2025-12-07T00:00:00"/>
    <n v="37624"/>
    <n v="56056"/>
    <n v="9112.68"/>
    <s v="USD"/>
    <n v="1260"/>
    <x v="2"/>
    <x v="0"/>
    <s v="Plan I"/>
    <n v="4260805.3599999994"/>
    <n v="0.18"/>
    <n v="10090.08"/>
    <m/>
    <x v="0"/>
  </r>
  <r>
    <s v="SO-951819-1"/>
    <d v="2025-12-07T00:00:00"/>
    <n v="37624"/>
    <n v="4204.2"/>
    <n v="0"/>
    <s v="USD"/>
    <n v="1260"/>
    <x v="2"/>
    <x v="0"/>
    <s v="Plan I"/>
    <n v="4265009.5599999996"/>
    <n v="0.18"/>
    <n v="756.75599999999997"/>
    <m/>
    <x v="0"/>
  </r>
  <r>
    <s v="SO-1093559-1"/>
    <d v="2025-12-10T00:00:00"/>
    <n v="56586"/>
    <n v="63060"/>
    <n v="1260"/>
    <s v="USD"/>
    <n v="1260"/>
    <x v="2"/>
    <x v="0"/>
    <s v="Plan I"/>
    <n v="4328069.5599999996"/>
    <n v="0.18"/>
    <n v="11350.8"/>
    <m/>
    <x v="0"/>
  </r>
  <r>
    <s v="SO-1093559-1"/>
    <d v="2025-12-10T00:00:00"/>
    <n v="56586"/>
    <n v="4729.5200000000004"/>
    <n v="0"/>
    <s v="USD"/>
    <n v="1260"/>
    <x v="2"/>
    <x v="0"/>
    <s v="Plan I"/>
    <n v="4332799.0799999991"/>
    <n v="0.18"/>
    <n v="851.31360000000006"/>
    <m/>
    <x v="0"/>
  </r>
  <r>
    <s v="SO-960628-1"/>
    <d v="2025-12-12T00:00:00"/>
    <n v="81955"/>
    <n v="62304.94"/>
    <n v="4547.05"/>
    <s v="USD"/>
    <n v="1260"/>
    <x v="2"/>
    <x v="0"/>
    <s v="Plan I"/>
    <n v="4395104.0199999996"/>
    <n v="0.2"/>
    <n v="12460.988000000001"/>
    <m/>
    <x v="0"/>
  </r>
  <r>
    <s v="SO-1012434-1"/>
    <d v="2025-12-12T00:00:00"/>
    <n v="166022"/>
    <n v="49644.85"/>
    <n v="8932.5"/>
    <s v="USD"/>
    <n v="1260"/>
    <x v="2"/>
    <x v="0"/>
    <s v="Plan I"/>
    <n v="4444748.8699999992"/>
    <n v="0.2"/>
    <n v="9928.9700000000012"/>
    <m/>
    <x v="0"/>
  </r>
  <r>
    <s v="SO-1012434-1"/>
    <d v="2025-12-12T00:00:00"/>
    <n v="166022"/>
    <n v="3723.36"/>
    <n v="0"/>
    <s v="USD"/>
    <n v="1260"/>
    <x v="2"/>
    <x v="0"/>
    <s v="Plan I"/>
    <n v="4448472.2299999995"/>
    <n v="0.2"/>
    <n v="744.67200000000003"/>
    <m/>
    <x v="0"/>
  </r>
  <r>
    <s v="SO-941685-1"/>
    <d v="2025-12-13T00:00:00"/>
    <n v="37624"/>
    <n v="9702"/>
    <n v="1577.17"/>
    <s v="USD"/>
    <n v="1260"/>
    <x v="2"/>
    <x v="0"/>
    <s v="Plan I"/>
    <n v="4458174.2299999995"/>
    <n v="0.2"/>
    <n v="1940.4"/>
    <m/>
    <x v="0"/>
  </r>
  <r>
    <s v="SO-941685-1"/>
    <d v="2025-12-13T00:00:00"/>
    <n v="37624"/>
    <n v="727.66"/>
    <n v="0"/>
    <s v="USD"/>
    <n v="1260"/>
    <x v="2"/>
    <x v="0"/>
    <s v="Plan I"/>
    <n v="4458901.8899999997"/>
    <n v="0.2"/>
    <n v="145.53200000000001"/>
    <m/>
    <x v="0"/>
  </r>
  <r>
    <s v="SO-939460-1"/>
    <d v="2025-12-13T00:00:00"/>
    <n v="167620"/>
    <n v="48827.97"/>
    <n v="5891.19"/>
    <s v="USD"/>
    <n v="1260"/>
    <x v="2"/>
    <x v="0"/>
    <s v="Plan I"/>
    <n v="4507729.8599999994"/>
    <n v="0.2"/>
    <n v="9765.594000000001"/>
    <m/>
    <x v="0"/>
  </r>
  <r>
    <s v="SO-939460-1"/>
    <d v="2025-12-13T00:00:00"/>
    <n v="167620"/>
    <n v="20739.2"/>
    <n v="2073.92"/>
    <s v="USD"/>
    <n v="1260"/>
    <x v="2"/>
    <x v="0"/>
    <s v="Plan I"/>
    <n v="4528469.0599999996"/>
    <n v="0.2"/>
    <n v="4147.84"/>
    <m/>
    <x v="0"/>
  </r>
  <r>
    <s v="SO-959841-1"/>
    <d v="2025-12-14T00:00:00"/>
    <n v="166022"/>
    <n v="28171.200000000001"/>
    <n v="0"/>
    <s v="USD"/>
    <n v="1260"/>
    <x v="2"/>
    <x v="0"/>
    <s v="Plan I"/>
    <n v="4556640.26"/>
    <n v="0.2"/>
    <n v="5634.2400000000007"/>
    <m/>
    <x v="0"/>
  </r>
  <r>
    <s v="SO-959841-1"/>
    <d v="2025-12-14T00:00:00"/>
    <n v="166022"/>
    <n v="2112.85"/>
    <n v="0"/>
    <s v="USD"/>
    <n v="1260"/>
    <x v="2"/>
    <x v="0"/>
    <s v="Plan I"/>
    <n v="4558753.1099999994"/>
    <n v="0.2"/>
    <n v="422.57"/>
    <m/>
    <x v="0"/>
  </r>
  <r>
    <s v="SO-1093492-1"/>
    <d v="2025-12-18T00:00:00"/>
    <n v="56586"/>
    <n v="12000"/>
    <n v="1000"/>
    <s v="USD"/>
    <n v="1260"/>
    <x v="2"/>
    <x v="0"/>
    <s v="Plan I"/>
    <n v="4570753.1099999994"/>
    <n v="0.2"/>
    <n v="2400"/>
    <m/>
    <x v="0"/>
  </r>
  <r>
    <s v="SO-941514-1"/>
    <d v="2025-12-18T00:00:00"/>
    <n v="170594"/>
    <n v="567.16999999999996"/>
    <n v="62.39"/>
    <s v="USD"/>
    <n v="1260"/>
    <x v="2"/>
    <x v="0"/>
    <s v="Plan I"/>
    <n v="4571320.2799999993"/>
    <n v="0.2"/>
    <n v="113.434"/>
    <m/>
    <x v="0"/>
  </r>
  <r>
    <s v="SO-941514-1"/>
    <d v="2025-12-18T00:00:00"/>
    <n v="170594"/>
    <n v="42.54"/>
    <n v="0"/>
    <s v="USD"/>
    <n v="1260"/>
    <x v="2"/>
    <x v="0"/>
    <s v="Plan I"/>
    <n v="4571362.8199999994"/>
    <n v="0.2"/>
    <n v="8.5080000000000009"/>
    <m/>
    <x v="0"/>
  </r>
  <r>
    <s v="SO-945200-1"/>
    <d v="2025-12-20T00:00:00"/>
    <n v="167620"/>
    <n v="67897.8"/>
    <n v="10186.200000000001"/>
    <s v="USD"/>
    <n v="1260"/>
    <x v="2"/>
    <x v="0"/>
    <s v="Plan I"/>
    <n v="4639260.6199999992"/>
    <n v="0.2"/>
    <n v="13579.560000000001"/>
    <m/>
    <x v="0"/>
  </r>
  <r>
    <s v="SO-1092264-1"/>
    <d v="2025-12-20T00:00:00"/>
    <n v="386244"/>
    <n v="6421.92"/>
    <n v="301.92"/>
    <s v="USD"/>
    <n v="1260"/>
    <x v="2"/>
    <x v="0"/>
    <s v="Plan I"/>
    <n v="4645682.5399999991"/>
    <n v="0.2"/>
    <n v="1284.384"/>
    <m/>
    <x v="0"/>
  </r>
  <r>
    <s v="SO-1092264-1"/>
    <d v="2025-12-20T00:00:00"/>
    <n v="386244"/>
    <n v="481.65"/>
    <n v="0"/>
    <s v="USD"/>
    <n v="1260"/>
    <x v="2"/>
    <x v="0"/>
    <s v="Plan I"/>
    <n v="4646164.1899999995"/>
    <n v="0.2"/>
    <n v="96.33"/>
    <m/>
    <x v="0"/>
  </r>
  <r>
    <s v="SO-1092264-1"/>
    <d v="2025-12-20T00:00:00"/>
    <n v="386244"/>
    <n v="1888.88"/>
    <n v="188.88"/>
    <s v="USD"/>
    <n v="1260"/>
    <x v="2"/>
    <x v="0"/>
    <s v="Plan I"/>
    <n v="4648053.0699999994"/>
    <n v="0.2"/>
    <n v="377.77600000000007"/>
    <m/>
    <x v="0"/>
  </r>
  <r>
    <s v="SO-937986-1"/>
    <d v="2025-01-26T00:00:00"/>
    <n v="40054"/>
    <n v="450"/>
    <n v="180"/>
    <s v="USD"/>
    <n v="1260"/>
    <x v="2"/>
    <x v="1"/>
    <s v="Plan I"/>
    <n v="450"/>
    <n v="0.1"/>
    <n v="45"/>
    <m/>
    <x v="0"/>
  </r>
  <r>
    <s v="SO-937986-1"/>
    <d v="2025-01-26T00:00:00"/>
    <n v="40054"/>
    <n v="21790"/>
    <n v="8880"/>
    <s v="USD"/>
    <n v="1260"/>
    <x v="2"/>
    <x v="1"/>
    <s v="Plan I"/>
    <n v="22240"/>
    <n v="0.1"/>
    <n v="2179"/>
    <m/>
    <x v="0"/>
  </r>
  <r>
    <s v="SO-937986-1"/>
    <d v="2025-01-26T00:00:00"/>
    <n v="40054"/>
    <n v="7360"/>
    <n v="3040"/>
    <s v="USD"/>
    <n v="1260"/>
    <x v="2"/>
    <x v="1"/>
    <s v="Plan I"/>
    <n v="29600"/>
    <n v="0.1"/>
    <n v="736"/>
    <m/>
    <x v="0"/>
  </r>
  <r>
    <s v="SO-962422-1"/>
    <d v="2025-03-12T00:00:00"/>
    <n v="169385"/>
    <n v="49550"/>
    <n v="25070"/>
    <s v="USD"/>
    <n v="1260"/>
    <x v="2"/>
    <x v="1"/>
    <s v="Plan I"/>
    <n v="79150"/>
    <n v="0.1"/>
    <n v="4955"/>
    <m/>
    <x v="0"/>
  </r>
  <r>
    <s v="SO-974739-1"/>
    <d v="2025-03-21T00:00:00"/>
    <n v="69202"/>
    <n v="600"/>
    <n v="240"/>
    <s v="USD"/>
    <n v="1260"/>
    <x v="2"/>
    <x v="1"/>
    <s v="Plan I"/>
    <n v="79750"/>
    <n v="0.1"/>
    <n v="60"/>
    <m/>
    <x v="0"/>
  </r>
  <r>
    <s v="SO-974739-1"/>
    <d v="2025-03-21T00:00:00"/>
    <n v="69202"/>
    <n v="8000"/>
    <n v="2600"/>
    <s v="USD"/>
    <n v="1260"/>
    <x v="2"/>
    <x v="1"/>
    <s v="Plan I"/>
    <n v="87750"/>
    <n v="0.1"/>
    <n v="800"/>
    <m/>
    <x v="0"/>
  </r>
  <r>
    <s v="SO-996616-1"/>
    <d v="2025-05-11T00:00:00"/>
    <n v="34028"/>
    <n v="45000.3"/>
    <n v="18270.3"/>
    <s v="USD"/>
    <n v="1260"/>
    <x v="2"/>
    <x v="1"/>
    <s v="Plan I"/>
    <n v="132750.29999999999"/>
    <n v="0.1"/>
    <n v="4500.0300000000007"/>
    <m/>
    <x v="0"/>
  </r>
  <r>
    <s v="SO-0999692-1"/>
    <d v="2025-06-13T00:00:00"/>
    <n v="69202"/>
    <n v="60000"/>
    <n v="31470"/>
    <s v="USD"/>
    <n v="1260"/>
    <x v="2"/>
    <x v="1"/>
    <s v="Plan I"/>
    <n v="192750.3"/>
    <n v="0.1"/>
    <n v="6000"/>
    <m/>
    <x v="0"/>
  </r>
  <r>
    <s v="SO-1017991-1"/>
    <d v="2025-06-14T00:00:00"/>
    <n v="386244"/>
    <n v="10300"/>
    <n v="5720"/>
    <s v="USD"/>
    <n v="1260"/>
    <x v="2"/>
    <x v="1"/>
    <s v="Plan I"/>
    <n v="203050.3"/>
    <n v="0.1"/>
    <n v="1030"/>
    <m/>
    <x v="0"/>
  </r>
  <r>
    <s v="SO-915308-1"/>
    <d v="2025-07-03T00:00:00"/>
    <n v="166022"/>
    <n v="19040"/>
    <n v="4480"/>
    <s v="USD"/>
    <n v="1260"/>
    <x v="2"/>
    <x v="1"/>
    <s v="Plan I"/>
    <n v="222090.3"/>
    <n v="0.1"/>
    <n v="1904"/>
    <m/>
    <x v="0"/>
  </r>
  <r>
    <s v="SO-1049208-1"/>
    <d v="2025-07-30T00:00:00"/>
    <n v="166022"/>
    <n v="20400"/>
    <n v="11760"/>
    <s v="USD"/>
    <n v="1260"/>
    <x v="2"/>
    <x v="1"/>
    <s v="Plan I"/>
    <n v="242490.3"/>
    <n v="0.1"/>
    <n v="2040"/>
    <m/>
    <x v="0"/>
  </r>
  <r>
    <s v="SO-1026034-1"/>
    <d v="2025-08-15T00:00:00"/>
    <n v="69202"/>
    <n v="28050"/>
    <n v="12795"/>
    <s v="USD"/>
    <n v="1260"/>
    <x v="2"/>
    <x v="1"/>
    <s v="Plan I"/>
    <n v="270540.3"/>
    <n v="0.1"/>
    <n v="2805"/>
    <m/>
    <x v="0"/>
  </r>
  <r>
    <s v="SO-937560-1"/>
    <d v="2025-10-26T00:00:00"/>
    <n v="386244"/>
    <n v="126000"/>
    <n v="57900"/>
    <s v="USD"/>
    <n v="1260"/>
    <x v="2"/>
    <x v="1"/>
    <s v="Plan I"/>
    <n v="396540.3"/>
    <n v="0.1"/>
    <n v="12600"/>
    <m/>
    <x v="0"/>
  </r>
  <r>
    <s v="SO-1086111-1"/>
    <d v="2025-11-19T00:00:00"/>
    <n v="70610"/>
    <n v="600"/>
    <n v="240"/>
    <s v="USD"/>
    <n v="1260"/>
    <x v="2"/>
    <x v="1"/>
    <s v="Plan I"/>
    <n v="397140.3"/>
    <n v="0.1"/>
    <n v="60"/>
    <m/>
    <x v="0"/>
  </r>
  <r>
    <s v="SO-1086111-1"/>
    <d v="2025-11-19T00:00:00"/>
    <n v="70610"/>
    <n v="21000"/>
    <n v="9660"/>
    <s v="USD"/>
    <n v="1260"/>
    <x v="2"/>
    <x v="1"/>
    <s v="Plan I"/>
    <n v="418140.3"/>
    <n v="0.125"/>
    <n v="2625"/>
    <m/>
    <x v="0"/>
  </r>
  <r>
    <s v="SO-947139-1"/>
    <d v="2025-11-21T00:00:00"/>
    <n v="69609"/>
    <n v="324859.56"/>
    <n v="0"/>
    <s v="USD"/>
    <n v="1260"/>
    <x v="2"/>
    <x v="1"/>
    <s v="Plan I"/>
    <n v="742999.86"/>
    <n v="0.14000000000000001"/>
    <n v="45480.338400000001"/>
    <m/>
    <x v="0"/>
  </r>
  <r>
    <s v="SO-1063039-1"/>
    <d v="2025-11-30T00:00:00"/>
    <n v="70610"/>
    <n v="418397.9"/>
    <n v="199557.9"/>
    <s v="USD"/>
    <n v="1260"/>
    <x v="2"/>
    <x v="1"/>
    <s v="Plan I"/>
    <n v="1161397.76"/>
    <n v="0.28000000000000003"/>
    <n v="117151.41200000001"/>
    <m/>
    <x v="0"/>
  </r>
  <r>
    <s v="SO-1012480-1"/>
    <d v="2025-12-05T00:00:00"/>
    <n v="166022"/>
    <n v="1200"/>
    <n v="480"/>
    <s v="USD"/>
    <n v="1260"/>
    <x v="2"/>
    <x v="1"/>
    <s v="Plan I"/>
    <n v="1162597.76"/>
    <n v="0.28000000000000003"/>
    <n v="336.00000000000006"/>
    <m/>
    <x v="0"/>
  </r>
  <r>
    <s v="SO-1012480-1"/>
    <d v="2025-12-05T00:00:00"/>
    <n v="166022"/>
    <n v="9200"/>
    <n v="3800"/>
    <s v="USD"/>
    <n v="1260"/>
    <x v="2"/>
    <x v="1"/>
    <s v="Plan I"/>
    <n v="1171797.76"/>
    <n v="0.28000000000000003"/>
    <n v="2576.0000000000005"/>
    <m/>
    <x v="0"/>
  </r>
  <r>
    <s v="SO-1012480-1"/>
    <d v="2025-12-05T00:00:00"/>
    <n v="166022"/>
    <n v="10120"/>
    <n v="4180"/>
    <s v="USD"/>
    <n v="1260"/>
    <x v="2"/>
    <x v="1"/>
    <s v="Plan I"/>
    <n v="1181917.76"/>
    <n v="0.28000000000000003"/>
    <n v="2833.6000000000004"/>
    <m/>
    <x v="0"/>
  </r>
  <r>
    <s v="SO-965108-1"/>
    <d v="2025-01-16T00:00:00"/>
    <n v="41359"/>
    <n v="2622.87"/>
    <n v="0"/>
    <s v="USD"/>
    <n v="762668"/>
    <x v="3"/>
    <x v="0"/>
    <s v="Plan II"/>
    <n v="2622.87"/>
    <n v="0.05"/>
    <n v="131.14349999999999"/>
    <m/>
    <x v="0"/>
  </r>
  <r>
    <s v="SO-833292-1"/>
    <d v="2025-01-17T00:00:00"/>
    <n v="39204"/>
    <n v="5640"/>
    <n v="540"/>
    <s v="USD"/>
    <n v="762668"/>
    <x v="3"/>
    <x v="0"/>
    <s v="Plan II"/>
    <n v="8262.869999999999"/>
    <n v="0.05"/>
    <n v="282"/>
    <m/>
    <x v="0"/>
  </r>
  <r>
    <s v="SO-833292-1"/>
    <d v="2025-01-17T00:00:00"/>
    <n v="39204"/>
    <n v="4259.1400000000003"/>
    <n v="407.79"/>
    <s v="USD"/>
    <n v="762668"/>
    <x v="3"/>
    <x v="0"/>
    <s v="Plan II"/>
    <n v="12522.009999999998"/>
    <n v="0.05"/>
    <n v="212.95700000000002"/>
    <m/>
    <x v="0"/>
  </r>
  <r>
    <s v="SO-833292-1"/>
    <d v="2025-01-17T00:00:00"/>
    <n v="39204"/>
    <n v="816.68"/>
    <n v="0"/>
    <s v="USD"/>
    <n v="762668"/>
    <x v="3"/>
    <x v="0"/>
    <s v="Plan II"/>
    <n v="13338.689999999999"/>
    <n v="0.05"/>
    <n v="40.834000000000003"/>
    <m/>
    <x v="0"/>
  </r>
  <r>
    <s v="SO-968820-1"/>
    <d v="2025-01-22T00:00:00"/>
    <n v="41359"/>
    <n v="1333.1"/>
    <n v="0"/>
    <s v="USD"/>
    <n v="762668"/>
    <x v="3"/>
    <x v="0"/>
    <s v="Plan II"/>
    <n v="14671.789999999999"/>
    <n v="0.05"/>
    <n v="66.655000000000001"/>
    <m/>
    <x v="0"/>
  </r>
  <r>
    <s v="SO-960243-1"/>
    <d v="2025-01-22T00:00:00"/>
    <n v="169040"/>
    <n v="3308.46"/>
    <n v="347.61"/>
    <s v="USD"/>
    <n v="762668"/>
    <x v="3"/>
    <x v="0"/>
    <s v="Plan II"/>
    <n v="17980.25"/>
    <n v="0.05"/>
    <n v="165.423"/>
    <m/>
    <x v="0"/>
  </r>
  <r>
    <s v="SO-960243-1"/>
    <d v="2025-01-22T00:00:00"/>
    <n v="169040"/>
    <n v="397.88"/>
    <n v="0"/>
    <s v="USD"/>
    <n v="762668"/>
    <x v="3"/>
    <x v="0"/>
    <s v="Plan II"/>
    <n v="18378.13"/>
    <n v="0.05"/>
    <n v="19.894000000000002"/>
    <m/>
    <x v="0"/>
  </r>
  <r>
    <s v="SO-960243-1"/>
    <d v="2025-01-22T00:00:00"/>
    <n v="169040"/>
    <n v="272.95999999999998"/>
    <n v="0"/>
    <s v="USD"/>
    <n v="762668"/>
    <x v="3"/>
    <x v="0"/>
    <s v="Plan II"/>
    <n v="18651.09"/>
    <n v="0.05"/>
    <n v="13.648"/>
    <m/>
    <x v="0"/>
  </r>
  <r>
    <s v="SO-960261-1"/>
    <d v="2025-01-22T00:00:00"/>
    <n v="169040"/>
    <n v="899.28"/>
    <n v="0"/>
    <s v="USD"/>
    <n v="762668"/>
    <x v="3"/>
    <x v="0"/>
    <s v="Plan II"/>
    <n v="19550.37"/>
    <n v="0.05"/>
    <n v="44.963999999999999"/>
    <m/>
    <x v="0"/>
  </r>
  <r>
    <s v="SO-960261-1"/>
    <d v="2025-01-22T00:00:00"/>
    <n v="169040"/>
    <n v="74.19"/>
    <n v="0"/>
    <s v="USD"/>
    <n v="762668"/>
    <x v="3"/>
    <x v="0"/>
    <s v="Plan II"/>
    <n v="19624.559999999998"/>
    <n v="0.05"/>
    <n v="3.7095000000000002"/>
    <m/>
    <x v="0"/>
  </r>
  <r>
    <s v="SO-971945-1"/>
    <d v="2025-01-24T00:00:00"/>
    <n v="41359"/>
    <n v="2050"/>
    <n v="0"/>
    <s v="USD"/>
    <n v="762668"/>
    <x v="3"/>
    <x v="0"/>
    <s v="Plan II"/>
    <n v="21674.559999999998"/>
    <n v="0.05"/>
    <n v="102.5"/>
    <m/>
    <x v="0"/>
  </r>
  <r>
    <s v="SO-854410-1"/>
    <d v="2025-01-24T00:00:00"/>
    <n v="168699"/>
    <n v="11640"/>
    <n v="2040"/>
    <s v="USD"/>
    <n v="762668"/>
    <x v="3"/>
    <x v="0"/>
    <s v="Plan II"/>
    <n v="33314.559999999998"/>
    <n v="0.05"/>
    <n v="582"/>
    <m/>
    <x v="0"/>
  </r>
  <r>
    <s v="SO-854410-1"/>
    <d v="2025-01-24T00:00:00"/>
    <n v="168699"/>
    <n v="960.3"/>
    <n v="0"/>
    <s v="USD"/>
    <n v="762668"/>
    <x v="3"/>
    <x v="0"/>
    <s v="Plan II"/>
    <n v="34274.86"/>
    <n v="0.05"/>
    <n v="48.015000000000001"/>
    <m/>
    <x v="0"/>
  </r>
  <r>
    <s v="SO-847060-1"/>
    <d v="2025-01-31T00:00:00"/>
    <n v="37707"/>
    <n v="18520"/>
    <n v="3422.77"/>
    <s v="USD"/>
    <n v="762668"/>
    <x v="3"/>
    <x v="0"/>
    <s v="Plan II"/>
    <n v="52794.86"/>
    <n v="0.05"/>
    <n v="926"/>
    <m/>
    <x v="0"/>
  </r>
  <r>
    <s v="SO-847060-1"/>
    <d v="2025-01-31T00:00:00"/>
    <n v="37707"/>
    <n v="1527.9"/>
    <n v="0"/>
    <s v="USD"/>
    <n v="762668"/>
    <x v="3"/>
    <x v="0"/>
    <s v="Plan II"/>
    <n v="54322.76"/>
    <n v="0.05"/>
    <n v="76.39500000000001"/>
    <m/>
    <x v="0"/>
  </r>
  <r>
    <s v="SO-841694-1"/>
    <d v="2025-02-02T00:00:00"/>
    <n v="37707"/>
    <n v="63364.56"/>
    <n v="6531.56"/>
    <s v="USD"/>
    <n v="762668"/>
    <x v="3"/>
    <x v="0"/>
    <s v="Plan II"/>
    <n v="117687.32"/>
    <n v="0.05"/>
    <n v="3168.2280000000001"/>
    <m/>
    <x v="0"/>
  </r>
  <r>
    <s v="SO-841694-1"/>
    <d v="2025-02-02T00:00:00"/>
    <n v="37707"/>
    <n v="5227.59"/>
    <n v="0"/>
    <s v="USD"/>
    <n v="762668"/>
    <x v="3"/>
    <x v="0"/>
    <s v="Plan II"/>
    <n v="122914.91"/>
    <n v="0.05"/>
    <n v="261.37950000000001"/>
    <m/>
    <x v="0"/>
  </r>
  <r>
    <s v="SO-878510-1"/>
    <d v="2025-02-14T00:00:00"/>
    <n v="168699"/>
    <n v="14175.36"/>
    <n v="1848.96"/>
    <s v="USD"/>
    <n v="762668"/>
    <x v="3"/>
    <x v="0"/>
    <s v="Plan II"/>
    <n v="137090.27000000002"/>
    <n v="0.05"/>
    <n v="708.76800000000003"/>
    <m/>
    <x v="0"/>
  </r>
  <r>
    <s v="SO-878510-1"/>
    <d v="2025-02-14T00:00:00"/>
    <n v="168699"/>
    <n v="1169.46"/>
    <n v="0"/>
    <s v="USD"/>
    <n v="762668"/>
    <x v="3"/>
    <x v="0"/>
    <s v="Plan II"/>
    <n v="138259.73000000001"/>
    <n v="0.05"/>
    <n v="58.473000000000006"/>
    <m/>
    <x v="0"/>
  </r>
  <r>
    <s v="SO-845269-1"/>
    <d v="2025-02-21T00:00:00"/>
    <n v="169040"/>
    <n v="6630"/>
    <n v="663"/>
    <s v="USD"/>
    <n v="762668"/>
    <x v="3"/>
    <x v="0"/>
    <s v="Plan II"/>
    <n v="144889.73000000001"/>
    <n v="0.05"/>
    <n v="331.5"/>
    <m/>
    <x v="0"/>
  </r>
  <r>
    <s v="SO-845269-1"/>
    <d v="2025-02-21T00:00:00"/>
    <n v="169040"/>
    <n v="546.98"/>
    <n v="0"/>
    <s v="USD"/>
    <n v="762668"/>
    <x v="3"/>
    <x v="0"/>
    <s v="Plan II"/>
    <n v="145436.71000000002"/>
    <n v="0.05"/>
    <n v="27.349000000000004"/>
    <m/>
    <x v="0"/>
  </r>
  <r>
    <s v="SO-982912-1"/>
    <d v="2025-02-27T00:00:00"/>
    <n v="41359"/>
    <n v="1616.89"/>
    <n v="0"/>
    <s v="USD"/>
    <n v="762668"/>
    <x v="3"/>
    <x v="0"/>
    <s v="Plan II"/>
    <n v="147053.60000000003"/>
    <n v="0.05"/>
    <n v="80.844500000000011"/>
    <m/>
    <x v="0"/>
  </r>
  <r>
    <s v="SO-977572-1"/>
    <d v="2025-03-01T00:00:00"/>
    <n v="41359"/>
    <n v="121640"/>
    <n v="12160"/>
    <s v="USD"/>
    <n v="762668"/>
    <x v="3"/>
    <x v="0"/>
    <s v="Plan II"/>
    <n v="268693.60000000003"/>
    <n v="0.05"/>
    <n v="6082"/>
    <m/>
    <x v="0"/>
  </r>
  <r>
    <s v="SO-977572-1"/>
    <d v="2025-03-01T00:00:00"/>
    <n v="41359"/>
    <n v="40580"/>
    <n v="4060"/>
    <s v="USD"/>
    <n v="762668"/>
    <x v="3"/>
    <x v="0"/>
    <s v="Plan II"/>
    <n v="309273.60000000003"/>
    <n v="0.05"/>
    <n v="2029"/>
    <m/>
    <x v="0"/>
  </r>
  <r>
    <s v="SO-977572-1"/>
    <d v="2025-03-01T00:00:00"/>
    <n v="41359"/>
    <n v="10000"/>
    <n v="721.65"/>
    <s v="USD"/>
    <n v="762668"/>
    <x v="3"/>
    <x v="0"/>
    <s v="Plan II"/>
    <n v="319273.60000000003"/>
    <n v="0.05"/>
    <n v="500"/>
    <m/>
    <x v="0"/>
  </r>
  <r>
    <s v="SO-977572-1"/>
    <d v="2025-03-01T00:00:00"/>
    <n v="41359"/>
    <n v="14208.15"/>
    <n v="0"/>
    <s v="USD"/>
    <n v="762668"/>
    <x v="3"/>
    <x v="0"/>
    <s v="Plan II"/>
    <n v="333481.75000000006"/>
    <n v="0.05"/>
    <n v="710.40750000000003"/>
    <m/>
    <x v="0"/>
  </r>
  <r>
    <s v="SO-867880-1"/>
    <d v="2025-03-01T00:00:00"/>
    <n v="168699"/>
    <n v="16150"/>
    <n v="2550"/>
    <s v="USD"/>
    <n v="762668"/>
    <x v="3"/>
    <x v="0"/>
    <s v="Plan II"/>
    <n v="349631.75000000006"/>
    <n v="0.05"/>
    <n v="807.5"/>
    <m/>
    <x v="0"/>
  </r>
  <r>
    <s v="SO-867880-1"/>
    <d v="2025-03-01T00:00:00"/>
    <n v="168699"/>
    <n v="1332.38"/>
    <n v="0"/>
    <s v="USD"/>
    <n v="762668"/>
    <x v="3"/>
    <x v="0"/>
    <s v="Plan II"/>
    <n v="350964.13000000006"/>
    <n v="0.05"/>
    <n v="66.619000000000014"/>
    <m/>
    <x v="0"/>
  </r>
  <r>
    <s v="SO-979256-1"/>
    <d v="2025-03-07T00:00:00"/>
    <n v="462695"/>
    <n v="3123.6"/>
    <n v="423.6"/>
    <s v="USD"/>
    <n v="762668"/>
    <x v="3"/>
    <x v="0"/>
    <s v="Plan II"/>
    <n v="354087.73000000004"/>
    <n v="0.05"/>
    <n v="156.18"/>
    <m/>
    <x v="0"/>
  </r>
  <r>
    <s v="SO-979256-1"/>
    <d v="2025-03-07T00:00:00"/>
    <n v="462695"/>
    <n v="338.83"/>
    <n v="50.83"/>
    <s v="USD"/>
    <n v="762668"/>
    <x v="3"/>
    <x v="0"/>
    <s v="Plan II"/>
    <n v="354426.56000000006"/>
    <n v="0.05"/>
    <n v="16.941500000000001"/>
    <m/>
    <x v="0"/>
  </r>
  <r>
    <s v="SO-979256-1"/>
    <d v="2025-03-07T00:00:00"/>
    <n v="462695"/>
    <n v="261.18"/>
    <n v="0"/>
    <s v="USD"/>
    <n v="762668"/>
    <x v="3"/>
    <x v="0"/>
    <s v="Plan II"/>
    <n v="354687.74000000005"/>
    <n v="0.05"/>
    <n v="13.059000000000001"/>
    <m/>
    <x v="0"/>
  </r>
  <r>
    <s v="SO-861010-1"/>
    <d v="2025-03-12T00:00:00"/>
    <n v="170417"/>
    <n v="5648"/>
    <n v="564.79999999999995"/>
    <s v="USD"/>
    <n v="762668"/>
    <x v="3"/>
    <x v="0"/>
    <s v="Plan II"/>
    <n v="360335.74000000005"/>
    <n v="0.05"/>
    <n v="282.40000000000003"/>
    <m/>
    <x v="0"/>
  </r>
  <r>
    <s v="SO-861010-1"/>
    <d v="2025-03-12T00:00:00"/>
    <n v="170417"/>
    <n v="465.96"/>
    <n v="0"/>
    <s v="USD"/>
    <n v="762668"/>
    <x v="3"/>
    <x v="0"/>
    <s v="Plan II"/>
    <n v="360801.70000000007"/>
    <n v="0.05"/>
    <n v="23.298000000000002"/>
    <m/>
    <x v="0"/>
  </r>
  <r>
    <s v="SO-973631-1"/>
    <d v="2025-03-16T00:00:00"/>
    <n v="32783"/>
    <n v="4620"/>
    <n v="0"/>
    <s v="USD"/>
    <n v="762668"/>
    <x v="3"/>
    <x v="0"/>
    <s v="Plan II"/>
    <n v="365421.70000000007"/>
    <n v="0.05"/>
    <n v="231"/>
    <m/>
    <x v="0"/>
  </r>
  <r>
    <s v="SO-0997794-1"/>
    <d v="2025-03-22T00:00:00"/>
    <n v="41359"/>
    <n v="1490.56"/>
    <n v="0"/>
    <s v="USD"/>
    <n v="762668"/>
    <x v="3"/>
    <x v="0"/>
    <s v="Plan II"/>
    <n v="366912.26000000007"/>
    <n v="0.05"/>
    <n v="74.528000000000006"/>
    <m/>
    <x v="0"/>
  </r>
  <r>
    <s v="SO-0998585-1"/>
    <d v="2025-03-26T00:00:00"/>
    <n v="41359"/>
    <n v="747"/>
    <n v="0"/>
    <s v="USD"/>
    <n v="762668"/>
    <x v="3"/>
    <x v="0"/>
    <s v="Plan II"/>
    <n v="367659.26000000007"/>
    <n v="0.05"/>
    <n v="37.35"/>
    <m/>
    <x v="0"/>
  </r>
  <r>
    <s v="SO-826712-1"/>
    <d v="2025-03-27T00:00:00"/>
    <n v="41318"/>
    <n v="420"/>
    <n v="189"/>
    <s v="USD"/>
    <n v="762668"/>
    <x v="3"/>
    <x v="0"/>
    <s v="Plan II"/>
    <n v="368079.26000000007"/>
    <n v="0.05"/>
    <n v="21"/>
    <m/>
    <x v="0"/>
  </r>
  <r>
    <s v="SO-826712-1"/>
    <d v="2025-03-27T00:00:00"/>
    <n v="41318"/>
    <n v="27.72"/>
    <n v="0"/>
    <s v="USD"/>
    <n v="762668"/>
    <x v="3"/>
    <x v="0"/>
    <s v="Plan II"/>
    <n v="368106.98000000004"/>
    <n v="0.05"/>
    <n v="1.3860000000000001"/>
    <m/>
    <x v="0"/>
  </r>
  <r>
    <s v="SO-922854-1"/>
    <d v="2025-03-29T00:00:00"/>
    <n v="394040"/>
    <n v="5344.2"/>
    <n v="640.79999999999995"/>
    <s v="USD"/>
    <n v="762668"/>
    <x v="3"/>
    <x v="0"/>
    <s v="Plan II"/>
    <n v="373451.18000000005"/>
    <n v="0.05"/>
    <n v="267.20999999999998"/>
    <m/>
    <x v="0"/>
  </r>
  <r>
    <s v="SO-922854-1"/>
    <d v="2025-03-29T00:00:00"/>
    <n v="394040"/>
    <n v="352.71"/>
    <n v="0"/>
    <s v="USD"/>
    <n v="762668"/>
    <x v="3"/>
    <x v="0"/>
    <s v="Plan II"/>
    <n v="373803.89000000007"/>
    <n v="0.05"/>
    <n v="17.6355"/>
    <m/>
    <x v="0"/>
  </r>
  <r>
    <s v="SO-0999453-1"/>
    <d v="2025-04-04T00:00:00"/>
    <n v="41359"/>
    <n v="797.68"/>
    <n v="0"/>
    <s v="USD"/>
    <n v="762668"/>
    <x v="3"/>
    <x v="0"/>
    <s v="Plan II"/>
    <n v="374601.57000000007"/>
    <n v="0.05"/>
    <n v="39.884"/>
    <m/>
    <x v="0"/>
  </r>
  <r>
    <s v="SO-0999453-1"/>
    <d v="2025-04-04T00:00:00"/>
    <n v="41359"/>
    <n v="9668.7199999999993"/>
    <n v="483.16"/>
    <s v="USD"/>
    <n v="762668"/>
    <x v="3"/>
    <x v="0"/>
    <s v="Plan II"/>
    <n v="384270.29000000004"/>
    <n v="0.05"/>
    <n v="483.43599999999998"/>
    <m/>
    <x v="0"/>
  </r>
  <r>
    <s v="SO-1002009-1"/>
    <d v="2025-04-06T00:00:00"/>
    <n v="164679"/>
    <n v="5000"/>
    <n v="500"/>
    <s v="USD"/>
    <n v="762668"/>
    <x v="3"/>
    <x v="0"/>
    <s v="Plan II"/>
    <n v="389270.29000000004"/>
    <n v="0.05"/>
    <n v="250"/>
    <m/>
    <x v="0"/>
  </r>
  <r>
    <s v="SO-1007773-1"/>
    <d v="2025-04-11T00:00:00"/>
    <n v="41359"/>
    <n v="2088.37"/>
    <n v="0"/>
    <s v="USD"/>
    <n v="762668"/>
    <x v="3"/>
    <x v="0"/>
    <s v="Plan II"/>
    <n v="391358.66000000003"/>
    <n v="0.05"/>
    <n v="104.41849999999999"/>
    <m/>
    <x v="0"/>
  </r>
  <r>
    <s v="SO-1009126-1"/>
    <d v="2025-04-11T00:00:00"/>
    <n v="41359"/>
    <n v="1622.59"/>
    <n v="0"/>
    <s v="USD"/>
    <n v="762668"/>
    <x v="3"/>
    <x v="0"/>
    <s v="Plan II"/>
    <n v="392981.25000000006"/>
    <n v="0.05"/>
    <n v="81.129500000000007"/>
    <m/>
    <x v="0"/>
  </r>
  <r>
    <s v="SO-922846-1"/>
    <d v="2025-04-11T00:00:00"/>
    <n v="394054"/>
    <n v="5344.2"/>
    <n v="640.79999999999995"/>
    <s v="USD"/>
    <n v="762668"/>
    <x v="3"/>
    <x v="0"/>
    <s v="Plan II"/>
    <n v="398325.45000000007"/>
    <n v="0.05"/>
    <n v="267.20999999999998"/>
    <m/>
    <x v="0"/>
  </r>
  <r>
    <s v="SO-922846-1"/>
    <d v="2025-04-11T00:00:00"/>
    <n v="394054"/>
    <n v="352.71"/>
    <n v="0"/>
    <s v="USD"/>
    <n v="762668"/>
    <x v="3"/>
    <x v="0"/>
    <s v="Plan II"/>
    <n v="398678.16000000009"/>
    <n v="0.05"/>
    <n v="17.6355"/>
    <m/>
    <x v="0"/>
  </r>
  <r>
    <s v="SO-854806-1"/>
    <d v="2025-04-13T00:00:00"/>
    <n v="167450"/>
    <n v="16712.5"/>
    <n v="1671.25"/>
    <s v="USD"/>
    <n v="762668"/>
    <x v="3"/>
    <x v="0"/>
    <s v="Plan II"/>
    <n v="415390.66000000009"/>
    <n v="0.05"/>
    <n v="835.625"/>
    <m/>
    <x v="0"/>
  </r>
  <r>
    <s v="SO-854806-1"/>
    <d v="2025-04-13T00:00:00"/>
    <n v="167450"/>
    <n v="1378.79"/>
    <n v="0"/>
    <s v="USD"/>
    <n v="762668"/>
    <x v="3"/>
    <x v="0"/>
    <s v="Plan II"/>
    <n v="416769.45000000007"/>
    <n v="0.05"/>
    <n v="68.939499999999995"/>
    <m/>
    <x v="0"/>
  </r>
  <r>
    <s v="SO-973079-1"/>
    <d v="2025-04-18T00:00:00"/>
    <n v="41359"/>
    <n v="16275"/>
    <n v="2445"/>
    <s v="USD"/>
    <n v="762668"/>
    <x v="3"/>
    <x v="0"/>
    <s v="Plan II"/>
    <n v="433044.45000000007"/>
    <n v="6.9999999999999993E-2"/>
    <n v="1139.2499999999998"/>
    <m/>
    <x v="0"/>
  </r>
  <r>
    <s v="SO-973079-1"/>
    <d v="2025-04-18T00:00:00"/>
    <n v="41359"/>
    <n v="10680"/>
    <n v="1600"/>
    <s v="USD"/>
    <n v="762668"/>
    <x v="3"/>
    <x v="0"/>
    <s v="Plan II"/>
    <n v="443724.45000000007"/>
    <n v="6.9999999999999993E-2"/>
    <n v="747.59999999999991"/>
    <m/>
    <x v="0"/>
  </r>
  <r>
    <s v="SO-973079-1"/>
    <d v="2025-04-18T00:00:00"/>
    <n v="41359"/>
    <n v="2800"/>
    <n v="1440"/>
    <s v="USD"/>
    <n v="762668"/>
    <x v="3"/>
    <x v="0"/>
    <s v="Plan II"/>
    <n v="446524.45000000007"/>
    <n v="6.9999999999999993E-2"/>
    <n v="195.99999999999997"/>
    <m/>
    <x v="0"/>
  </r>
  <r>
    <s v="SO-973079-1"/>
    <d v="2025-04-18T00:00:00"/>
    <n v="41359"/>
    <n v="2454.8000000000002"/>
    <n v="0"/>
    <s v="USD"/>
    <n v="762668"/>
    <x v="3"/>
    <x v="0"/>
    <s v="Plan II"/>
    <n v="448979.25000000006"/>
    <n v="6.9999999999999993E-2"/>
    <n v="171.83599999999998"/>
    <m/>
    <x v="0"/>
  </r>
  <r>
    <s v="SO-1001848-1"/>
    <d v="2025-04-23T00:00:00"/>
    <n v="32783"/>
    <n v="3465"/>
    <n v="0"/>
    <s v="USD"/>
    <n v="762668"/>
    <x v="3"/>
    <x v="0"/>
    <s v="Plan II"/>
    <n v="452444.25000000006"/>
    <n v="6.9999999999999993E-2"/>
    <n v="242.54999999999998"/>
    <m/>
    <x v="0"/>
  </r>
  <r>
    <s v="SO-977782-1"/>
    <d v="2025-04-27T00:00:00"/>
    <n v="41359"/>
    <n v="118417.5"/>
    <n v="5917.5"/>
    <s v="USD"/>
    <n v="762668"/>
    <x v="3"/>
    <x v="0"/>
    <s v="Plan II"/>
    <n v="570861.75"/>
    <n v="6.9999999999999993E-2"/>
    <n v="8289.2249999999985"/>
    <m/>
    <x v="0"/>
  </r>
  <r>
    <s v="SO-990603-1"/>
    <d v="2025-05-10T00:00:00"/>
    <n v="167265"/>
    <n v="46005.33"/>
    <n v="1386.46"/>
    <s v="USD"/>
    <n v="762668"/>
    <x v="3"/>
    <x v="0"/>
    <s v="Plan II"/>
    <n v="616867.07999999996"/>
    <n v="6.9999999999999993E-2"/>
    <n v="3220.3730999999998"/>
    <m/>
    <x v="0"/>
  </r>
  <r>
    <s v="SO-1035336-1"/>
    <d v="2025-06-08T00:00:00"/>
    <n v="37707"/>
    <n v="12675"/>
    <n v="1787"/>
    <s v="USD"/>
    <n v="762668"/>
    <x v="3"/>
    <x v="0"/>
    <s v="Plan II"/>
    <n v="629542.07999999996"/>
    <n v="0.08"/>
    <n v="1014"/>
    <m/>
    <x v="0"/>
  </r>
  <r>
    <s v="SO-1035336-1"/>
    <d v="2025-06-08T00:00:00"/>
    <n v="37707"/>
    <n v="3276"/>
    <n v="663"/>
    <s v="USD"/>
    <n v="762668"/>
    <x v="3"/>
    <x v="0"/>
    <s v="Plan II"/>
    <n v="632818.07999999996"/>
    <n v="0.08"/>
    <n v="262.08"/>
    <m/>
    <x v="0"/>
  </r>
  <r>
    <s v="SO-1035336-1"/>
    <d v="2025-06-08T00:00:00"/>
    <n v="37707"/>
    <n v="1315.96"/>
    <n v="0"/>
    <s v="USD"/>
    <n v="762668"/>
    <x v="3"/>
    <x v="0"/>
    <s v="Plan II"/>
    <n v="634134.03999999992"/>
    <n v="0.08"/>
    <n v="105.27680000000001"/>
    <m/>
    <x v="0"/>
  </r>
  <r>
    <s v="SO-923090-1"/>
    <d v="2025-06-15T00:00:00"/>
    <n v="164679"/>
    <n v="48086.76"/>
    <n v="5771.76"/>
    <s v="USD"/>
    <n v="762668"/>
    <x v="3"/>
    <x v="0"/>
    <s v="Plan II"/>
    <n v="682220.79999999993"/>
    <n v="0.08"/>
    <n v="3846.9408000000003"/>
    <m/>
    <x v="0"/>
  </r>
  <r>
    <s v="SO-923090-1"/>
    <d v="2025-06-15T00:00:00"/>
    <n v="164679"/>
    <n v="3173.74"/>
    <n v="0"/>
    <s v="USD"/>
    <n v="762668"/>
    <x v="3"/>
    <x v="0"/>
    <s v="Plan II"/>
    <n v="685394.53999999992"/>
    <n v="0.08"/>
    <n v="253.89919999999998"/>
    <m/>
    <x v="0"/>
  </r>
  <r>
    <s v="SO-885993-1"/>
    <d v="2025-06-28T00:00:00"/>
    <n v="168030"/>
    <n v="6934"/>
    <n v="1040.1400000000001"/>
    <s v="USD"/>
    <n v="762668"/>
    <x v="3"/>
    <x v="0"/>
    <s v="Plan II"/>
    <n v="692328.53999999992"/>
    <n v="0.08"/>
    <n v="554.72"/>
    <m/>
    <x v="0"/>
  </r>
  <r>
    <s v="SO-885993-1"/>
    <d v="2025-06-28T00:00:00"/>
    <n v="168030"/>
    <n v="572.08000000000004"/>
    <n v="0"/>
    <s v="USD"/>
    <n v="762668"/>
    <x v="3"/>
    <x v="0"/>
    <s v="Plan II"/>
    <n v="692900.61999999988"/>
    <n v="0.08"/>
    <n v="45.766400000000004"/>
    <m/>
    <x v="0"/>
  </r>
  <r>
    <s v="SO-892168-1"/>
    <d v="2025-07-19T00:00:00"/>
    <n v="168699"/>
    <n v="3024"/>
    <n v="840"/>
    <s v="USD"/>
    <n v="762668"/>
    <x v="3"/>
    <x v="0"/>
    <s v="Plan II"/>
    <n v="695924.61999999988"/>
    <n v="0.08"/>
    <n v="241.92000000000002"/>
    <m/>
    <x v="0"/>
  </r>
  <r>
    <s v="SO-892168-1"/>
    <d v="2025-07-19T00:00:00"/>
    <n v="168699"/>
    <n v="249.48"/>
    <n v="0"/>
    <s v="USD"/>
    <n v="762668"/>
    <x v="3"/>
    <x v="0"/>
    <s v="Plan II"/>
    <n v="696174.09999999986"/>
    <n v="0.08"/>
    <n v="19.958400000000001"/>
    <m/>
    <x v="0"/>
  </r>
  <r>
    <s v="SO-1052318-1"/>
    <d v="2025-07-30T00:00:00"/>
    <n v="67123"/>
    <n v="11600"/>
    <n v="11600"/>
    <s v="USD"/>
    <n v="762668"/>
    <x v="3"/>
    <x v="0"/>
    <s v="Plan II"/>
    <n v="707774.09999999986"/>
    <n v="0.08"/>
    <n v="928"/>
    <m/>
    <x v="0"/>
  </r>
  <r>
    <s v="SO-1012167-1"/>
    <d v="2025-08-02T00:00:00"/>
    <n v="41359"/>
    <n v="1169.3399999999999"/>
    <n v="140.34"/>
    <s v="USD"/>
    <n v="762668"/>
    <x v="3"/>
    <x v="0"/>
    <s v="Plan II"/>
    <n v="708943.43999999983"/>
    <n v="0.08"/>
    <n v="93.547199999999989"/>
    <m/>
    <x v="0"/>
  </r>
  <r>
    <s v="SO-1012167-1"/>
    <d v="2025-08-02T00:00:00"/>
    <n v="41359"/>
    <n v="22.48"/>
    <n v="0"/>
    <s v="USD"/>
    <n v="762668"/>
    <x v="3"/>
    <x v="0"/>
    <s v="Plan II"/>
    <n v="708965.91999999981"/>
    <n v="0.08"/>
    <n v="1.7984"/>
    <m/>
    <x v="0"/>
  </r>
  <r>
    <s v="SO-907144-1"/>
    <d v="2025-08-23T00:00:00"/>
    <n v="58426"/>
    <n v="465.6"/>
    <n v="59.23"/>
    <s v="USD"/>
    <n v="762668"/>
    <x v="3"/>
    <x v="0"/>
    <s v="Plan II"/>
    <n v="709431.51999999979"/>
    <n v="0.08"/>
    <n v="37.248000000000005"/>
    <m/>
    <x v="0"/>
  </r>
  <r>
    <s v="SO-907144-1"/>
    <d v="2025-08-23T00:00:00"/>
    <n v="58426"/>
    <n v="38.42"/>
    <n v="0"/>
    <s v="USD"/>
    <n v="762668"/>
    <x v="3"/>
    <x v="0"/>
    <s v="Plan II"/>
    <n v="709469.93999999983"/>
    <n v="0.08"/>
    <n v="3.0736000000000003"/>
    <m/>
    <x v="0"/>
  </r>
  <r>
    <s v="SO-904701-1"/>
    <d v="2025-09-04T00:00:00"/>
    <n v="77535"/>
    <n v="33728.74"/>
    <n v="4981.84"/>
    <s v="USD"/>
    <n v="762668"/>
    <x v="3"/>
    <x v="0"/>
    <s v="Plan II"/>
    <n v="743198.67999999982"/>
    <n v="0.08"/>
    <n v="2698.2991999999999"/>
    <m/>
    <x v="0"/>
  </r>
  <r>
    <s v="SO-904701-1"/>
    <d v="2025-09-04T00:00:00"/>
    <n v="77535"/>
    <n v="2782.65"/>
    <n v="0"/>
    <s v="USD"/>
    <n v="762668"/>
    <x v="3"/>
    <x v="0"/>
    <s v="Plan II"/>
    <n v="745981.32999999984"/>
    <n v="0.08"/>
    <n v="222.61200000000002"/>
    <m/>
    <x v="0"/>
  </r>
  <r>
    <s v="SO-892155-1"/>
    <d v="2025-09-07T00:00:00"/>
    <n v="77535"/>
    <n v="4812"/>
    <n v="866.1"/>
    <s v="USD"/>
    <n v="762668"/>
    <x v="3"/>
    <x v="0"/>
    <s v="Plan II"/>
    <n v="750793.32999999984"/>
    <n v="0.14000000000000001"/>
    <n v="673.68000000000006"/>
    <m/>
    <x v="0"/>
  </r>
  <r>
    <s v="SO-892155-1"/>
    <d v="2025-09-07T00:00:00"/>
    <n v="77535"/>
    <n v="396.99"/>
    <n v="0"/>
    <s v="USD"/>
    <n v="762668"/>
    <x v="3"/>
    <x v="0"/>
    <s v="Plan II"/>
    <n v="751190.31999999983"/>
    <n v="0.14000000000000001"/>
    <n v="55.578600000000009"/>
    <m/>
    <x v="0"/>
  </r>
  <r>
    <s v="SO-1077189-1"/>
    <d v="2025-09-21T00:00:00"/>
    <n v="41359"/>
    <n v="12432"/>
    <n v="992"/>
    <s v="USD"/>
    <n v="762668"/>
    <x v="3"/>
    <x v="0"/>
    <s v="Plan II"/>
    <n v="763622.31999999983"/>
    <n v="0.14000000000000001"/>
    <n v="1740.4800000000002"/>
    <m/>
    <x v="0"/>
  </r>
  <r>
    <s v="SO-1077189-1"/>
    <d v="2025-09-21T00:00:00"/>
    <n v="41359"/>
    <n v="1243.53"/>
    <n v="99.53"/>
    <s v="USD"/>
    <n v="762668"/>
    <x v="3"/>
    <x v="0"/>
    <s v="Plan II"/>
    <n v="764865.84999999986"/>
    <n v="0.14000000000000001"/>
    <n v="174.0942"/>
    <m/>
    <x v="0"/>
  </r>
  <r>
    <s v="SO-1077189-1"/>
    <d v="2025-09-21T00:00:00"/>
    <n v="41359"/>
    <n v="923.12"/>
    <n v="0"/>
    <s v="USD"/>
    <n v="762668"/>
    <x v="3"/>
    <x v="0"/>
    <s v="Plan II"/>
    <n v="765788.96999999986"/>
    <n v="0.14000000000000001"/>
    <n v="129.23680000000002"/>
    <m/>
    <x v="0"/>
  </r>
  <r>
    <s v="SO-925796-1"/>
    <d v="2025-09-21T00:00:00"/>
    <n v="41359"/>
    <n v="19192.939999999999"/>
    <n v="1536.14"/>
    <s v="USD"/>
    <n v="762668"/>
    <x v="3"/>
    <x v="0"/>
    <s v="Plan II"/>
    <n v="784981.9099999998"/>
    <n v="0.14000000000000001"/>
    <n v="2687.0116000000003"/>
    <m/>
    <x v="0"/>
  </r>
  <r>
    <s v="SO-925796-1"/>
    <d v="2025-09-21T00:00:00"/>
    <n v="41359"/>
    <n v="35610.120000000003"/>
    <n v="2850.12"/>
    <s v="USD"/>
    <n v="762668"/>
    <x v="3"/>
    <x v="0"/>
    <s v="Plan II"/>
    <n v="820592.0299999998"/>
    <n v="0.14000000000000001"/>
    <n v="4985.4168000000009"/>
    <m/>
    <x v="0"/>
  </r>
  <r>
    <s v="SO-925796-1"/>
    <d v="2025-09-21T00:00:00"/>
    <n v="41359"/>
    <n v="6008.07"/>
    <n v="480.87"/>
    <s v="USD"/>
    <n v="762668"/>
    <x v="3"/>
    <x v="0"/>
    <s v="Plan II"/>
    <n v="826600.09999999974"/>
    <n v="0.14000000000000001"/>
    <n v="841.12980000000005"/>
    <m/>
    <x v="0"/>
  </r>
  <r>
    <s v="SO-925796-1"/>
    <d v="2025-09-21T00:00:00"/>
    <n v="41359"/>
    <n v="5016.91"/>
    <n v="0"/>
    <s v="USD"/>
    <n v="762668"/>
    <x v="3"/>
    <x v="0"/>
    <s v="Plan II"/>
    <n v="831617.00999999978"/>
    <n v="0.14000000000000001"/>
    <n v="702.36740000000009"/>
    <m/>
    <x v="0"/>
  </r>
  <r>
    <s v="SO-979173-1"/>
    <d v="2025-09-21T00:00:00"/>
    <n v="41359"/>
    <n v="55090"/>
    <n v="6615"/>
    <s v="USD"/>
    <n v="762668"/>
    <x v="3"/>
    <x v="0"/>
    <s v="Plan II"/>
    <n v="886707.00999999978"/>
    <n v="0.16"/>
    <n v="8814.4"/>
    <m/>
    <x v="0"/>
  </r>
  <r>
    <s v="SO-979173-1"/>
    <d v="2025-09-21T00:00:00"/>
    <n v="41359"/>
    <n v="13566"/>
    <n v="1631"/>
    <s v="USD"/>
    <n v="762668"/>
    <x v="3"/>
    <x v="0"/>
    <s v="Plan II"/>
    <n v="900273.00999999978"/>
    <n v="0.16"/>
    <n v="2170.56"/>
    <m/>
    <x v="0"/>
  </r>
  <r>
    <s v="SO-979173-1"/>
    <d v="2025-09-21T00:00:00"/>
    <n v="41359"/>
    <n v="5664.13"/>
    <n v="0"/>
    <s v="USD"/>
    <n v="762668"/>
    <x v="3"/>
    <x v="0"/>
    <s v="Plan II"/>
    <n v="905937.13999999978"/>
    <n v="0.16"/>
    <n v="906.26080000000002"/>
    <m/>
    <x v="0"/>
  </r>
  <r>
    <s v="SO-912651-1"/>
    <d v="2025-09-24T00:00:00"/>
    <n v="41318"/>
    <n v="14823.9"/>
    <n v="2223.9"/>
    <s v="USD"/>
    <n v="762668"/>
    <x v="3"/>
    <x v="0"/>
    <s v="Plan II"/>
    <n v="920761.0399999998"/>
    <n v="0.16"/>
    <n v="2371.8240000000001"/>
    <m/>
    <x v="0"/>
  </r>
  <r>
    <s v="SO-912651-1"/>
    <d v="2025-09-24T00:00:00"/>
    <n v="41318"/>
    <n v="2823.6"/>
    <n v="423.6"/>
    <s v="USD"/>
    <n v="762668"/>
    <x v="3"/>
    <x v="0"/>
    <s v="Plan II"/>
    <n v="923584.63999999978"/>
    <n v="0.16"/>
    <n v="451.77600000000001"/>
    <m/>
    <x v="0"/>
  </r>
  <r>
    <s v="SO-912651-1"/>
    <d v="2025-09-24T00:00:00"/>
    <n v="41318"/>
    <n v="1409.33"/>
    <n v="0"/>
    <s v="USD"/>
    <n v="762668"/>
    <x v="3"/>
    <x v="0"/>
    <s v="Plan II"/>
    <n v="924993.96999999974"/>
    <n v="0.16"/>
    <n v="225.49279999999999"/>
    <m/>
    <x v="0"/>
  </r>
  <r>
    <s v="SO-1072137-1"/>
    <d v="2025-09-26T00:00:00"/>
    <n v="41359"/>
    <n v="424.87"/>
    <n v="0"/>
    <s v="USD"/>
    <n v="762668"/>
    <x v="3"/>
    <x v="0"/>
    <s v="Plan II"/>
    <n v="925418.83999999973"/>
    <n v="0.16"/>
    <n v="67.979200000000006"/>
    <m/>
    <x v="0"/>
  </r>
  <r>
    <s v="SO-1072137-1"/>
    <d v="2025-09-26T00:00:00"/>
    <n v="41359"/>
    <n v="5150"/>
    <n v="371.64"/>
    <s v="USD"/>
    <n v="762668"/>
    <x v="3"/>
    <x v="0"/>
    <s v="Plan II"/>
    <n v="930568.83999999973"/>
    <n v="0.16"/>
    <n v="824"/>
    <m/>
    <x v="0"/>
  </r>
  <r>
    <s v="SO-1072495-1"/>
    <d v="2025-09-28T00:00:00"/>
    <n v="37707"/>
    <n v="10000"/>
    <n v="625"/>
    <s v="USD"/>
    <n v="762668"/>
    <x v="3"/>
    <x v="0"/>
    <s v="Plan II"/>
    <n v="940568.83999999973"/>
    <n v="0.16"/>
    <n v="1600"/>
    <m/>
    <x v="0"/>
  </r>
  <r>
    <s v="SO-1072495-1"/>
    <d v="2025-09-28T00:00:00"/>
    <n v="37707"/>
    <n v="3276"/>
    <n v="1026"/>
    <s v="USD"/>
    <n v="762668"/>
    <x v="3"/>
    <x v="0"/>
    <s v="Plan II"/>
    <n v="943844.83999999973"/>
    <n v="0.16"/>
    <n v="524.16"/>
    <m/>
    <x v="0"/>
  </r>
  <r>
    <s v="SO-1072495-1"/>
    <d v="2025-09-28T00:00:00"/>
    <n v="37707"/>
    <n v="1095.27"/>
    <n v="0"/>
    <s v="USD"/>
    <n v="762668"/>
    <x v="3"/>
    <x v="0"/>
    <s v="Plan II"/>
    <n v="944940.10999999975"/>
    <n v="0.16"/>
    <n v="175.2432"/>
    <m/>
    <x v="0"/>
  </r>
  <r>
    <s v="SO-968696-1"/>
    <d v="2025-10-05T00:00:00"/>
    <n v="41359"/>
    <n v="4753.93"/>
    <n v="380.49"/>
    <s v="USD"/>
    <n v="762668"/>
    <x v="3"/>
    <x v="0"/>
    <s v="Plan II"/>
    <n v="949694.0399999998"/>
    <n v="0.16"/>
    <n v="760.62880000000007"/>
    <m/>
    <x v="0"/>
  </r>
  <r>
    <s v="SO-968696-1"/>
    <d v="2025-10-05T00:00:00"/>
    <n v="41359"/>
    <n v="1473.43"/>
    <n v="117.8"/>
    <s v="USD"/>
    <n v="762668"/>
    <x v="3"/>
    <x v="0"/>
    <s v="Plan II"/>
    <n v="951167.46999999986"/>
    <n v="0.16"/>
    <n v="235.74880000000002"/>
    <m/>
    <x v="0"/>
  </r>
  <r>
    <s v="SO-968696-1"/>
    <d v="2025-10-05T00:00:00"/>
    <n v="41359"/>
    <n v="467.56"/>
    <n v="0"/>
    <s v="USD"/>
    <n v="762668"/>
    <x v="3"/>
    <x v="0"/>
    <s v="Plan II"/>
    <n v="951635.02999999991"/>
    <n v="0.16"/>
    <n v="74.809600000000003"/>
    <m/>
    <x v="0"/>
  </r>
  <r>
    <s v="SO-921059-1"/>
    <d v="2025-10-15T00:00:00"/>
    <n v="41359"/>
    <n v="22844.16"/>
    <n v="2972.16"/>
    <s v="USD"/>
    <n v="762668"/>
    <x v="3"/>
    <x v="0"/>
    <s v="Plan II"/>
    <n v="974479.19"/>
    <n v="0.16"/>
    <n v="3655.0655999999999"/>
    <m/>
    <x v="0"/>
  </r>
  <r>
    <s v="SO-921059-1"/>
    <d v="2025-10-15T00:00:00"/>
    <n v="41359"/>
    <n v="1884.64"/>
    <n v="0"/>
    <s v="USD"/>
    <n v="762668"/>
    <x v="3"/>
    <x v="0"/>
    <s v="Plan II"/>
    <n v="976363.83"/>
    <n v="0.16"/>
    <n v="301.54240000000004"/>
    <m/>
    <x v="0"/>
  </r>
  <r>
    <s v="SO-1084307-1"/>
    <d v="2025-10-18T00:00:00"/>
    <n v="41359"/>
    <n v="20000"/>
    <n v="4123.68"/>
    <s v="USD"/>
    <n v="762668"/>
    <x v="3"/>
    <x v="0"/>
    <s v="Plan II"/>
    <n v="996363.83"/>
    <n v="0.16"/>
    <n v="3200"/>
    <m/>
    <x v="0"/>
  </r>
  <r>
    <s v="SO-1048201-1"/>
    <d v="2025-10-19T00:00:00"/>
    <n v="41359"/>
    <n v="24843"/>
    <n v="3731"/>
    <s v="USD"/>
    <n v="762668"/>
    <x v="3"/>
    <x v="0"/>
    <s v="Plan II"/>
    <n v="1021206.83"/>
    <n v="0.16"/>
    <n v="3974.88"/>
    <m/>
    <x v="0"/>
  </r>
  <r>
    <s v="SO-1048201-1"/>
    <d v="2025-10-19T00:00:00"/>
    <n v="41359"/>
    <n v="11960"/>
    <n v="1794"/>
    <s v="USD"/>
    <n v="762668"/>
    <x v="3"/>
    <x v="0"/>
    <s v="Plan II"/>
    <n v="1033166.83"/>
    <n v="0.16"/>
    <n v="1913.6000000000001"/>
    <m/>
    <x v="0"/>
  </r>
  <r>
    <s v="SO-1048201-1"/>
    <d v="2025-10-19T00:00:00"/>
    <n v="41359"/>
    <n v="2626.33"/>
    <n v="0"/>
    <s v="USD"/>
    <n v="762668"/>
    <x v="3"/>
    <x v="0"/>
    <s v="Plan II"/>
    <n v="1035793.1599999999"/>
    <n v="0.16"/>
    <n v="420.21280000000002"/>
    <m/>
    <x v="0"/>
  </r>
  <r>
    <s v="SO-1077070-1"/>
    <d v="2025-10-22T00:00:00"/>
    <n v="37707"/>
    <n v="6000"/>
    <n v="600"/>
    <s v="USD"/>
    <n v="762668"/>
    <x v="3"/>
    <x v="0"/>
    <s v="Plan II"/>
    <n v="1041793.1599999999"/>
    <n v="0.16"/>
    <n v="960"/>
    <m/>
    <x v="0"/>
  </r>
  <r>
    <s v="SO-1087507-1"/>
    <d v="2025-10-22T00:00:00"/>
    <n v="41359"/>
    <n v="800"/>
    <n v="88"/>
    <s v="USD"/>
    <n v="762668"/>
    <x v="3"/>
    <x v="0"/>
    <s v="Plan II"/>
    <n v="1042593.1599999999"/>
    <n v="0.18000000000000002"/>
    <n v="144.00000000000003"/>
    <m/>
    <x v="0"/>
  </r>
  <r>
    <s v="SO-944474-1"/>
    <d v="2025-11-08T00:00:00"/>
    <n v="41359"/>
    <n v="6772.4"/>
    <n v="1016"/>
    <s v="USD"/>
    <n v="762668"/>
    <x v="3"/>
    <x v="0"/>
    <s v="Plan II"/>
    <n v="1049365.5599999998"/>
    <n v="0.18000000000000002"/>
    <n v="1219.0320000000002"/>
    <m/>
    <x v="0"/>
  </r>
  <r>
    <s v="SO-944474-1"/>
    <d v="2025-11-08T00:00:00"/>
    <n v="41359"/>
    <n v="558.72"/>
    <n v="0"/>
    <s v="USD"/>
    <n v="762668"/>
    <x v="3"/>
    <x v="0"/>
    <s v="Plan II"/>
    <n v="1049924.2799999998"/>
    <n v="0.18000000000000002"/>
    <n v="100.56960000000002"/>
    <m/>
    <x v="0"/>
  </r>
  <r>
    <s v="SO-974256-1"/>
    <d v="2025-11-12T00:00:00"/>
    <n v="37707"/>
    <n v="17577.55"/>
    <n v="1725.45"/>
    <s v="USD"/>
    <n v="762668"/>
    <x v="3"/>
    <x v="0"/>
    <s v="Plan II"/>
    <n v="1067501.8299999998"/>
    <n v="0.18000000000000002"/>
    <n v="3163.9590000000003"/>
    <m/>
    <x v="0"/>
  </r>
  <r>
    <s v="SO-974256-1"/>
    <d v="2025-11-12T00:00:00"/>
    <n v="37707"/>
    <n v="1450.16"/>
    <n v="0"/>
    <s v="USD"/>
    <n v="762668"/>
    <x v="3"/>
    <x v="0"/>
    <s v="Plan II"/>
    <n v="1068951.9899999998"/>
    <n v="0.18000000000000002"/>
    <n v="261.02880000000005"/>
    <m/>
    <x v="0"/>
  </r>
  <r>
    <s v="SO-947838-1"/>
    <d v="2025-11-19T00:00:00"/>
    <n v="235770"/>
    <n v="8387.76"/>
    <n v="1342.18"/>
    <s v="USD"/>
    <n v="762668"/>
    <x v="3"/>
    <x v="0"/>
    <s v="Plan II"/>
    <n v="1077339.7499999998"/>
    <n v="0.18000000000000002"/>
    <n v="1509.7968000000003"/>
    <m/>
    <x v="0"/>
  </r>
  <r>
    <s v="SO-947838-1"/>
    <d v="2025-11-19T00:00:00"/>
    <n v="235770"/>
    <n v="692"/>
    <n v="0"/>
    <s v="USD"/>
    <n v="762668"/>
    <x v="3"/>
    <x v="0"/>
    <s v="Plan II"/>
    <n v="1078031.7499999998"/>
    <n v="0.18000000000000002"/>
    <n v="124.56000000000002"/>
    <m/>
    <x v="0"/>
  </r>
  <r>
    <s v="SO-1088379-1"/>
    <d v="2025-11-21T00:00:00"/>
    <n v="41359"/>
    <n v="184995"/>
    <n v="13399.17"/>
    <s v="USD"/>
    <n v="762668"/>
    <x v="3"/>
    <x v="0"/>
    <s v="Plan II"/>
    <n v="1263026.7499999998"/>
    <n v="0.18000000000000002"/>
    <n v="33299.100000000006"/>
    <m/>
    <x v="0"/>
  </r>
  <r>
    <s v="SO-968882-2"/>
    <d v="2025-12-07T00:00:00"/>
    <n v="169040"/>
    <n v="3384.62"/>
    <n v="338.44"/>
    <s v="USD"/>
    <n v="762668"/>
    <x v="3"/>
    <x v="0"/>
    <s v="Plan II"/>
    <n v="1266411.3699999999"/>
    <n v="0.18000000000000002"/>
    <n v="609.23160000000007"/>
    <m/>
    <x v="0"/>
  </r>
  <r>
    <s v="SO-968882-2"/>
    <d v="2025-12-07T00:00:00"/>
    <n v="169040"/>
    <n v="279.24"/>
    <n v="0"/>
    <s v="USD"/>
    <n v="762668"/>
    <x v="3"/>
    <x v="0"/>
    <s v="Plan II"/>
    <n v="1266690.6099999999"/>
    <n v="0.18000000000000002"/>
    <n v="50.263200000000005"/>
    <m/>
    <x v="0"/>
  </r>
  <r>
    <s v="SO-952505-1"/>
    <d v="2025-12-11T00:00:00"/>
    <n v="167672"/>
    <n v="8968.75"/>
    <n v="0"/>
    <s v="USD"/>
    <n v="762668"/>
    <x v="3"/>
    <x v="0"/>
    <s v="Plan II"/>
    <n v="1275659.3599999999"/>
    <n v="0.18000000000000002"/>
    <n v="1614.3750000000002"/>
    <m/>
    <x v="0"/>
  </r>
  <r>
    <s v="SO-1091773-1"/>
    <d v="2025-12-19T00:00:00"/>
    <n v="168030"/>
    <n v="6651"/>
    <n v="798.5"/>
    <s v="USD"/>
    <n v="762668"/>
    <x v="3"/>
    <x v="0"/>
    <s v="Plan II"/>
    <n v="1282310.3599999999"/>
    <n v="0.18000000000000002"/>
    <n v="1197.18"/>
    <m/>
    <x v="0"/>
  </r>
  <r>
    <s v="SO-1091773-1"/>
    <d v="2025-12-19T00:00:00"/>
    <n v="168030"/>
    <n v="548.71"/>
    <n v="0"/>
    <s v="USD"/>
    <n v="762668"/>
    <x v="3"/>
    <x v="0"/>
    <s v="Plan II"/>
    <n v="1282859.0699999998"/>
    <n v="0.18000000000000002"/>
    <n v="98.767800000000022"/>
    <m/>
    <x v="0"/>
  </r>
  <r>
    <s v="SO-848262-1"/>
    <d v="2025-01-24T00:00:00"/>
    <n v="168699"/>
    <n v="2415"/>
    <n v="570"/>
    <s v="USD"/>
    <n v="762668"/>
    <x v="3"/>
    <x v="1"/>
    <s v="Plan II"/>
    <n v="2415"/>
    <n v="0.08"/>
    <n v="193.20000000000002"/>
    <m/>
    <x v="0"/>
  </r>
  <r>
    <s v="SO-973631-1"/>
    <d v="2025-03-16T00:00:00"/>
    <n v="32783"/>
    <n v="56000"/>
    <n v="16000"/>
    <s v="USD"/>
    <n v="762668"/>
    <x v="3"/>
    <x v="1"/>
    <s v="Plan II"/>
    <n v="58415"/>
    <n v="0.08"/>
    <n v="4480"/>
    <m/>
    <x v="0"/>
  </r>
  <r>
    <s v="SO-973631-1"/>
    <d v="2025-03-16T00:00:00"/>
    <n v="32783"/>
    <n v="2400"/>
    <n v="960"/>
    <s v="USD"/>
    <n v="762668"/>
    <x v="3"/>
    <x v="1"/>
    <s v="Plan II"/>
    <n v="60815"/>
    <n v="0.08"/>
    <n v="192"/>
    <m/>
    <x v="0"/>
  </r>
  <r>
    <s v="SO-851975-1"/>
    <d v="2025-03-27T00:00:00"/>
    <n v="41318"/>
    <n v="2023.92"/>
    <n v="540"/>
    <s v="USD"/>
    <n v="762668"/>
    <x v="3"/>
    <x v="1"/>
    <s v="Plan II"/>
    <n v="62838.92"/>
    <n v="0.08"/>
    <n v="161.9136"/>
    <m/>
    <x v="0"/>
  </r>
  <r>
    <s v="SO-961980-1"/>
    <d v="2025-04-03T00:00:00"/>
    <n v="39204"/>
    <n v="1937.5"/>
    <n v="1735"/>
    <s v="USD"/>
    <n v="762668"/>
    <x v="3"/>
    <x v="1"/>
    <s v="Plan II"/>
    <n v="64776.42"/>
    <n v="0.08"/>
    <n v="155"/>
    <m/>
    <x v="0"/>
  </r>
  <r>
    <s v="SO-1001848-1"/>
    <d v="2025-04-23T00:00:00"/>
    <n v="32783"/>
    <n v="42000"/>
    <n v="12000"/>
    <s v="USD"/>
    <n v="762668"/>
    <x v="3"/>
    <x v="1"/>
    <s v="Plan II"/>
    <n v="106776.42"/>
    <n v="0.105"/>
    <n v="4410"/>
    <m/>
    <x v="0"/>
  </r>
  <r>
    <s v="SO-1001848-1"/>
    <d v="2025-04-23T00:00:00"/>
    <n v="32783"/>
    <n v="600"/>
    <n v="240"/>
    <s v="USD"/>
    <n v="762668"/>
    <x v="3"/>
    <x v="1"/>
    <s v="Plan II"/>
    <n v="107376.42"/>
    <n v="0.105"/>
    <n v="63"/>
    <m/>
    <x v="0"/>
  </r>
  <r>
    <s v="SO-1011657-1"/>
    <d v="2025-05-29T00:00:00"/>
    <n v="164679"/>
    <n v="2353.1999999999998"/>
    <n v="235.45"/>
    <s v="USD"/>
    <n v="762668"/>
    <x v="3"/>
    <x v="1"/>
    <s v="Plan II"/>
    <n v="109729.62"/>
    <n v="0.12000000000000001"/>
    <n v="282.38400000000001"/>
    <m/>
    <x v="0"/>
  </r>
  <r>
    <s v="SO-941692-1"/>
    <d v="2025-10-11T00:00:00"/>
    <n v="41359"/>
    <n v="2272"/>
    <n v="540"/>
    <s v="USD"/>
    <n v="762668"/>
    <x v="3"/>
    <x v="1"/>
    <s v="Plan II"/>
    <n v="112001.62"/>
    <n v="0.12000000000000001"/>
    <n v="272.64000000000004"/>
    <m/>
    <x v="0"/>
  </r>
  <r>
    <s v="SO-952505-1"/>
    <d v="2025-12-11T00:00:00"/>
    <n v="167672"/>
    <n v="108712.1"/>
    <n v="2173.4"/>
    <s v="USD"/>
    <n v="762668"/>
    <x v="3"/>
    <x v="1"/>
    <s v="Plan II"/>
    <n v="220713.72"/>
    <n v="0.26"/>
    <n v="28265.146000000004"/>
    <m/>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51">
  <r>
    <x v="0"/>
    <x v="0"/>
    <x v="0"/>
    <n v="1279.32"/>
    <x v="0"/>
    <s v="USD"/>
    <n v="1661"/>
    <x v="0"/>
    <x v="0"/>
    <s v="Plan I"/>
    <n v="1279.32"/>
    <x v="0"/>
    <n v="89.552400000000006"/>
  </r>
  <r>
    <x v="0"/>
    <x v="0"/>
    <x v="0"/>
    <n v="373.12"/>
    <x v="1"/>
    <s v="USD"/>
    <n v="1661"/>
    <x v="0"/>
    <x v="0"/>
    <s v="Plan I"/>
    <n v="1652.44"/>
    <x v="0"/>
    <n v="26.118400000000001"/>
  </r>
  <r>
    <x v="0"/>
    <x v="0"/>
    <x v="0"/>
    <n v="75.41"/>
    <x v="2"/>
    <s v="USD"/>
    <n v="1661"/>
    <x v="0"/>
    <x v="0"/>
    <s v="Plan I"/>
    <n v="1727.8500000000001"/>
    <x v="0"/>
    <n v="5.2787000000000006"/>
  </r>
  <r>
    <x v="1"/>
    <x v="1"/>
    <x v="1"/>
    <n v="121328.21"/>
    <x v="3"/>
    <s v="USD"/>
    <n v="1661"/>
    <x v="0"/>
    <x v="0"/>
    <s v="Plan I"/>
    <n v="123056.06000000001"/>
    <x v="0"/>
    <n v="8492.9747000000007"/>
  </r>
  <r>
    <x v="2"/>
    <x v="1"/>
    <x v="1"/>
    <n v="320000"/>
    <x v="4"/>
    <s v="USD"/>
    <n v="1661"/>
    <x v="0"/>
    <x v="0"/>
    <s v="Plan I"/>
    <n v="443056.06"/>
    <x v="0"/>
    <n v="22400.000000000004"/>
  </r>
  <r>
    <x v="3"/>
    <x v="2"/>
    <x v="1"/>
    <n v="94064"/>
    <x v="5"/>
    <s v="USD"/>
    <n v="1661"/>
    <x v="0"/>
    <x v="0"/>
    <s v="Plan I"/>
    <n v="537120.06000000006"/>
    <x v="0"/>
    <n v="6584.4800000000005"/>
  </r>
  <r>
    <x v="3"/>
    <x v="2"/>
    <x v="1"/>
    <n v="11.14"/>
    <x v="6"/>
    <s v="USD"/>
    <n v="1661"/>
    <x v="0"/>
    <x v="0"/>
    <s v="Plan I"/>
    <n v="537131.20000000007"/>
    <x v="0"/>
    <n v="0.77980000000000016"/>
  </r>
  <r>
    <x v="4"/>
    <x v="3"/>
    <x v="2"/>
    <n v="311638"/>
    <x v="7"/>
    <s v="USD"/>
    <n v="1661"/>
    <x v="0"/>
    <x v="0"/>
    <s v="Plan I"/>
    <n v="848769.20000000007"/>
    <x v="0"/>
    <n v="21814.660000000003"/>
  </r>
  <r>
    <x v="5"/>
    <x v="3"/>
    <x v="3"/>
    <n v="8105.02"/>
    <x v="8"/>
    <s v="USD"/>
    <n v="1661"/>
    <x v="0"/>
    <x v="0"/>
    <s v="Plan I"/>
    <n v="856874.22000000009"/>
    <x v="0"/>
    <n v="567.35140000000013"/>
  </r>
  <r>
    <x v="5"/>
    <x v="3"/>
    <x v="3"/>
    <n v="7088"/>
    <x v="9"/>
    <s v="USD"/>
    <n v="1661"/>
    <x v="0"/>
    <x v="0"/>
    <s v="Plan I"/>
    <n v="863962.22000000009"/>
    <x v="0"/>
    <n v="496.16"/>
  </r>
  <r>
    <x v="5"/>
    <x v="3"/>
    <x v="3"/>
    <n v="84960"/>
    <x v="10"/>
    <s v="USD"/>
    <n v="1661"/>
    <x v="0"/>
    <x v="0"/>
    <s v="Plan I"/>
    <n v="948922.22000000009"/>
    <x v="0"/>
    <n v="5947.2000000000007"/>
  </r>
  <r>
    <x v="5"/>
    <x v="3"/>
    <x v="3"/>
    <n v="165591.74"/>
    <x v="11"/>
    <s v="USD"/>
    <n v="1661"/>
    <x v="0"/>
    <x v="0"/>
    <s v="Plan I"/>
    <n v="1114513.96"/>
    <x v="0"/>
    <n v="11591.4218"/>
  </r>
  <r>
    <x v="5"/>
    <x v="3"/>
    <x v="3"/>
    <n v="24660"/>
    <x v="12"/>
    <s v="USD"/>
    <n v="1661"/>
    <x v="0"/>
    <x v="0"/>
    <s v="Plan I"/>
    <n v="1139173.96"/>
    <x v="0"/>
    <n v="1726.2000000000003"/>
  </r>
  <r>
    <x v="5"/>
    <x v="3"/>
    <x v="3"/>
    <n v="15366.76"/>
    <x v="2"/>
    <s v="USD"/>
    <n v="1661"/>
    <x v="0"/>
    <x v="0"/>
    <s v="Plan I"/>
    <n v="1154540.72"/>
    <x v="0"/>
    <n v="1075.6732000000002"/>
  </r>
  <r>
    <x v="6"/>
    <x v="4"/>
    <x v="4"/>
    <n v="137350.26"/>
    <x v="13"/>
    <s v="USD"/>
    <n v="1661"/>
    <x v="0"/>
    <x v="0"/>
    <s v="Plan I"/>
    <n v="1291890.98"/>
    <x v="0"/>
    <n v="9614.5182000000023"/>
  </r>
  <r>
    <x v="6"/>
    <x v="4"/>
    <x v="4"/>
    <n v="55555"/>
    <x v="14"/>
    <s v="USD"/>
    <n v="1661"/>
    <x v="0"/>
    <x v="0"/>
    <s v="Plan I"/>
    <n v="1347445.98"/>
    <x v="0"/>
    <n v="3888.8500000000004"/>
  </r>
  <r>
    <x v="6"/>
    <x v="4"/>
    <x v="4"/>
    <n v="990"/>
    <x v="2"/>
    <s v="USD"/>
    <n v="1661"/>
    <x v="0"/>
    <x v="0"/>
    <s v="Plan I"/>
    <n v="1348435.98"/>
    <x v="0"/>
    <n v="69.300000000000011"/>
  </r>
  <r>
    <x v="7"/>
    <x v="5"/>
    <x v="1"/>
    <n v="558691.53"/>
    <x v="15"/>
    <s v="USD"/>
    <n v="1661"/>
    <x v="0"/>
    <x v="0"/>
    <s v="Plan I"/>
    <n v="1907127.51"/>
    <x v="1"/>
    <n v="50282.237699999998"/>
  </r>
  <r>
    <x v="8"/>
    <x v="6"/>
    <x v="5"/>
    <n v="49014.7"/>
    <x v="16"/>
    <s v="USD"/>
    <n v="1661"/>
    <x v="0"/>
    <x v="0"/>
    <s v="Plan I"/>
    <n v="1956142.21"/>
    <x v="1"/>
    <n v="4411.3229999999994"/>
  </r>
  <r>
    <x v="9"/>
    <x v="7"/>
    <x v="1"/>
    <n v="49422.94"/>
    <x v="17"/>
    <s v="USD"/>
    <n v="1661"/>
    <x v="0"/>
    <x v="0"/>
    <s v="Plan I"/>
    <n v="2005565.15"/>
    <x v="1"/>
    <n v="4448.0645999999997"/>
  </r>
  <r>
    <x v="9"/>
    <x v="7"/>
    <x v="1"/>
    <n v="246.7"/>
    <x v="2"/>
    <s v="USD"/>
    <n v="1661"/>
    <x v="0"/>
    <x v="0"/>
    <s v="Plan I"/>
    <n v="2005811.8499999999"/>
    <x v="1"/>
    <n v="22.202999999999999"/>
  </r>
  <r>
    <x v="10"/>
    <x v="7"/>
    <x v="1"/>
    <n v="4874.0200000000004"/>
    <x v="18"/>
    <s v="USD"/>
    <n v="1661"/>
    <x v="0"/>
    <x v="0"/>
    <s v="Plan I"/>
    <n v="2010685.8699999999"/>
    <x v="1"/>
    <n v="438.66180000000003"/>
  </r>
  <r>
    <x v="10"/>
    <x v="7"/>
    <x v="1"/>
    <n v="1221.82"/>
    <x v="19"/>
    <s v="USD"/>
    <n v="1661"/>
    <x v="0"/>
    <x v="0"/>
    <s v="Plan I"/>
    <n v="2011907.69"/>
    <x v="1"/>
    <n v="109.96379999999999"/>
  </r>
  <r>
    <x v="10"/>
    <x v="7"/>
    <x v="1"/>
    <n v="380.99"/>
    <x v="2"/>
    <s v="USD"/>
    <n v="1661"/>
    <x v="0"/>
    <x v="0"/>
    <s v="Plan I"/>
    <n v="2012288.68"/>
    <x v="1"/>
    <n v="34.289099999999998"/>
  </r>
  <r>
    <x v="11"/>
    <x v="8"/>
    <x v="5"/>
    <n v="125875"/>
    <x v="20"/>
    <s v="USD"/>
    <n v="1661"/>
    <x v="0"/>
    <x v="0"/>
    <s v="Plan I"/>
    <n v="2138163.6799999997"/>
    <x v="1"/>
    <n v="11328.75"/>
  </r>
  <r>
    <x v="12"/>
    <x v="9"/>
    <x v="5"/>
    <n v="13482.9"/>
    <x v="21"/>
    <s v="USD"/>
    <n v="1661"/>
    <x v="0"/>
    <x v="0"/>
    <s v="Plan I"/>
    <n v="2151646.5799999996"/>
    <x v="1"/>
    <n v="1213.461"/>
  </r>
  <r>
    <x v="13"/>
    <x v="10"/>
    <x v="5"/>
    <n v="34378.18"/>
    <x v="22"/>
    <s v="USD"/>
    <n v="1661"/>
    <x v="0"/>
    <x v="0"/>
    <s v="Plan I"/>
    <n v="2186024.7599999998"/>
    <x v="1"/>
    <n v="3094.0362"/>
  </r>
  <r>
    <x v="13"/>
    <x v="10"/>
    <x v="5"/>
    <n v="9418.68"/>
    <x v="23"/>
    <s v="USD"/>
    <n v="1661"/>
    <x v="0"/>
    <x v="0"/>
    <s v="Plan I"/>
    <n v="2195443.44"/>
    <x v="1"/>
    <n v="847.68119999999999"/>
  </r>
  <r>
    <x v="13"/>
    <x v="10"/>
    <x v="5"/>
    <n v="2899.27"/>
    <x v="2"/>
    <s v="USD"/>
    <n v="1661"/>
    <x v="0"/>
    <x v="0"/>
    <s v="Plan I"/>
    <n v="2198342.71"/>
    <x v="1"/>
    <n v="260.93430000000001"/>
  </r>
  <r>
    <x v="14"/>
    <x v="10"/>
    <x v="1"/>
    <n v="4545.6000000000004"/>
    <x v="24"/>
    <s v="USD"/>
    <n v="1661"/>
    <x v="0"/>
    <x v="0"/>
    <s v="Plan I"/>
    <n v="2202888.31"/>
    <x v="1"/>
    <n v="409.10400000000004"/>
  </r>
  <r>
    <x v="15"/>
    <x v="10"/>
    <x v="6"/>
    <n v="1208.8800000000001"/>
    <x v="25"/>
    <s v="USD"/>
    <n v="1661"/>
    <x v="0"/>
    <x v="0"/>
    <s v="Plan I"/>
    <n v="2204097.19"/>
    <x v="1"/>
    <n v="108.7992"/>
  </r>
  <r>
    <x v="16"/>
    <x v="11"/>
    <x v="7"/>
    <n v="119448"/>
    <x v="26"/>
    <s v="USD"/>
    <n v="1661"/>
    <x v="0"/>
    <x v="0"/>
    <s v="Plan I"/>
    <n v="2323545.19"/>
    <x v="2"/>
    <n v="11944.800000000001"/>
  </r>
  <r>
    <x v="17"/>
    <x v="12"/>
    <x v="8"/>
    <n v="1071"/>
    <x v="27"/>
    <s v="USD"/>
    <n v="1661"/>
    <x v="0"/>
    <x v="0"/>
    <s v="Plan I"/>
    <n v="2324616.19"/>
    <x v="2"/>
    <n v="107.10000000000001"/>
  </r>
  <r>
    <x v="18"/>
    <x v="12"/>
    <x v="9"/>
    <n v="36199.050000000003"/>
    <x v="28"/>
    <s v="USD"/>
    <n v="1661"/>
    <x v="0"/>
    <x v="0"/>
    <s v="Plan I"/>
    <n v="2360815.2399999998"/>
    <x v="2"/>
    <n v="3619.9050000000007"/>
  </r>
  <r>
    <x v="19"/>
    <x v="13"/>
    <x v="1"/>
    <n v="2983.05"/>
    <x v="29"/>
    <s v="USD"/>
    <n v="1661"/>
    <x v="0"/>
    <x v="0"/>
    <s v="Plan I"/>
    <n v="2363798.2899999996"/>
    <x v="2"/>
    <n v="298.30500000000001"/>
  </r>
  <r>
    <x v="20"/>
    <x v="14"/>
    <x v="4"/>
    <n v="99639.94"/>
    <x v="30"/>
    <s v="USD"/>
    <n v="1661"/>
    <x v="0"/>
    <x v="0"/>
    <s v="Plan I"/>
    <n v="2463438.2299999995"/>
    <x v="2"/>
    <n v="9963.9940000000006"/>
  </r>
  <r>
    <x v="20"/>
    <x v="14"/>
    <x v="4"/>
    <n v="98569.8"/>
    <x v="31"/>
    <s v="USD"/>
    <n v="1661"/>
    <x v="0"/>
    <x v="0"/>
    <s v="Plan I"/>
    <n v="2562008.0299999993"/>
    <x v="2"/>
    <n v="9856.9800000000014"/>
  </r>
  <r>
    <x v="20"/>
    <x v="14"/>
    <x v="4"/>
    <n v="18928"/>
    <x v="32"/>
    <s v="USD"/>
    <n v="1661"/>
    <x v="0"/>
    <x v="0"/>
    <s v="Plan I"/>
    <n v="2580936.0299999993"/>
    <x v="2"/>
    <n v="1892.8000000000002"/>
  </r>
  <r>
    <x v="21"/>
    <x v="15"/>
    <x v="10"/>
    <n v="150331.16"/>
    <x v="33"/>
    <s v="USD"/>
    <n v="1661"/>
    <x v="0"/>
    <x v="0"/>
    <s v="Plan I"/>
    <n v="2731267.1899999995"/>
    <x v="3"/>
    <n v="24052.9856"/>
  </r>
  <r>
    <x v="21"/>
    <x v="15"/>
    <x v="10"/>
    <n v="166230.16"/>
    <x v="34"/>
    <s v="USD"/>
    <n v="1661"/>
    <x v="0"/>
    <x v="0"/>
    <s v="Plan I"/>
    <n v="2897497.3499999996"/>
    <x v="3"/>
    <n v="26596.8256"/>
  </r>
  <r>
    <x v="21"/>
    <x v="15"/>
    <x v="10"/>
    <n v="10860.24"/>
    <x v="35"/>
    <s v="USD"/>
    <n v="1661"/>
    <x v="0"/>
    <x v="0"/>
    <s v="Plan I"/>
    <n v="2908357.59"/>
    <x v="3"/>
    <n v="1737.6384"/>
  </r>
  <r>
    <x v="22"/>
    <x v="16"/>
    <x v="11"/>
    <n v="1392.24"/>
    <x v="36"/>
    <s v="USD"/>
    <n v="1661"/>
    <x v="0"/>
    <x v="0"/>
    <s v="Plan I"/>
    <n v="2909749.83"/>
    <x v="3"/>
    <n v="222.75839999999999"/>
  </r>
  <r>
    <x v="22"/>
    <x v="16"/>
    <x v="11"/>
    <n v="2614"/>
    <x v="37"/>
    <s v="USD"/>
    <n v="1661"/>
    <x v="0"/>
    <x v="0"/>
    <s v="Plan I"/>
    <n v="2912363.83"/>
    <x v="3"/>
    <n v="418.24"/>
  </r>
  <r>
    <x v="22"/>
    <x v="16"/>
    <x v="11"/>
    <n v="10511"/>
    <x v="38"/>
    <s v="USD"/>
    <n v="1661"/>
    <x v="0"/>
    <x v="0"/>
    <s v="Plan I"/>
    <n v="2922874.83"/>
    <x v="3"/>
    <n v="1681.76"/>
  </r>
  <r>
    <x v="23"/>
    <x v="16"/>
    <x v="11"/>
    <n v="18030.560000000001"/>
    <x v="39"/>
    <s v="USD"/>
    <n v="1661"/>
    <x v="0"/>
    <x v="0"/>
    <s v="Plan I"/>
    <n v="2940905.39"/>
    <x v="3"/>
    <n v="2884.8896000000004"/>
  </r>
  <r>
    <x v="24"/>
    <x v="16"/>
    <x v="5"/>
    <n v="671.3"/>
    <x v="2"/>
    <s v="USD"/>
    <n v="1661"/>
    <x v="0"/>
    <x v="0"/>
    <s v="Plan I"/>
    <n v="2941576.69"/>
    <x v="3"/>
    <n v="107.408"/>
  </r>
  <r>
    <x v="24"/>
    <x v="16"/>
    <x v="5"/>
    <n v="8507.52"/>
    <x v="40"/>
    <s v="USD"/>
    <n v="1661"/>
    <x v="0"/>
    <x v="0"/>
    <s v="Plan I"/>
    <n v="2950084.21"/>
    <x v="3"/>
    <n v="1361.2032000000002"/>
  </r>
  <r>
    <x v="25"/>
    <x v="16"/>
    <x v="0"/>
    <n v="641.23"/>
    <x v="2"/>
    <s v="USD"/>
    <n v="1661"/>
    <x v="0"/>
    <x v="0"/>
    <s v="Plan I"/>
    <n v="2950725.44"/>
    <x v="3"/>
    <n v="102.5968"/>
  </r>
  <r>
    <x v="25"/>
    <x v="16"/>
    <x v="0"/>
    <n v="7481.72"/>
    <x v="41"/>
    <s v="USD"/>
    <n v="1661"/>
    <x v="0"/>
    <x v="0"/>
    <s v="Plan I"/>
    <n v="2958207.16"/>
    <x v="4"/>
    <n v="1346.7095999999999"/>
  </r>
  <r>
    <x v="26"/>
    <x v="17"/>
    <x v="12"/>
    <n v="7093.74"/>
    <x v="42"/>
    <s v="USD"/>
    <n v="1661"/>
    <x v="0"/>
    <x v="0"/>
    <s v="Plan I"/>
    <n v="2965300.9000000004"/>
    <x v="4"/>
    <n v="1276.8732"/>
  </r>
  <r>
    <x v="27"/>
    <x v="17"/>
    <x v="5"/>
    <n v="92340"/>
    <x v="43"/>
    <s v="USD"/>
    <n v="1661"/>
    <x v="0"/>
    <x v="0"/>
    <s v="Plan I"/>
    <n v="3057640.9000000004"/>
    <x v="4"/>
    <n v="16621.2"/>
  </r>
  <r>
    <x v="27"/>
    <x v="17"/>
    <x v="5"/>
    <n v="36012.19"/>
    <x v="44"/>
    <s v="USD"/>
    <n v="1661"/>
    <x v="0"/>
    <x v="0"/>
    <s v="Plan I"/>
    <n v="3093653.0900000003"/>
    <x v="4"/>
    <n v="6482.1941999999999"/>
  </r>
  <r>
    <x v="27"/>
    <x v="17"/>
    <x v="5"/>
    <n v="10993.07"/>
    <x v="45"/>
    <s v="USD"/>
    <n v="1661"/>
    <x v="0"/>
    <x v="0"/>
    <s v="Plan I"/>
    <n v="3104646.16"/>
    <x v="4"/>
    <n v="1978.7525999999998"/>
  </r>
  <r>
    <x v="28"/>
    <x v="17"/>
    <x v="5"/>
    <n v="3245.2"/>
    <x v="46"/>
    <s v="USD"/>
    <n v="1661"/>
    <x v="0"/>
    <x v="0"/>
    <s v="Plan I"/>
    <n v="3107891.3600000003"/>
    <x v="4"/>
    <n v="584.13599999999997"/>
  </r>
  <r>
    <x v="28"/>
    <x v="17"/>
    <x v="5"/>
    <n v="4490.72"/>
    <x v="47"/>
    <s v="USD"/>
    <n v="1661"/>
    <x v="0"/>
    <x v="0"/>
    <s v="Plan I"/>
    <n v="3112382.0800000005"/>
    <x v="4"/>
    <n v="808.32960000000003"/>
  </r>
  <r>
    <x v="28"/>
    <x v="17"/>
    <x v="5"/>
    <n v="33440.44"/>
    <x v="48"/>
    <s v="USD"/>
    <n v="1661"/>
    <x v="0"/>
    <x v="0"/>
    <s v="Plan I"/>
    <n v="3145822.5200000005"/>
    <x v="4"/>
    <n v="6019.2791999999999"/>
  </r>
  <r>
    <x v="28"/>
    <x v="17"/>
    <x v="5"/>
    <n v="11301.94"/>
    <x v="49"/>
    <s v="USD"/>
    <n v="1661"/>
    <x v="0"/>
    <x v="0"/>
    <s v="Plan I"/>
    <n v="3157124.4600000004"/>
    <x v="4"/>
    <n v="2034.3492000000001"/>
  </r>
  <r>
    <x v="28"/>
    <x v="17"/>
    <x v="5"/>
    <n v="3026.58"/>
    <x v="2"/>
    <s v="USD"/>
    <n v="1661"/>
    <x v="0"/>
    <x v="0"/>
    <s v="Plan I"/>
    <n v="3160151.0400000005"/>
    <x v="4"/>
    <n v="544.78440000000001"/>
  </r>
  <r>
    <x v="29"/>
    <x v="17"/>
    <x v="3"/>
    <n v="4601.12"/>
    <x v="50"/>
    <s v="USD"/>
    <n v="1661"/>
    <x v="0"/>
    <x v="0"/>
    <s v="Plan I"/>
    <n v="3164752.1600000006"/>
    <x v="4"/>
    <n v="828.20159999999998"/>
  </r>
  <r>
    <x v="30"/>
    <x v="18"/>
    <x v="4"/>
    <n v="24714"/>
    <x v="51"/>
    <s v="USD"/>
    <n v="1661"/>
    <x v="0"/>
    <x v="0"/>
    <s v="Plan I"/>
    <n v="3189466.1600000006"/>
    <x v="4"/>
    <n v="4448.5199999999995"/>
  </r>
  <r>
    <x v="31"/>
    <x v="18"/>
    <x v="13"/>
    <n v="265000"/>
    <x v="52"/>
    <s v="USD"/>
    <n v="1661"/>
    <x v="0"/>
    <x v="0"/>
    <s v="Plan I"/>
    <n v="3454466.1600000006"/>
    <x v="4"/>
    <n v="47700"/>
  </r>
  <r>
    <x v="32"/>
    <x v="19"/>
    <x v="3"/>
    <n v="6016.54"/>
    <x v="53"/>
    <s v="USD"/>
    <n v="1661"/>
    <x v="0"/>
    <x v="0"/>
    <s v="Plan I"/>
    <n v="3460482.7000000007"/>
    <x v="4"/>
    <n v="1082.9772"/>
  </r>
  <r>
    <x v="32"/>
    <x v="19"/>
    <x v="3"/>
    <n v="27038.42"/>
    <x v="54"/>
    <s v="USD"/>
    <n v="1661"/>
    <x v="0"/>
    <x v="0"/>
    <s v="Plan I"/>
    <n v="3487521.1200000006"/>
    <x v="4"/>
    <n v="4866.9155999999994"/>
  </r>
  <r>
    <x v="32"/>
    <x v="19"/>
    <x v="3"/>
    <n v="446.59"/>
    <x v="2"/>
    <s v="USD"/>
    <n v="1661"/>
    <x v="0"/>
    <x v="0"/>
    <s v="Plan I"/>
    <n v="3487967.7100000004"/>
    <x v="4"/>
    <n v="80.386199999999988"/>
  </r>
  <r>
    <x v="33"/>
    <x v="20"/>
    <x v="14"/>
    <n v="543.84"/>
    <x v="55"/>
    <s v="USD"/>
    <n v="1661"/>
    <x v="0"/>
    <x v="0"/>
    <s v="Plan I"/>
    <n v="3488511.5500000003"/>
    <x v="4"/>
    <n v="97.891199999999998"/>
  </r>
  <r>
    <x v="34"/>
    <x v="21"/>
    <x v="15"/>
    <n v="5491"/>
    <x v="56"/>
    <s v="USD"/>
    <n v="1661"/>
    <x v="0"/>
    <x v="0"/>
    <s v="Plan I"/>
    <n v="3494002.5500000003"/>
    <x v="4"/>
    <n v="988.38"/>
  </r>
  <r>
    <x v="35"/>
    <x v="22"/>
    <x v="5"/>
    <n v="1153.2"/>
    <x v="57"/>
    <s v="USD"/>
    <n v="1661"/>
    <x v="0"/>
    <x v="0"/>
    <s v="Plan I"/>
    <n v="3495155.7500000005"/>
    <x v="4"/>
    <n v="207.57599999999999"/>
  </r>
  <r>
    <x v="35"/>
    <x v="22"/>
    <x v="5"/>
    <n v="72.209999999999994"/>
    <x v="2"/>
    <s v="USD"/>
    <n v="1661"/>
    <x v="0"/>
    <x v="0"/>
    <s v="Plan I"/>
    <n v="3495227.9600000004"/>
    <x v="4"/>
    <n v="12.997799999999998"/>
  </r>
  <r>
    <x v="36"/>
    <x v="23"/>
    <x v="1"/>
    <n v="2642.26"/>
    <x v="58"/>
    <s v="USD"/>
    <n v="1661"/>
    <x v="0"/>
    <x v="0"/>
    <s v="Plan I"/>
    <n v="3497870.22"/>
    <x v="4"/>
    <n v="475.60680000000002"/>
  </r>
  <r>
    <x v="37"/>
    <x v="24"/>
    <x v="16"/>
    <n v="11733.96"/>
    <x v="59"/>
    <s v="USD"/>
    <n v="1661"/>
    <x v="0"/>
    <x v="0"/>
    <s v="Plan I"/>
    <n v="3509604.18"/>
    <x v="4"/>
    <n v="2112.1127999999999"/>
  </r>
  <r>
    <x v="38"/>
    <x v="24"/>
    <x v="16"/>
    <n v="39906.269999999997"/>
    <x v="60"/>
    <s v="USD"/>
    <n v="1661"/>
    <x v="0"/>
    <x v="0"/>
    <s v="Plan I"/>
    <n v="3549510.45"/>
    <x v="4"/>
    <n v="7183.1285999999991"/>
  </r>
  <r>
    <x v="39"/>
    <x v="25"/>
    <x v="16"/>
    <n v="8250"/>
    <x v="61"/>
    <s v="USD"/>
    <n v="1661"/>
    <x v="0"/>
    <x v="0"/>
    <s v="Plan I"/>
    <n v="3557760.45"/>
    <x v="4"/>
    <n v="1485"/>
  </r>
  <r>
    <x v="40"/>
    <x v="26"/>
    <x v="1"/>
    <n v="1363.68"/>
    <x v="62"/>
    <s v="USD"/>
    <n v="1661"/>
    <x v="0"/>
    <x v="0"/>
    <s v="Plan I"/>
    <n v="3559124.1300000004"/>
    <x v="4"/>
    <n v="245.4624"/>
  </r>
  <r>
    <x v="41"/>
    <x v="27"/>
    <x v="5"/>
    <n v="17386.150000000001"/>
    <x v="63"/>
    <s v="USD"/>
    <n v="1661"/>
    <x v="0"/>
    <x v="0"/>
    <s v="Plan I"/>
    <n v="3576510.2800000003"/>
    <x v="4"/>
    <n v="3129.5070000000001"/>
  </r>
  <r>
    <x v="42"/>
    <x v="27"/>
    <x v="5"/>
    <n v="29926.91"/>
    <x v="64"/>
    <s v="USD"/>
    <n v="1661"/>
    <x v="0"/>
    <x v="0"/>
    <s v="Plan I"/>
    <n v="3606437.1900000004"/>
    <x v="4"/>
    <n v="5386.8437999999996"/>
  </r>
  <r>
    <x v="43"/>
    <x v="28"/>
    <x v="9"/>
    <n v="39761.31"/>
    <x v="65"/>
    <s v="USD"/>
    <n v="1661"/>
    <x v="0"/>
    <x v="0"/>
    <s v="Plan I"/>
    <n v="3646198.5000000005"/>
    <x v="4"/>
    <n v="7157.0357999999997"/>
  </r>
  <r>
    <x v="44"/>
    <x v="29"/>
    <x v="1"/>
    <n v="9766.5"/>
    <x v="66"/>
    <s v="USD"/>
    <n v="1661"/>
    <x v="0"/>
    <x v="0"/>
    <s v="Plan I"/>
    <n v="3655965.0000000005"/>
    <x v="4"/>
    <n v="1757.97"/>
  </r>
  <r>
    <x v="45"/>
    <x v="30"/>
    <x v="0"/>
    <n v="15156.06"/>
    <x v="67"/>
    <s v="USD"/>
    <n v="1661"/>
    <x v="0"/>
    <x v="0"/>
    <s v="Plan I"/>
    <n v="3671121.0600000005"/>
    <x v="4"/>
    <n v="2728.0907999999999"/>
  </r>
  <r>
    <x v="45"/>
    <x v="30"/>
    <x v="0"/>
    <n v="159.29"/>
    <x v="68"/>
    <s v="USD"/>
    <n v="1661"/>
    <x v="0"/>
    <x v="0"/>
    <s v="Plan I"/>
    <n v="3671280.3500000006"/>
    <x v="4"/>
    <n v="28.672199999999997"/>
  </r>
  <r>
    <x v="45"/>
    <x v="30"/>
    <x v="0"/>
    <n v="1291.3499999999999"/>
    <x v="2"/>
    <s v="USD"/>
    <n v="1661"/>
    <x v="0"/>
    <x v="0"/>
    <s v="Plan I"/>
    <n v="3672571.7000000007"/>
    <x v="4"/>
    <n v="232.44299999999998"/>
  </r>
  <r>
    <x v="46"/>
    <x v="31"/>
    <x v="0"/>
    <n v="1252.3800000000001"/>
    <x v="69"/>
    <s v="USD"/>
    <n v="1661"/>
    <x v="0"/>
    <x v="0"/>
    <s v="Plan I"/>
    <n v="3673824.0800000005"/>
    <x v="4"/>
    <n v="225.42840000000001"/>
  </r>
  <r>
    <x v="46"/>
    <x v="31"/>
    <x v="0"/>
    <n v="365.26"/>
    <x v="70"/>
    <s v="USD"/>
    <n v="1661"/>
    <x v="0"/>
    <x v="0"/>
    <s v="Plan I"/>
    <n v="3674189.3400000003"/>
    <x v="4"/>
    <n v="65.746799999999993"/>
  </r>
  <r>
    <x v="46"/>
    <x v="31"/>
    <x v="0"/>
    <n v="82.6"/>
    <x v="2"/>
    <s v="USD"/>
    <n v="1661"/>
    <x v="0"/>
    <x v="0"/>
    <s v="Plan I"/>
    <n v="3674271.9400000004"/>
    <x v="4"/>
    <n v="14.867999999999999"/>
  </r>
  <r>
    <x v="47"/>
    <x v="32"/>
    <x v="2"/>
    <n v="15000"/>
    <x v="71"/>
    <s v="USD"/>
    <n v="1661"/>
    <x v="0"/>
    <x v="0"/>
    <s v="Plan I"/>
    <n v="3689271.9400000004"/>
    <x v="4"/>
    <n v="2700"/>
  </r>
  <r>
    <x v="47"/>
    <x v="32"/>
    <x v="2"/>
    <n v="2478"/>
    <x v="72"/>
    <s v="USD"/>
    <n v="1661"/>
    <x v="0"/>
    <x v="0"/>
    <s v="Plan I"/>
    <n v="3691749.9400000004"/>
    <x v="5"/>
    <n v="495.6"/>
  </r>
  <r>
    <x v="48"/>
    <x v="33"/>
    <x v="17"/>
    <n v="7924.58"/>
    <x v="73"/>
    <s v="USD"/>
    <n v="763043"/>
    <x v="1"/>
    <x v="0"/>
    <s v="Plan II"/>
    <n v="7924.58"/>
    <x v="6"/>
    <n v="396.22900000000004"/>
  </r>
  <r>
    <x v="48"/>
    <x v="33"/>
    <x v="17"/>
    <n v="2610"/>
    <x v="74"/>
    <s v="USD"/>
    <n v="763043"/>
    <x v="1"/>
    <x v="0"/>
    <s v="Plan II"/>
    <n v="10534.58"/>
    <x v="6"/>
    <n v="130.5"/>
  </r>
  <r>
    <x v="48"/>
    <x v="33"/>
    <x v="17"/>
    <n v="437.98"/>
    <x v="2"/>
    <s v="USD"/>
    <n v="763043"/>
    <x v="1"/>
    <x v="0"/>
    <s v="Plan II"/>
    <n v="10972.56"/>
    <x v="6"/>
    <n v="21.899000000000001"/>
  </r>
  <r>
    <x v="49"/>
    <x v="33"/>
    <x v="17"/>
    <n v="3990"/>
    <x v="75"/>
    <s v="USD"/>
    <n v="763043"/>
    <x v="1"/>
    <x v="0"/>
    <s v="Plan II"/>
    <n v="14962.56"/>
    <x v="6"/>
    <n v="199.5"/>
  </r>
  <r>
    <x v="49"/>
    <x v="33"/>
    <x v="17"/>
    <n v="114.95"/>
    <x v="2"/>
    <s v="USD"/>
    <n v="763043"/>
    <x v="1"/>
    <x v="0"/>
    <s v="Plan II"/>
    <n v="15077.51"/>
    <x v="6"/>
    <n v="5.7475000000000005"/>
  </r>
  <r>
    <x v="50"/>
    <x v="34"/>
    <x v="17"/>
    <n v="2606.8000000000002"/>
    <x v="76"/>
    <s v="USD"/>
    <n v="763043"/>
    <x v="1"/>
    <x v="0"/>
    <s v="Plan II"/>
    <n v="17684.310000000001"/>
    <x v="6"/>
    <n v="130.34"/>
  </r>
  <r>
    <x v="50"/>
    <x v="34"/>
    <x v="17"/>
    <n v="18620"/>
    <x v="77"/>
    <s v="USD"/>
    <n v="763043"/>
    <x v="1"/>
    <x v="0"/>
    <s v="Plan II"/>
    <n v="36304.31"/>
    <x v="6"/>
    <n v="931"/>
  </r>
  <r>
    <x v="50"/>
    <x v="34"/>
    <x v="17"/>
    <n v="3897.6"/>
    <x v="78"/>
    <s v="USD"/>
    <n v="763043"/>
    <x v="1"/>
    <x v="0"/>
    <s v="Plan II"/>
    <n v="40201.909999999996"/>
    <x v="6"/>
    <n v="194.88"/>
  </r>
  <r>
    <x v="50"/>
    <x v="34"/>
    <x v="17"/>
    <n v="1183.08"/>
    <x v="2"/>
    <s v="USD"/>
    <n v="763043"/>
    <x v="1"/>
    <x v="0"/>
    <s v="Plan II"/>
    <n v="41384.99"/>
    <x v="6"/>
    <n v="59.153999999999996"/>
  </r>
  <r>
    <x v="51"/>
    <x v="35"/>
    <x v="17"/>
    <n v="8689.6"/>
    <x v="79"/>
    <s v="USD"/>
    <n v="763043"/>
    <x v="1"/>
    <x v="0"/>
    <s v="Plan II"/>
    <n v="50074.59"/>
    <x v="6"/>
    <n v="434.48"/>
  </r>
  <r>
    <x v="51"/>
    <x v="35"/>
    <x v="17"/>
    <n v="50540"/>
    <x v="80"/>
    <s v="USD"/>
    <n v="763043"/>
    <x v="1"/>
    <x v="0"/>
    <s v="Plan II"/>
    <n v="100614.59"/>
    <x v="6"/>
    <n v="2527"/>
  </r>
  <r>
    <x v="51"/>
    <x v="35"/>
    <x v="17"/>
    <n v="12992"/>
    <x v="81"/>
    <s v="USD"/>
    <n v="763043"/>
    <x v="1"/>
    <x v="0"/>
    <s v="Plan II"/>
    <n v="113606.59"/>
    <x v="6"/>
    <n v="649.6"/>
  </r>
  <r>
    <x v="51"/>
    <x v="35"/>
    <x v="17"/>
    <n v="3103.45"/>
    <x v="2"/>
    <s v="USD"/>
    <n v="763043"/>
    <x v="1"/>
    <x v="0"/>
    <s v="Plan II"/>
    <n v="116710.04"/>
    <x v="6"/>
    <n v="155.17250000000001"/>
  </r>
  <r>
    <x v="52"/>
    <x v="16"/>
    <x v="17"/>
    <n v="102928.84"/>
    <x v="82"/>
    <s v="USD"/>
    <n v="763043"/>
    <x v="1"/>
    <x v="0"/>
    <s v="Plan II"/>
    <n v="219638.88"/>
    <x v="6"/>
    <n v="5146.442"/>
  </r>
  <r>
    <x v="52"/>
    <x v="16"/>
    <x v="17"/>
    <n v="32155.200000000001"/>
    <x v="83"/>
    <s v="USD"/>
    <n v="763043"/>
    <x v="1"/>
    <x v="0"/>
    <s v="Plan II"/>
    <n v="251794.08000000002"/>
    <x v="6"/>
    <n v="1607.7600000000002"/>
  </r>
  <r>
    <x v="52"/>
    <x v="16"/>
    <x v="17"/>
    <n v="5592.21"/>
    <x v="2"/>
    <s v="USD"/>
    <n v="763043"/>
    <x v="1"/>
    <x v="0"/>
    <s v="Plan II"/>
    <n v="257386.29"/>
    <x v="6"/>
    <n v="279.6105"/>
  </r>
  <r>
    <x v="53"/>
    <x v="36"/>
    <x v="17"/>
    <n v="42043.34"/>
    <x v="84"/>
    <s v="USD"/>
    <n v="763043"/>
    <x v="1"/>
    <x v="0"/>
    <s v="Plan II"/>
    <n v="299429.63"/>
    <x v="6"/>
    <n v="2102.1669999999999"/>
  </r>
  <r>
    <x v="53"/>
    <x v="36"/>
    <x v="17"/>
    <n v="147490.81"/>
    <x v="85"/>
    <s v="USD"/>
    <n v="763043"/>
    <x v="1"/>
    <x v="0"/>
    <s v="Plan II"/>
    <n v="446920.44"/>
    <x v="6"/>
    <n v="7374.5405000000001"/>
  </r>
  <r>
    <x v="53"/>
    <x v="36"/>
    <x v="17"/>
    <n v="7068.93"/>
    <x v="2"/>
    <s v="USD"/>
    <n v="763043"/>
    <x v="1"/>
    <x v="0"/>
    <s v="Plan II"/>
    <n v="453989.37"/>
    <x v="6"/>
    <n v="353.44650000000001"/>
  </r>
  <r>
    <x v="53"/>
    <x v="36"/>
    <x v="17"/>
    <n v="155904"/>
    <x v="86"/>
    <s v="USD"/>
    <n v="763043"/>
    <x v="1"/>
    <x v="0"/>
    <s v="Plan II"/>
    <n v="609893.37"/>
    <x v="6"/>
    <n v="7795.2000000000007"/>
  </r>
  <r>
    <x v="53"/>
    <x v="36"/>
    <x v="17"/>
    <n v="10067.69"/>
    <x v="87"/>
    <s v="USD"/>
    <n v="763043"/>
    <x v="1"/>
    <x v="0"/>
    <s v="Plan II"/>
    <n v="619961.05999999994"/>
    <x v="6"/>
    <n v="503.38450000000006"/>
  </r>
  <r>
    <x v="53"/>
    <x v="36"/>
    <x v="17"/>
    <n v="14818.14"/>
    <x v="2"/>
    <s v="USD"/>
    <n v="763043"/>
    <x v="1"/>
    <x v="0"/>
    <s v="Plan II"/>
    <n v="634779.19999999995"/>
    <x v="6"/>
    <n v="740.90700000000004"/>
  </r>
  <r>
    <x v="54"/>
    <x v="37"/>
    <x v="18"/>
    <n v="46480.37"/>
    <x v="88"/>
    <s v="USD"/>
    <n v="763043"/>
    <x v="1"/>
    <x v="0"/>
    <s v="Plan II"/>
    <n v="681259.57"/>
    <x v="6"/>
    <n v="2324.0185000000001"/>
  </r>
  <r>
    <x v="54"/>
    <x v="37"/>
    <x v="18"/>
    <n v="1394.41"/>
    <x v="2"/>
    <s v="USD"/>
    <n v="763043"/>
    <x v="1"/>
    <x v="0"/>
    <s v="Plan II"/>
    <n v="682653.98"/>
    <x v="6"/>
    <n v="69.720500000000001"/>
  </r>
  <r>
    <x v="55"/>
    <x v="38"/>
    <x v="19"/>
    <n v="817.42"/>
    <x v="89"/>
    <s v="USD"/>
    <n v="763043"/>
    <x v="1"/>
    <x v="0"/>
    <s v="Plan II"/>
    <n v="683471.4"/>
    <x v="6"/>
    <n v="40.871000000000002"/>
  </r>
  <r>
    <x v="56"/>
    <x v="39"/>
    <x v="17"/>
    <n v="113170"/>
    <x v="90"/>
    <s v="USD"/>
    <n v="763043"/>
    <x v="1"/>
    <x v="0"/>
    <s v="Plan II"/>
    <n v="796641.4"/>
    <x v="6"/>
    <n v="5658.5"/>
  </r>
  <r>
    <x v="56"/>
    <x v="39"/>
    <x v="17"/>
    <n v="113050"/>
    <x v="91"/>
    <s v="USD"/>
    <n v="763043"/>
    <x v="1"/>
    <x v="0"/>
    <s v="Plan II"/>
    <n v="909691.4"/>
    <x v="6"/>
    <n v="5652.5"/>
  </r>
  <r>
    <x v="56"/>
    <x v="39"/>
    <x v="17"/>
    <n v="66354.899999999994"/>
    <x v="92"/>
    <s v="USD"/>
    <n v="763043"/>
    <x v="1"/>
    <x v="0"/>
    <s v="Plan II"/>
    <n v="976046.3"/>
    <x v="6"/>
    <n v="3317.7449999999999"/>
  </r>
  <r>
    <x v="56"/>
    <x v="39"/>
    <x v="17"/>
    <n v="9300.5400000000009"/>
    <x v="2"/>
    <s v="USD"/>
    <n v="763043"/>
    <x v="1"/>
    <x v="0"/>
    <s v="Plan II"/>
    <n v="985346.84000000008"/>
    <x v="6"/>
    <n v="465.02700000000004"/>
  </r>
  <r>
    <x v="56"/>
    <x v="39"/>
    <x v="17"/>
    <n v="0"/>
    <x v="93"/>
    <s v="USD"/>
    <n v="763043"/>
    <x v="1"/>
    <x v="0"/>
    <s v="Plan II"/>
    <n v="985346.84000000008"/>
    <x v="6"/>
    <n v="0"/>
  </r>
  <r>
    <x v="57"/>
    <x v="40"/>
    <x v="17"/>
    <n v="3800"/>
    <x v="94"/>
    <s v="USD"/>
    <n v="763043"/>
    <x v="1"/>
    <x v="0"/>
    <s v="Plan II"/>
    <n v="989146.84000000008"/>
    <x v="6"/>
    <n v="190"/>
  </r>
  <r>
    <x v="58"/>
    <x v="23"/>
    <x v="17"/>
    <n v="180088.72"/>
    <x v="95"/>
    <s v="USD"/>
    <n v="763043"/>
    <x v="1"/>
    <x v="0"/>
    <s v="Plan II"/>
    <n v="1169235.56"/>
    <x v="6"/>
    <n v="9004.4359999999997"/>
  </r>
  <r>
    <x v="58"/>
    <x v="23"/>
    <x v="17"/>
    <n v="661.23"/>
    <x v="2"/>
    <s v="USD"/>
    <n v="763043"/>
    <x v="1"/>
    <x v="0"/>
    <s v="Plan II"/>
    <n v="1169896.79"/>
    <x v="6"/>
    <n v="33.061500000000002"/>
  </r>
  <r>
    <x v="59"/>
    <x v="41"/>
    <x v="17"/>
    <n v="2660"/>
    <x v="94"/>
    <s v="USD"/>
    <n v="763043"/>
    <x v="1"/>
    <x v="0"/>
    <s v="Plan II"/>
    <n v="1172556.79"/>
    <x v="6"/>
    <n v="133"/>
  </r>
  <r>
    <x v="59"/>
    <x v="41"/>
    <x v="17"/>
    <n v="-174.22"/>
    <x v="2"/>
    <s v="USD"/>
    <n v="763043"/>
    <x v="1"/>
    <x v="0"/>
    <s v="Plan II"/>
    <n v="1172382.57"/>
    <x v="6"/>
    <n v="-8.7110000000000003"/>
  </r>
  <r>
    <x v="60"/>
    <x v="24"/>
    <x v="20"/>
    <n v="1754.07"/>
    <x v="96"/>
    <s v="USD"/>
    <n v="763043"/>
    <x v="1"/>
    <x v="0"/>
    <s v="Plan II"/>
    <n v="1174136.6400000001"/>
    <x v="6"/>
    <n v="87.703500000000005"/>
  </r>
  <r>
    <x v="61"/>
    <x v="42"/>
    <x v="17"/>
    <n v="43500"/>
    <x v="97"/>
    <s v="USD"/>
    <n v="763043"/>
    <x v="1"/>
    <x v="0"/>
    <s v="Plan II"/>
    <n v="1217636.6400000001"/>
    <x v="6"/>
    <n v="2175"/>
  </r>
  <r>
    <x v="62"/>
    <x v="43"/>
    <x v="17"/>
    <n v="98355.35"/>
    <x v="98"/>
    <s v="USD"/>
    <n v="763043"/>
    <x v="1"/>
    <x v="0"/>
    <s v="Plan II"/>
    <n v="1315991.9900000002"/>
    <x v="6"/>
    <n v="4917.7675000000008"/>
  </r>
  <r>
    <x v="63"/>
    <x v="44"/>
    <x v="17"/>
    <n v="1819.85"/>
    <x v="2"/>
    <s v="USD"/>
    <n v="763043"/>
    <x v="1"/>
    <x v="0"/>
    <s v="Plan II"/>
    <n v="1317811.8400000003"/>
    <x v="6"/>
    <n v="90.992500000000007"/>
  </r>
  <r>
    <x v="64"/>
    <x v="44"/>
    <x v="17"/>
    <n v="4127.42"/>
    <x v="99"/>
    <s v="USD"/>
    <n v="763043"/>
    <x v="1"/>
    <x v="0"/>
    <s v="Plan II"/>
    <n v="1321939.2600000002"/>
    <x v="6"/>
    <n v="206.37100000000001"/>
  </r>
  <r>
    <x v="64"/>
    <x v="44"/>
    <x v="17"/>
    <n v="18620"/>
    <x v="100"/>
    <s v="USD"/>
    <n v="763043"/>
    <x v="1"/>
    <x v="0"/>
    <s v="Plan II"/>
    <n v="1340559.2600000002"/>
    <x v="6"/>
    <n v="931"/>
  </r>
  <r>
    <x v="64"/>
    <x v="44"/>
    <x v="17"/>
    <n v="6171.2"/>
    <x v="101"/>
    <s v="USD"/>
    <n v="763043"/>
    <x v="1"/>
    <x v="0"/>
    <s v="Plan II"/>
    <n v="1346730.4600000002"/>
    <x v="6"/>
    <n v="308.56"/>
  </r>
  <r>
    <x v="64"/>
    <x v="44"/>
    <x v="17"/>
    <n v="1323.83"/>
    <x v="2"/>
    <s v="USD"/>
    <n v="763043"/>
    <x v="1"/>
    <x v="0"/>
    <s v="Plan II"/>
    <n v="1348054.2900000003"/>
    <x v="6"/>
    <n v="66.191500000000005"/>
  </r>
  <r>
    <x v="65"/>
    <x v="45"/>
    <x v="21"/>
    <n v="500"/>
    <x v="2"/>
    <s v="USD"/>
    <n v="763043"/>
    <x v="1"/>
    <x v="0"/>
    <s v="Plan II"/>
    <n v="1348554.2900000003"/>
    <x v="6"/>
    <n v="25"/>
  </r>
  <r>
    <x v="65"/>
    <x v="45"/>
    <x v="21"/>
    <n v="2.83"/>
    <x v="2"/>
    <s v="USD"/>
    <n v="763043"/>
    <x v="1"/>
    <x v="0"/>
    <s v="Plan II"/>
    <n v="1348557.1200000003"/>
    <x v="6"/>
    <n v="0.14150000000000001"/>
  </r>
  <r>
    <x v="66"/>
    <x v="46"/>
    <x v="17"/>
    <n v="213026.12"/>
    <x v="102"/>
    <s v="USD"/>
    <n v="763043"/>
    <x v="1"/>
    <x v="0"/>
    <s v="Plan II"/>
    <n v="1561583.2400000002"/>
    <x v="6"/>
    <n v="10651.306"/>
  </r>
  <r>
    <x v="66"/>
    <x v="46"/>
    <x v="17"/>
    <n v="44091.6"/>
    <x v="103"/>
    <s v="USD"/>
    <n v="763043"/>
    <x v="1"/>
    <x v="0"/>
    <s v="Plan II"/>
    <n v="1605674.8400000003"/>
    <x v="6"/>
    <n v="2204.58"/>
  </r>
  <r>
    <x v="66"/>
    <x v="46"/>
    <x v="17"/>
    <n v="11463.05"/>
    <x v="2"/>
    <s v="USD"/>
    <n v="763043"/>
    <x v="1"/>
    <x v="0"/>
    <s v="Plan II"/>
    <n v="1617137.8900000004"/>
    <x v="6"/>
    <n v="573.15250000000003"/>
  </r>
  <r>
    <x v="67"/>
    <x v="47"/>
    <x v="18"/>
    <n v="5573.62"/>
    <x v="104"/>
    <s v="USD"/>
    <n v="763043"/>
    <x v="1"/>
    <x v="0"/>
    <s v="Plan II"/>
    <n v="1622711.5100000005"/>
    <x v="6"/>
    <n v="278.68099999999998"/>
  </r>
  <r>
    <x v="68"/>
    <x v="48"/>
    <x v="22"/>
    <n v="4350"/>
    <x v="105"/>
    <s v="USD"/>
    <n v="763043"/>
    <x v="1"/>
    <x v="0"/>
    <s v="Plan II"/>
    <n v="1627061.5100000005"/>
    <x v="6"/>
    <n v="217.5"/>
  </r>
  <r>
    <x v="68"/>
    <x v="48"/>
    <x v="22"/>
    <n v="250.13"/>
    <x v="2"/>
    <s v="USD"/>
    <n v="763043"/>
    <x v="1"/>
    <x v="0"/>
    <s v="Plan II"/>
    <n v="1627311.6400000004"/>
    <x v="6"/>
    <n v="12.506500000000001"/>
  </r>
  <r>
    <x v="69"/>
    <x v="49"/>
    <x v="17"/>
    <n v="80598"/>
    <x v="106"/>
    <s v="USD"/>
    <n v="763043"/>
    <x v="1"/>
    <x v="0"/>
    <s v="Plan II"/>
    <n v="1707909.6400000004"/>
    <x v="6"/>
    <n v="4029.9"/>
  </r>
  <r>
    <x v="69"/>
    <x v="49"/>
    <x v="17"/>
    <n v="17835"/>
    <x v="107"/>
    <s v="USD"/>
    <n v="763043"/>
    <x v="1"/>
    <x v="0"/>
    <s v="Plan II"/>
    <n v="1725744.6400000004"/>
    <x v="6"/>
    <n v="891.75"/>
  </r>
  <r>
    <x v="69"/>
    <x v="49"/>
    <x v="17"/>
    <n v="4223.6000000000004"/>
    <x v="2"/>
    <s v="USD"/>
    <n v="763043"/>
    <x v="1"/>
    <x v="0"/>
    <s v="Plan II"/>
    <n v="1729968.2400000005"/>
    <x v="6"/>
    <n v="211.18000000000004"/>
  </r>
  <r>
    <x v="70"/>
    <x v="50"/>
    <x v="17"/>
    <n v="3990"/>
    <x v="108"/>
    <s v="USD"/>
    <n v="763043"/>
    <x v="1"/>
    <x v="0"/>
    <s v="Plan II"/>
    <n v="1733958.2400000005"/>
    <x v="6"/>
    <n v="199.5"/>
  </r>
  <r>
    <x v="70"/>
    <x v="50"/>
    <x v="17"/>
    <n v="151.35"/>
    <x v="2"/>
    <s v="USD"/>
    <n v="763043"/>
    <x v="1"/>
    <x v="0"/>
    <s v="Plan II"/>
    <n v="1734109.5900000005"/>
    <x v="6"/>
    <n v="7.5674999999999999"/>
  </r>
  <r>
    <x v="71"/>
    <x v="51"/>
    <x v="17"/>
    <n v="1330"/>
    <x v="109"/>
    <s v="USD"/>
    <n v="763043"/>
    <x v="1"/>
    <x v="0"/>
    <s v="Plan II"/>
    <n v="1735439.5900000005"/>
    <x v="6"/>
    <n v="66.5"/>
  </r>
  <r>
    <x v="71"/>
    <x v="51"/>
    <x v="17"/>
    <n v="46.25"/>
    <x v="2"/>
    <s v="USD"/>
    <n v="763043"/>
    <x v="1"/>
    <x v="0"/>
    <s v="Plan II"/>
    <n v="1735485.8400000005"/>
    <x v="6"/>
    <n v="2.3125"/>
  </r>
  <r>
    <x v="72"/>
    <x v="51"/>
    <x v="17"/>
    <n v="3990"/>
    <x v="110"/>
    <s v="USD"/>
    <n v="763043"/>
    <x v="1"/>
    <x v="0"/>
    <s v="Plan II"/>
    <n v="1739475.8400000005"/>
    <x v="6"/>
    <n v="199.5"/>
  </r>
  <r>
    <x v="72"/>
    <x v="51"/>
    <x v="17"/>
    <n v="114.49"/>
    <x v="2"/>
    <s v="USD"/>
    <n v="763043"/>
    <x v="1"/>
    <x v="0"/>
    <s v="Plan II"/>
    <n v="1739590.3300000005"/>
    <x v="6"/>
    <n v="5.7244999999999999"/>
  </r>
  <r>
    <x v="73"/>
    <x v="52"/>
    <x v="17"/>
    <n v="597.75"/>
    <x v="111"/>
    <s v="USD"/>
    <n v="763043"/>
    <x v="1"/>
    <x v="0"/>
    <s v="Plan II"/>
    <n v="1740188.0800000005"/>
    <x v="6"/>
    <n v="29.887500000000003"/>
  </r>
  <r>
    <x v="73"/>
    <x v="52"/>
    <x v="17"/>
    <n v="1276.5"/>
    <x v="112"/>
    <s v="USD"/>
    <n v="763043"/>
    <x v="1"/>
    <x v="0"/>
    <s v="Plan II"/>
    <n v="1741464.5800000005"/>
    <x v="6"/>
    <n v="63.825000000000003"/>
  </r>
  <r>
    <x v="74"/>
    <x v="53"/>
    <x v="17"/>
    <n v="192500"/>
    <x v="113"/>
    <s v="USD"/>
    <n v="763043"/>
    <x v="1"/>
    <x v="0"/>
    <s v="Plan II"/>
    <n v="1933964.5800000005"/>
    <x v="7"/>
    <n v="13474.999999999998"/>
  </r>
  <r>
    <x v="74"/>
    <x v="53"/>
    <x v="17"/>
    <n v="34374.370000000003"/>
    <x v="114"/>
    <s v="USD"/>
    <n v="763043"/>
    <x v="1"/>
    <x v="0"/>
    <s v="Plan II"/>
    <n v="1968338.9500000007"/>
    <x v="7"/>
    <n v="2406.2058999999999"/>
  </r>
  <r>
    <x v="74"/>
    <x v="53"/>
    <x v="17"/>
    <n v="9998.9"/>
    <x v="2"/>
    <s v="USD"/>
    <n v="763043"/>
    <x v="1"/>
    <x v="0"/>
    <s v="Plan II"/>
    <n v="1978337.8500000006"/>
    <x v="7"/>
    <n v="699.92299999999989"/>
  </r>
  <r>
    <x v="74"/>
    <x v="53"/>
    <x v="17"/>
    <n v="37950"/>
    <x v="115"/>
    <s v="USD"/>
    <n v="763043"/>
    <x v="1"/>
    <x v="0"/>
    <s v="Plan II"/>
    <n v="2016287.8500000006"/>
    <x v="7"/>
    <n v="2656.4999999999995"/>
  </r>
  <r>
    <x v="75"/>
    <x v="54"/>
    <x v="23"/>
    <n v="55577.04"/>
    <x v="116"/>
    <s v="USD"/>
    <n v="763043"/>
    <x v="1"/>
    <x v="0"/>
    <s v="Plan II"/>
    <n v="2071864.8900000006"/>
    <x v="7"/>
    <n v="3890.3927999999996"/>
  </r>
  <r>
    <x v="75"/>
    <x v="54"/>
    <x v="23"/>
    <n v="3807.04"/>
    <x v="2"/>
    <s v="USD"/>
    <n v="763043"/>
    <x v="1"/>
    <x v="0"/>
    <s v="Plan II"/>
    <n v="2075671.9300000006"/>
    <x v="7"/>
    <n v="266.49279999999999"/>
  </r>
  <r>
    <x v="76"/>
    <x v="55"/>
    <x v="17"/>
    <n v="11699.08"/>
    <x v="117"/>
    <s v="USD"/>
    <n v="763043"/>
    <x v="1"/>
    <x v="0"/>
    <s v="Plan II"/>
    <n v="2087371.0100000007"/>
    <x v="7"/>
    <n v="818.93559999999991"/>
  </r>
  <r>
    <x v="76"/>
    <x v="55"/>
    <x v="17"/>
    <n v="1048401.82"/>
    <x v="118"/>
    <s v="USD"/>
    <n v="763043"/>
    <x v="1"/>
    <x v="0"/>
    <s v="Plan II"/>
    <n v="3135772.8300000005"/>
    <x v="8"/>
    <n v="83872.145600000003"/>
  </r>
  <r>
    <x v="76"/>
    <x v="55"/>
    <x v="17"/>
    <n v="9999.9"/>
    <x v="119"/>
    <s v="USD"/>
    <n v="763043"/>
    <x v="1"/>
    <x v="0"/>
    <s v="Plan II"/>
    <n v="3145772.7300000004"/>
    <x v="8"/>
    <n v="799.99199999999996"/>
  </r>
  <r>
    <x v="76"/>
    <x v="55"/>
    <x v="17"/>
    <n v="620.04999999999995"/>
    <x v="2"/>
    <s v="USD"/>
    <n v="763043"/>
    <x v="1"/>
    <x v="0"/>
    <s v="Plan II"/>
    <n v="3146392.7800000003"/>
    <x v="8"/>
    <n v="49.603999999999999"/>
  </r>
  <r>
    <x v="76"/>
    <x v="55"/>
    <x v="17"/>
    <n v="8999.2000000000007"/>
    <x v="120"/>
    <s v="USD"/>
    <n v="763043"/>
    <x v="1"/>
    <x v="0"/>
    <s v="Plan II"/>
    <n v="3155391.9800000004"/>
    <x v="8"/>
    <n v="719.93600000000004"/>
  </r>
  <r>
    <x v="77"/>
    <x v="56"/>
    <x v="17"/>
    <n v="6193.5"/>
    <x v="121"/>
    <s v="USD"/>
    <n v="763043"/>
    <x v="1"/>
    <x v="0"/>
    <s v="Plan II"/>
    <n v="3161585.4800000004"/>
    <x v="8"/>
    <n v="495.48"/>
  </r>
  <r>
    <x v="78"/>
    <x v="57"/>
    <x v="17"/>
    <n v="139475.68"/>
    <x v="122"/>
    <s v="USD"/>
    <n v="763043"/>
    <x v="1"/>
    <x v="0"/>
    <s v="Plan II"/>
    <n v="3301061.1600000006"/>
    <x v="8"/>
    <n v="11158.054399999999"/>
  </r>
  <r>
    <x v="78"/>
    <x v="57"/>
    <x v="17"/>
    <n v="41628.35"/>
    <x v="123"/>
    <s v="USD"/>
    <n v="763043"/>
    <x v="1"/>
    <x v="0"/>
    <s v="Plan II"/>
    <n v="3342689.5100000007"/>
    <x v="9"/>
    <n v="5827.9690000000001"/>
  </r>
  <r>
    <x v="79"/>
    <x v="58"/>
    <x v="17"/>
    <n v="67095.320000000007"/>
    <x v="124"/>
    <s v="USD"/>
    <n v="763043"/>
    <x v="1"/>
    <x v="0"/>
    <s v="Plan II"/>
    <n v="3409784.8300000005"/>
    <x v="9"/>
    <n v="9393.3448000000026"/>
  </r>
  <r>
    <x v="79"/>
    <x v="58"/>
    <x v="17"/>
    <n v="21008.12"/>
    <x v="125"/>
    <s v="USD"/>
    <n v="763043"/>
    <x v="1"/>
    <x v="0"/>
    <s v="Plan II"/>
    <n v="3430792.9500000007"/>
    <x v="9"/>
    <n v="2941.1368000000002"/>
  </r>
  <r>
    <x v="79"/>
    <x v="58"/>
    <x v="17"/>
    <n v="20724.7"/>
    <x v="126"/>
    <s v="USD"/>
    <n v="763043"/>
    <x v="1"/>
    <x v="0"/>
    <s v="Plan II"/>
    <n v="3451517.6500000008"/>
    <x v="9"/>
    <n v="2901.4580000000005"/>
  </r>
  <r>
    <x v="79"/>
    <x v="58"/>
    <x v="17"/>
    <n v="3958"/>
    <x v="2"/>
    <s v="USD"/>
    <n v="763043"/>
    <x v="1"/>
    <x v="0"/>
    <s v="Plan II"/>
    <n v="3455475.6500000008"/>
    <x v="9"/>
    <n v="554.12"/>
  </r>
  <r>
    <x v="80"/>
    <x v="59"/>
    <x v="17"/>
    <n v="290604.96000000002"/>
    <x v="127"/>
    <s v="USD"/>
    <n v="763043"/>
    <x v="1"/>
    <x v="0"/>
    <s v="Plan II"/>
    <n v="3746080.6100000008"/>
    <x v="3"/>
    <n v="46496.793600000005"/>
  </r>
  <r>
    <x v="80"/>
    <x v="59"/>
    <x v="17"/>
    <n v="55680"/>
    <x v="128"/>
    <s v="USD"/>
    <n v="763043"/>
    <x v="1"/>
    <x v="0"/>
    <s v="Plan II"/>
    <n v="3801760.6100000008"/>
    <x v="3"/>
    <n v="8908.8000000000011"/>
  </r>
  <r>
    <x v="80"/>
    <x v="59"/>
    <x v="17"/>
    <n v="15789.83"/>
    <x v="2"/>
    <s v="USD"/>
    <n v="763043"/>
    <x v="1"/>
    <x v="0"/>
    <s v="Plan II"/>
    <n v="3817550.4400000009"/>
    <x v="3"/>
    <n v="2526.3728000000001"/>
  </r>
  <r>
    <x v="81"/>
    <x v="59"/>
    <x v="17"/>
    <n v="181766.64"/>
    <x v="129"/>
    <s v="USD"/>
    <n v="763043"/>
    <x v="1"/>
    <x v="0"/>
    <s v="Plan II"/>
    <n v="3999317.080000001"/>
    <x v="3"/>
    <n v="29082.662400000001"/>
  </r>
  <r>
    <x v="81"/>
    <x v="59"/>
    <x v="17"/>
    <n v="37120"/>
    <x v="130"/>
    <s v="USD"/>
    <n v="763043"/>
    <x v="1"/>
    <x v="0"/>
    <s v="Plan II"/>
    <n v="4036437.080000001"/>
    <x v="3"/>
    <n v="5939.2"/>
  </r>
  <r>
    <x v="81"/>
    <x v="59"/>
    <x v="17"/>
    <n v="10062.450000000001"/>
    <x v="2"/>
    <s v="USD"/>
    <n v="763043"/>
    <x v="1"/>
    <x v="0"/>
    <s v="Plan II"/>
    <n v="4046499.5300000012"/>
    <x v="3"/>
    <n v="1609.9920000000002"/>
  </r>
  <r>
    <x v="82"/>
    <x v="60"/>
    <x v="24"/>
    <n v="2195"/>
    <x v="131"/>
    <s v="USD"/>
    <n v="763043"/>
    <x v="1"/>
    <x v="0"/>
    <s v="Plan II"/>
    <n v="4048694.5300000012"/>
    <x v="3"/>
    <n v="351.2"/>
  </r>
  <r>
    <x v="82"/>
    <x v="60"/>
    <x v="24"/>
    <n v="-25"/>
    <x v="2"/>
    <s v="USD"/>
    <n v="763043"/>
    <x v="1"/>
    <x v="0"/>
    <s v="Plan II"/>
    <n v="4048669.5300000012"/>
    <x v="3"/>
    <n v="-4"/>
  </r>
  <r>
    <x v="83"/>
    <x v="60"/>
    <x v="24"/>
    <n v="439.02"/>
    <x v="132"/>
    <s v="USD"/>
    <n v="763043"/>
    <x v="1"/>
    <x v="0"/>
    <s v="Plan II"/>
    <n v="4049108.5500000012"/>
    <x v="3"/>
    <n v="70.243200000000002"/>
  </r>
  <r>
    <x v="83"/>
    <x v="60"/>
    <x v="24"/>
    <n v="-25"/>
    <x v="2"/>
    <s v="USD"/>
    <n v="763043"/>
    <x v="1"/>
    <x v="0"/>
    <s v="Plan II"/>
    <n v="4049083.5500000012"/>
    <x v="3"/>
    <n v="-4"/>
  </r>
  <r>
    <x v="84"/>
    <x v="61"/>
    <x v="17"/>
    <n v="7148.76"/>
    <x v="133"/>
    <s v="USD"/>
    <n v="763043"/>
    <x v="1"/>
    <x v="0"/>
    <s v="Plan II"/>
    <n v="4056232.310000001"/>
    <x v="3"/>
    <n v="1143.8016"/>
  </r>
  <r>
    <x v="84"/>
    <x v="61"/>
    <x v="17"/>
    <n v="1566"/>
    <x v="134"/>
    <s v="USD"/>
    <n v="763043"/>
    <x v="1"/>
    <x v="0"/>
    <s v="Plan II"/>
    <n v="4057798.310000001"/>
    <x v="3"/>
    <n v="250.56"/>
  </r>
  <r>
    <x v="84"/>
    <x v="61"/>
    <x v="17"/>
    <n v="368.24"/>
    <x v="2"/>
    <s v="USD"/>
    <n v="763043"/>
    <x v="1"/>
    <x v="0"/>
    <s v="Plan II"/>
    <n v="4058166.5500000012"/>
    <x v="3"/>
    <n v="58.918400000000005"/>
  </r>
  <r>
    <x v="85"/>
    <x v="62"/>
    <x v="24"/>
    <n v="10854"/>
    <x v="135"/>
    <s v="USD"/>
    <n v="763043"/>
    <x v="1"/>
    <x v="0"/>
    <s v="Plan II"/>
    <n v="4069020.5500000012"/>
    <x v="3"/>
    <n v="1736.64"/>
  </r>
  <r>
    <x v="86"/>
    <x v="63"/>
    <x v="17"/>
    <n v="14145"/>
    <x v="2"/>
    <s v="USD"/>
    <n v="763043"/>
    <x v="1"/>
    <x v="0"/>
    <s v="Plan II"/>
    <n v="4083165.5500000012"/>
    <x v="3"/>
    <n v="2263.2000000000003"/>
  </r>
  <r>
    <x v="86"/>
    <x v="63"/>
    <x v="17"/>
    <n v="374.85"/>
    <x v="2"/>
    <s v="USD"/>
    <n v="763043"/>
    <x v="1"/>
    <x v="0"/>
    <s v="Plan II"/>
    <n v="4083540.4000000013"/>
    <x v="3"/>
    <n v="59.976000000000006"/>
  </r>
  <r>
    <x v="87"/>
    <x v="64"/>
    <x v="17"/>
    <n v="21280"/>
    <x v="136"/>
    <s v="USD"/>
    <n v="763043"/>
    <x v="1"/>
    <x v="0"/>
    <s v="Plan II"/>
    <n v="4104820.4000000013"/>
    <x v="3"/>
    <n v="3404.8"/>
  </r>
  <r>
    <x v="87"/>
    <x v="64"/>
    <x v="17"/>
    <n v="1066.8499999999999"/>
    <x v="2"/>
    <s v="USD"/>
    <n v="763043"/>
    <x v="1"/>
    <x v="0"/>
    <s v="Plan II"/>
    <n v="4105887.2500000014"/>
    <x v="3"/>
    <n v="170.696"/>
  </r>
  <r>
    <x v="88"/>
    <x v="65"/>
    <x v="17"/>
    <n v="9972"/>
    <x v="137"/>
    <s v="USD"/>
    <n v="763043"/>
    <x v="1"/>
    <x v="0"/>
    <s v="Plan II"/>
    <n v="4115859.2500000014"/>
    <x v="3"/>
    <n v="1595.52"/>
  </r>
  <r>
    <x v="89"/>
    <x v="65"/>
    <x v="22"/>
    <n v="36954.199999999997"/>
    <x v="138"/>
    <s v="USD"/>
    <n v="763043"/>
    <x v="1"/>
    <x v="0"/>
    <s v="Plan II"/>
    <n v="4152813.4500000016"/>
    <x v="3"/>
    <n v="5912.6719999999996"/>
  </r>
  <r>
    <x v="89"/>
    <x v="65"/>
    <x v="22"/>
    <n v="2217.25"/>
    <x v="2"/>
    <s v="USD"/>
    <n v="763043"/>
    <x v="1"/>
    <x v="0"/>
    <s v="Plan II"/>
    <n v="4155030.7000000016"/>
    <x v="3"/>
    <n v="354.76"/>
  </r>
  <r>
    <x v="90"/>
    <x v="66"/>
    <x v="24"/>
    <n v="3200"/>
    <x v="139"/>
    <s v="USD"/>
    <n v="763043"/>
    <x v="1"/>
    <x v="0"/>
    <s v="Plan II"/>
    <n v="4158230.7000000016"/>
    <x v="3"/>
    <n v="512"/>
  </r>
  <r>
    <x v="90"/>
    <x v="66"/>
    <x v="24"/>
    <n v="639.99"/>
    <x v="140"/>
    <s v="USD"/>
    <n v="763043"/>
    <x v="1"/>
    <x v="0"/>
    <s v="Plan II"/>
    <n v="4158870.6900000018"/>
    <x v="3"/>
    <n v="102.39840000000001"/>
  </r>
  <r>
    <x v="90"/>
    <x v="66"/>
    <x v="24"/>
    <n v="-25"/>
    <x v="2"/>
    <s v="USD"/>
    <n v="763043"/>
    <x v="1"/>
    <x v="0"/>
    <s v="Plan II"/>
    <n v="4158845.6900000018"/>
    <x v="3"/>
    <n v="-4"/>
  </r>
  <r>
    <x v="91"/>
    <x v="67"/>
    <x v="17"/>
    <n v="8157.32"/>
    <x v="141"/>
    <s v="USD"/>
    <n v="763043"/>
    <x v="1"/>
    <x v="0"/>
    <s v="Plan II"/>
    <n v="4167003.0100000016"/>
    <x v="3"/>
    <n v="1305.1712"/>
  </r>
  <r>
    <x v="91"/>
    <x v="67"/>
    <x v="17"/>
    <n v="1461.6"/>
    <x v="142"/>
    <s v="USD"/>
    <n v="763043"/>
    <x v="1"/>
    <x v="0"/>
    <s v="Plan II"/>
    <n v="4168464.6100000017"/>
    <x v="3"/>
    <n v="233.85599999999999"/>
  </r>
  <r>
    <x v="91"/>
    <x v="67"/>
    <x v="17"/>
    <n v="418.9"/>
    <x v="2"/>
    <s v="USD"/>
    <n v="763043"/>
    <x v="1"/>
    <x v="0"/>
    <s v="Plan II"/>
    <n v="4168883.5100000016"/>
    <x v="3"/>
    <n v="67.024000000000001"/>
  </r>
  <r>
    <x v="92"/>
    <x v="68"/>
    <x v="17"/>
    <n v="7071.16"/>
    <x v="143"/>
    <s v="USD"/>
    <n v="763043"/>
    <x v="1"/>
    <x v="0"/>
    <s v="Plan II"/>
    <n v="4175954.6700000018"/>
    <x v="3"/>
    <n v="1131.3856000000001"/>
  </r>
  <r>
    <x v="92"/>
    <x v="68"/>
    <x v="17"/>
    <n v="1461.6"/>
    <x v="144"/>
    <s v="USD"/>
    <n v="763043"/>
    <x v="1"/>
    <x v="0"/>
    <s v="Plan II"/>
    <n v="4177416.2700000019"/>
    <x v="3"/>
    <n v="233.85599999999999"/>
  </r>
  <r>
    <x v="92"/>
    <x v="68"/>
    <x v="17"/>
    <n v="361.44"/>
    <x v="2"/>
    <s v="USD"/>
    <n v="763043"/>
    <x v="1"/>
    <x v="0"/>
    <s v="Plan II"/>
    <n v="4177777.7100000018"/>
    <x v="3"/>
    <n v="57.830399999999997"/>
  </r>
  <r>
    <x v="93"/>
    <x v="69"/>
    <x v="17"/>
    <n v="49900"/>
    <x v="145"/>
    <s v="USD"/>
    <n v="763043"/>
    <x v="1"/>
    <x v="0"/>
    <s v="Plan II"/>
    <n v="4227677.7100000018"/>
    <x v="3"/>
    <n v="7984"/>
  </r>
  <r>
    <x v="94"/>
    <x v="70"/>
    <x v="24"/>
    <n v="3200"/>
    <x v="139"/>
    <s v="USD"/>
    <n v="763043"/>
    <x v="1"/>
    <x v="0"/>
    <s v="Plan II"/>
    <n v="4230877.7100000018"/>
    <x v="3"/>
    <n v="512"/>
  </r>
  <r>
    <x v="94"/>
    <x v="70"/>
    <x v="24"/>
    <n v="639.99"/>
    <x v="140"/>
    <s v="USD"/>
    <n v="763043"/>
    <x v="1"/>
    <x v="0"/>
    <s v="Plan II"/>
    <n v="4231517.700000002"/>
    <x v="3"/>
    <n v="102.39840000000001"/>
  </r>
  <r>
    <x v="94"/>
    <x v="70"/>
    <x v="24"/>
    <n v="-25"/>
    <x v="2"/>
    <s v="USD"/>
    <n v="763043"/>
    <x v="1"/>
    <x v="0"/>
    <s v="Plan II"/>
    <n v="4231492.700000002"/>
    <x v="3"/>
    <n v="-4"/>
  </r>
  <r>
    <x v="95"/>
    <x v="71"/>
    <x v="17"/>
    <n v="20640"/>
    <x v="146"/>
    <s v="USD"/>
    <n v="763043"/>
    <x v="1"/>
    <x v="0"/>
    <s v="Plan II"/>
    <n v="4252132.700000002"/>
    <x v="3"/>
    <n v="3302.4"/>
  </r>
  <r>
    <x v="96"/>
    <x v="72"/>
    <x v="24"/>
    <n v="3200"/>
    <x v="139"/>
    <s v="USD"/>
    <n v="763043"/>
    <x v="1"/>
    <x v="0"/>
    <s v="Plan II"/>
    <n v="4255332.700000002"/>
    <x v="3"/>
    <n v="512"/>
  </r>
  <r>
    <x v="96"/>
    <x v="72"/>
    <x v="24"/>
    <n v="639.99"/>
    <x v="140"/>
    <s v="USD"/>
    <n v="763043"/>
    <x v="1"/>
    <x v="0"/>
    <s v="Plan II"/>
    <n v="4255972.6900000023"/>
    <x v="3"/>
    <n v="102.39840000000001"/>
  </r>
  <r>
    <x v="96"/>
    <x v="72"/>
    <x v="24"/>
    <n v="-25"/>
    <x v="2"/>
    <s v="USD"/>
    <n v="763043"/>
    <x v="1"/>
    <x v="0"/>
    <s v="Plan II"/>
    <n v="4255947.6900000023"/>
    <x v="3"/>
    <n v="-4"/>
  </r>
  <r>
    <x v="97"/>
    <x v="72"/>
    <x v="17"/>
    <n v="41880"/>
    <x v="147"/>
    <s v="USD"/>
    <n v="763043"/>
    <x v="1"/>
    <x v="0"/>
    <s v="Plan II"/>
    <n v="4297827.6900000023"/>
    <x v="3"/>
    <n v="6700.8"/>
  </r>
  <r>
    <x v="97"/>
    <x v="72"/>
    <x v="17"/>
    <n v="49977.63"/>
    <x v="148"/>
    <s v="USD"/>
    <n v="763043"/>
    <x v="1"/>
    <x v="0"/>
    <s v="Plan II"/>
    <n v="4347805.3200000022"/>
    <x v="3"/>
    <n v="7996.4207999999999"/>
  </r>
  <r>
    <x v="98"/>
    <x v="73"/>
    <x v="17"/>
    <n v="52143.71"/>
    <x v="149"/>
    <s v="USD"/>
    <n v="763043"/>
    <x v="1"/>
    <x v="0"/>
    <s v="Plan II"/>
    <n v="4399949.0300000021"/>
    <x v="3"/>
    <n v="8342.9935999999998"/>
  </r>
  <r>
    <x v="99"/>
    <x v="74"/>
    <x v="17"/>
    <n v="216872.5"/>
    <x v="150"/>
    <s v="USD"/>
    <n v="763043"/>
    <x v="1"/>
    <x v="0"/>
    <s v="Plan II"/>
    <n v="4616821.5300000021"/>
    <x v="3"/>
    <n v="34699.599999999999"/>
  </r>
  <r>
    <x v="99"/>
    <x v="74"/>
    <x v="17"/>
    <n v="24550"/>
    <x v="151"/>
    <s v="USD"/>
    <n v="763043"/>
    <x v="1"/>
    <x v="0"/>
    <s v="Plan II"/>
    <n v="4641371.5300000021"/>
    <x v="10"/>
    <n v="4419.0000000000009"/>
  </r>
  <r>
    <x v="99"/>
    <x v="74"/>
    <x v="17"/>
    <n v="0"/>
    <x v="152"/>
    <s v="USD"/>
    <n v="763043"/>
    <x v="1"/>
    <x v="0"/>
    <s v="Plan II"/>
    <n v="4641371.5300000021"/>
    <x v="10"/>
    <n v="0"/>
  </r>
  <r>
    <x v="100"/>
    <x v="74"/>
    <x v="17"/>
    <n v="233133.24"/>
    <x v="153"/>
    <s v="USD"/>
    <n v="763043"/>
    <x v="1"/>
    <x v="0"/>
    <s v="Plan II"/>
    <n v="4874504.7700000023"/>
    <x v="10"/>
    <n v="41963.983200000002"/>
  </r>
  <r>
    <x v="100"/>
    <x v="74"/>
    <x v="17"/>
    <n v="107599.96"/>
    <x v="154"/>
    <s v="USD"/>
    <n v="763043"/>
    <x v="1"/>
    <x v="0"/>
    <s v="Plan II"/>
    <n v="4982104.7300000023"/>
    <x v="10"/>
    <n v="19367.992800000004"/>
  </r>
  <r>
    <x v="100"/>
    <x v="74"/>
    <x v="17"/>
    <n v="2000"/>
    <x v="155"/>
    <s v="USD"/>
    <n v="763043"/>
    <x v="1"/>
    <x v="0"/>
    <s v="Plan II"/>
    <n v="4984104.7300000023"/>
    <x v="10"/>
    <n v="360.00000000000006"/>
  </r>
  <r>
    <x v="100"/>
    <x v="74"/>
    <x v="17"/>
    <n v="6000"/>
    <x v="156"/>
    <s v="USD"/>
    <n v="763043"/>
    <x v="1"/>
    <x v="0"/>
    <s v="Plan II"/>
    <n v="4990104.7300000023"/>
    <x v="10"/>
    <n v="1080.0000000000002"/>
  </r>
  <r>
    <x v="101"/>
    <x v="75"/>
    <x v="17"/>
    <n v="744.8"/>
    <x v="157"/>
    <s v="USD"/>
    <n v="763043"/>
    <x v="1"/>
    <x v="0"/>
    <s v="Plan II"/>
    <n v="4990849.5300000021"/>
    <x v="10"/>
    <n v="134.06400000000002"/>
  </r>
  <r>
    <x v="101"/>
    <x v="75"/>
    <x v="17"/>
    <n v="6302"/>
    <x v="158"/>
    <s v="USD"/>
    <n v="763043"/>
    <x v="1"/>
    <x v="0"/>
    <s v="Plan II"/>
    <n v="4997151.5300000021"/>
    <x v="10"/>
    <n v="1134.3600000000001"/>
  </r>
  <r>
    <x v="101"/>
    <x v="75"/>
    <x v="17"/>
    <n v="321.39"/>
    <x v="159"/>
    <s v="USD"/>
    <n v="763043"/>
    <x v="1"/>
    <x v="0"/>
    <s v="Plan II"/>
    <n v="4997472.9200000018"/>
    <x v="10"/>
    <n v="57.850200000000001"/>
  </r>
  <r>
    <x v="101"/>
    <x v="75"/>
    <x v="17"/>
    <n v="11906.38"/>
    <x v="160"/>
    <s v="USD"/>
    <n v="763043"/>
    <x v="1"/>
    <x v="0"/>
    <s v="Plan II"/>
    <n v="5009379.3000000017"/>
    <x v="10"/>
    <n v="2143.1484"/>
  </r>
  <r>
    <x v="101"/>
    <x v="75"/>
    <x v="17"/>
    <n v="17091.77"/>
    <x v="161"/>
    <s v="USD"/>
    <n v="763043"/>
    <x v="1"/>
    <x v="0"/>
    <s v="Plan II"/>
    <n v="5026471.0700000012"/>
    <x v="10"/>
    <n v="3076.5186000000003"/>
  </r>
  <r>
    <x v="101"/>
    <x v="75"/>
    <x v="17"/>
    <n v="1141.97"/>
    <x v="2"/>
    <s v="USD"/>
    <n v="763043"/>
    <x v="1"/>
    <x v="0"/>
    <s v="Plan II"/>
    <n v="5027613.040000001"/>
    <x v="10"/>
    <n v="205.55460000000002"/>
  </r>
  <r>
    <x v="102"/>
    <x v="76"/>
    <x v="17"/>
    <n v="344869"/>
    <x v="162"/>
    <s v="USD"/>
    <n v="763043"/>
    <x v="1"/>
    <x v="0"/>
    <s v="Plan II"/>
    <n v="5372482.040000001"/>
    <x v="10"/>
    <n v="62076.420000000006"/>
  </r>
  <r>
    <x v="102"/>
    <x v="76"/>
    <x v="17"/>
    <n v="126950.39999999999"/>
    <x v="163"/>
    <s v="USD"/>
    <n v="763043"/>
    <x v="1"/>
    <x v="0"/>
    <s v="Plan II"/>
    <n v="5499432.4400000013"/>
    <x v="10"/>
    <n v="22851.072"/>
  </r>
  <r>
    <x v="102"/>
    <x v="76"/>
    <x v="17"/>
    <n v="21404.94"/>
    <x v="2"/>
    <s v="USD"/>
    <n v="763043"/>
    <x v="1"/>
    <x v="0"/>
    <s v="Plan II"/>
    <n v="5520837.3800000018"/>
    <x v="10"/>
    <n v="3852.8892000000001"/>
  </r>
  <r>
    <x v="102"/>
    <x v="76"/>
    <x v="17"/>
    <n v="0"/>
    <x v="164"/>
    <s v="USD"/>
    <n v="763043"/>
    <x v="1"/>
    <x v="0"/>
    <s v="Plan II"/>
    <n v="5520837.3800000018"/>
    <x v="10"/>
    <n v="0"/>
  </r>
  <r>
    <x v="103"/>
    <x v="76"/>
    <x v="17"/>
    <n v="132538.17000000001"/>
    <x v="165"/>
    <s v="USD"/>
    <n v="763043"/>
    <x v="1"/>
    <x v="0"/>
    <s v="Plan II"/>
    <n v="5653375.5500000017"/>
    <x v="10"/>
    <n v="23856.870600000006"/>
  </r>
  <r>
    <x v="103"/>
    <x v="76"/>
    <x v="17"/>
    <n v="2874.51"/>
    <x v="2"/>
    <s v="USD"/>
    <n v="763043"/>
    <x v="1"/>
    <x v="0"/>
    <s v="Plan II"/>
    <n v="5656250.0600000015"/>
    <x v="10"/>
    <n v="517.41180000000008"/>
  </r>
  <r>
    <x v="104"/>
    <x v="77"/>
    <x v="17"/>
    <n v="75357.36"/>
    <x v="166"/>
    <s v="USD"/>
    <n v="763043"/>
    <x v="1"/>
    <x v="0"/>
    <s v="Plan II"/>
    <n v="5731607.4200000018"/>
    <x v="10"/>
    <n v="13564.324800000002"/>
  </r>
  <r>
    <x v="104"/>
    <x v="77"/>
    <x v="17"/>
    <n v="1501.03"/>
    <x v="2"/>
    <s v="USD"/>
    <n v="763043"/>
    <x v="1"/>
    <x v="0"/>
    <s v="Plan II"/>
    <n v="5733108.450000002"/>
    <x v="10"/>
    <n v="270.18540000000002"/>
  </r>
  <r>
    <x v="105"/>
    <x v="77"/>
    <x v="17"/>
    <n v="281706.31"/>
    <x v="167"/>
    <s v="USD"/>
    <n v="763043"/>
    <x v="1"/>
    <x v="0"/>
    <s v="Plan II"/>
    <n v="6014814.7600000016"/>
    <x v="10"/>
    <n v="50707.135800000004"/>
  </r>
  <r>
    <x v="105"/>
    <x v="77"/>
    <x v="17"/>
    <n v="142876.44"/>
    <x v="168"/>
    <s v="USD"/>
    <n v="763043"/>
    <x v="1"/>
    <x v="0"/>
    <s v="Plan II"/>
    <n v="6157691.200000002"/>
    <x v="10"/>
    <n v="25717.759200000004"/>
  </r>
  <r>
    <x v="105"/>
    <x v="77"/>
    <x v="17"/>
    <n v="1742.56"/>
    <x v="2"/>
    <s v="USD"/>
    <n v="763043"/>
    <x v="1"/>
    <x v="0"/>
    <s v="Plan II"/>
    <n v="6159433.7600000016"/>
    <x v="10"/>
    <n v="313.66080000000005"/>
  </r>
  <r>
    <x v="106"/>
    <x v="78"/>
    <x v="25"/>
    <n v="103582.2"/>
    <x v="169"/>
    <s v="USD"/>
    <n v="1260"/>
    <x v="2"/>
    <x v="0"/>
    <s v="Plan I"/>
    <n v="103582.2"/>
    <x v="0"/>
    <n v="7250.7540000000008"/>
  </r>
  <r>
    <x v="106"/>
    <x v="78"/>
    <x v="25"/>
    <n v="22000"/>
    <x v="170"/>
    <s v="USD"/>
    <n v="1260"/>
    <x v="2"/>
    <x v="0"/>
    <s v="Plan I"/>
    <n v="125582.2"/>
    <x v="0"/>
    <n v="1540.0000000000002"/>
  </r>
  <r>
    <x v="106"/>
    <x v="78"/>
    <x v="25"/>
    <n v="7768.68"/>
    <x v="2"/>
    <s v="USD"/>
    <n v="1260"/>
    <x v="2"/>
    <x v="0"/>
    <s v="Plan I"/>
    <n v="133350.88"/>
    <x v="0"/>
    <n v="543.80760000000009"/>
  </r>
  <r>
    <x v="107"/>
    <x v="79"/>
    <x v="26"/>
    <n v="4180"/>
    <x v="171"/>
    <s v="USD"/>
    <n v="1260"/>
    <x v="2"/>
    <x v="0"/>
    <s v="Plan I"/>
    <n v="137530.88"/>
    <x v="0"/>
    <n v="292.60000000000002"/>
  </r>
  <r>
    <x v="108"/>
    <x v="80"/>
    <x v="27"/>
    <n v="14490"/>
    <x v="172"/>
    <s v="USD"/>
    <n v="1260"/>
    <x v="2"/>
    <x v="0"/>
    <s v="Plan I"/>
    <n v="152020.88"/>
    <x v="0"/>
    <n v="1014.3000000000001"/>
  </r>
  <r>
    <x v="109"/>
    <x v="81"/>
    <x v="28"/>
    <n v="10172.870000000001"/>
    <x v="173"/>
    <s v="USD"/>
    <n v="1260"/>
    <x v="2"/>
    <x v="0"/>
    <s v="Plan I"/>
    <n v="162193.75"/>
    <x v="0"/>
    <n v="712.10090000000014"/>
  </r>
  <r>
    <x v="110"/>
    <x v="82"/>
    <x v="26"/>
    <n v="3994.45"/>
    <x v="174"/>
    <s v="USD"/>
    <n v="1260"/>
    <x v="2"/>
    <x v="0"/>
    <s v="Plan I"/>
    <n v="166188.20000000001"/>
    <x v="0"/>
    <n v="279.61150000000004"/>
  </r>
  <r>
    <x v="111"/>
    <x v="83"/>
    <x v="29"/>
    <n v="10696"/>
    <x v="175"/>
    <s v="USD"/>
    <n v="1260"/>
    <x v="2"/>
    <x v="0"/>
    <s v="Plan I"/>
    <n v="176884.2"/>
    <x v="0"/>
    <n v="748.72"/>
  </r>
  <r>
    <x v="112"/>
    <x v="84"/>
    <x v="29"/>
    <n v="597.03"/>
    <x v="176"/>
    <s v="USD"/>
    <n v="1260"/>
    <x v="2"/>
    <x v="0"/>
    <s v="Plan I"/>
    <n v="177481.23"/>
    <x v="0"/>
    <n v="41.792100000000005"/>
  </r>
  <r>
    <x v="112"/>
    <x v="84"/>
    <x v="29"/>
    <n v="44.78"/>
    <x v="2"/>
    <s v="USD"/>
    <n v="1260"/>
    <x v="2"/>
    <x v="0"/>
    <s v="Plan I"/>
    <n v="177526.01"/>
    <x v="0"/>
    <n v="3.1346000000000003"/>
  </r>
  <r>
    <x v="113"/>
    <x v="85"/>
    <x v="30"/>
    <n v="46500"/>
    <x v="177"/>
    <s v="USD"/>
    <n v="1260"/>
    <x v="2"/>
    <x v="0"/>
    <s v="Plan I"/>
    <n v="224026.01"/>
    <x v="0"/>
    <n v="3255.0000000000005"/>
  </r>
  <r>
    <x v="113"/>
    <x v="85"/>
    <x v="30"/>
    <n v="3487.5"/>
    <x v="2"/>
    <s v="USD"/>
    <n v="1260"/>
    <x v="2"/>
    <x v="0"/>
    <s v="Plan I"/>
    <n v="227513.51"/>
    <x v="0"/>
    <n v="244.12500000000003"/>
  </r>
  <r>
    <x v="114"/>
    <x v="85"/>
    <x v="30"/>
    <n v="750"/>
    <x v="178"/>
    <s v="USD"/>
    <n v="1260"/>
    <x v="2"/>
    <x v="0"/>
    <s v="Plan I"/>
    <n v="228263.51"/>
    <x v="0"/>
    <n v="52.500000000000007"/>
  </r>
  <r>
    <x v="115"/>
    <x v="86"/>
    <x v="31"/>
    <n v="40600"/>
    <x v="179"/>
    <s v="USD"/>
    <n v="1260"/>
    <x v="2"/>
    <x v="0"/>
    <s v="Plan I"/>
    <n v="268863.51"/>
    <x v="0"/>
    <n v="2842.0000000000005"/>
  </r>
  <r>
    <x v="115"/>
    <x v="86"/>
    <x v="31"/>
    <n v="9338.7999999999993"/>
    <x v="180"/>
    <s v="USD"/>
    <n v="1260"/>
    <x v="2"/>
    <x v="0"/>
    <s v="Plan I"/>
    <n v="278202.31"/>
    <x v="0"/>
    <n v="653.71600000000001"/>
  </r>
  <r>
    <x v="115"/>
    <x v="86"/>
    <x v="31"/>
    <n v="3045"/>
    <x v="2"/>
    <s v="USD"/>
    <n v="1260"/>
    <x v="2"/>
    <x v="0"/>
    <s v="Plan I"/>
    <n v="281247.31"/>
    <x v="0"/>
    <n v="213.15000000000003"/>
  </r>
  <r>
    <x v="116"/>
    <x v="13"/>
    <x v="29"/>
    <n v="42493.89"/>
    <x v="181"/>
    <s v="USD"/>
    <n v="1260"/>
    <x v="2"/>
    <x v="0"/>
    <s v="Plan I"/>
    <n v="323741.2"/>
    <x v="0"/>
    <n v="2974.5723000000003"/>
  </r>
  <r>
    <x v="116"/>
    <x v="13"/>
    <x v="29"/>
    <n v="3187.06"/>
    <x v="2"/>
    <s v="USD"/>
    <n v="1260"/>
    <x v="2"/>
    <x v="0"/>
    <s v="Plan I"/>
    <n v="326928.26"/>
    <x v="0"/>
    <n v="223.09420000000003"/>
  </r>
  <r>
    <x v="117"/>
    <x v="15"/>
    <x v="28"/>
    <n v="41019.89"/>
    <x v="182"/>
    <s v="USD"/>
    <n v="1260"/>
    <x v="2"/>
    <x v="0"/>
    <s v="Plan I"/>
    <n v="367948.15"/>
    <x v="0"/>
    <n v="2871.3923000000004"/>
  </r>
  <r>
    <x v="117"/>
    <x v="15"/>
    <x v="28"/>
    <n v="1077.0899999999999"/>
    <x v="183"/>
    <s v="USD"/>
    <n v="1260"/>
    <x v="2"/>
    <x v="0"/>
    <s v="Plan I"/>
    <n v="369025.24000000005"/>
    <x v="0"/>
    <n v="75.396299999999997"/>
  </r>
  <r>
    <x v="117"/>
    <x v="15"/>
    <x v="28"/>
    <n v="3157.28"/>
    <x v="2"/>
    <s v="USD"/>
    <n v="1260"/>
    <x v="2"/>
    <x v="0"/>
    <s v="Plan I"/>
    <n v="372182.52000000008"/>
    <x v="0"/>
    <n v="221.00960000000003"/>
  </r>
  <r>
    <x v="118"/>
    <x v="18"/>
    <x v="32"/>
    <n v="1210.04"/>
    <x v="184"/>
    <s v="USD"/>
    <n v="1260"/>
    <x v="2"/>
    <x v="0"/>
    <s v="Plan I"/>
    <n v="373392.56000000006"/>
    <x v="0"/>
    <n v="84.702800000000011"/>
  </r>
  <r>
    <x v="118"/>
    <x v="18"/>
    <x v="32"/>
    <n v="90.76"/>
    <x v="2"/>
    <s v="USD"/>
    <n v="1260"/>
    <x v="2"/>
    <x v="0"/>
    <s v="Plan I"/>
    <n v="373483.32000000007"/>
    <x v="0"/>
    <n v="6.3532000000000011"/>
  </r>
  <r>
    <x v="119"/>
    <x v="18"/>
    <x v="33"/>
    <n v="89060"/>
    <x v="185"/>
    <s v="USD"/>
    <n v="1260"/>
    <x v="2"/>
    <x v="0"/>
    <s v="Plan I"/>
    <n v="462543.32000000007"/>
    <x v="0"/>
    <n v="6234.2000000000007"/>
  </r>
  <r>
    <x v="120"/>
    <x v="19"/>
    <x v="25"/>
    <n v="54702.04"/>
    <x v="186"/>
    <s v="USD"/>
    <n v="1260"/>
    <x v="2"/>
    <x v="0"/>
    <s v="Plan I"/>
    <n v="517245.36000000004"/>
    <x v="0"/>
    <n v="3829.1428000000005"/>
  </r>
  <r>
    <x v="120"/>
    <x v="19"/>
    <x v="25"/>
    <n v="4102.66"/>
    <x v="2"/>
    <s v="USD"/>
    <n v="1260"/>
    <x v="2"/>
    <x v="0"/>
    <s v="Plan I"/>
    <n v="521348.02"/>
    <x v="0"/>
    <n v="287.18620000000004"/>
  </r>
  <r>
    <x v="121"/>
    <x v="87"/>
    <x v="34"/>
    <n v="2250"/>
    <x v="187"/>
    <s v="USD"/>
    <n v="1260"/>
    <x v="2"/>
    <x v="0"/>
    <s v="Plan I"/>
    <n v="523598.02"/>
    <x v="0"/>
    <n v="157.50000000000003"/>
  </r>
  <r>
    <x v="122"/>
    <x v="22"/>
    <x v="34"/>
    <n v="18610.330000000002"/>
    <x v="188"/>
    <s v="USD"/>
    <n v="1260"/>
    <x v="2"/>
    <x v="0"/>
    <s v="Plan I"/>
    <n v="542208.35"/>
    <x v="0"/>
    <n v="1302.7231000000002"/>
  </r>
  <r>
    <x v="123"/>
    <x v="22"/>
    <x v="35"/>
    <n v="60904.07"/>
    <x v="189"/>
    <s v="USD"/>
    <n v="1260"/>
    <x v="2"/>
    <x v="0"/>
    <s v="Plan I"/>
    <n v="603112.41999999993"/>
    <x v="0"/>
    <n v="4263.2849000000006"/>
  </r>
  <r>
    <x v="123"/>
    <x v="22"/>
    <x v="35"/>
    <n v="891.48"/>
    <x v="2"/>
    <s v="USD"/>
    <n v="1260"/>
    <x v="2"/>
    <x v="0"/>
    <s v="Plan I"/>
    <n v="604003.89999999991"/>
    <x v="0"/>
    <n v="62.403600000000004"/>
  </r>
  <r>
    <x v="124"/>
    <x v="23"/>
    <x v="25"/>
    <n v="16000"/>
    <x v="190"/>
    <s v="USD"/>
    <n v="1260"/>
    <x v="2"/>
    <x v="0"/>
    <s v="Plan I"/>
    <n v="620003.89999999991"/>
    <x v="0"/>
    <n v="1120"/>
  </r>
  <r>
    <x v="125"/>
    <x v="88"/>
    <x v="25"/>
    <n v="162754"/>
    <x v="191"/>
    <s v="USD"/>
    <n v="1260"/>
    <x v="2"/>
    <x v="0"/>
    <s v="Plan I"/>
    <n v="782757.89999999991"/>
    <x v="0"/>
    <n v="11392.78"/>
  </r>
  <r>
    <x v="126"/>
    <x v="89"/>
    <x v="35"/>
    <n v="111587.41"/>
    <x v="192"/>
    <s v="USD"/>
    <n v="1260"/>
    <x v="2"/>
    <x v="0"/>
    <s v="Plan I"/>
    <n v="894345.30999999994"/>
    <x v="0"/>
    <n v="7811.1187000000009"/>
  </r>
  <r>
    <x v="126"/>
    <x v="89"/>
    <x v="35"/>
    <n v="5866.82"/>
    <x v="2"/>
    <s v="USD"/>
    <n v="1260"/>
    <x v="2"/>
    <x v="0"/>
    <s v="Plan I"/>
    <n v="900212.12999999989"/>
    <x v="0"/>
    <n v="410.67740000000003"/>
  </r>
  <r>
    <x v="127"/>
    <x v="42"/>
    <x v="36"/>
    <n v="8894.1"/>
    <x v="193"/>
    <s v="USD"/>
    <n v="1260"/>
    <x v="2"/>
    <x v="0"/>
    <s v="Plan I"/>
    <n v="909106.22999999986"/>
    <x v="0"/>
    <n v="622.5870000000001"/>
  </r>
  <r>
    <x v="127"/>
    <x v="42"/>
    <x v="36"/>
    <n v="9825.18"/>
    <x v="194"/>
    <s v="USD"/>
    <n v="1260"/>
    <x v="2"/>
    <x v="0"/>
    <s v="Plan I"/>
    <n v="918931.40999999992"/>
    <x v="0"/>
    <n v="687.76260000000013"/>
  </r>
  <r>
    <x v="127"/>
    <x v="42"/>
    <x v="36"/>
    <n v="667.07"/>
    <x v="2"/>
    <s v="USD"/>
    <n v="1260"/>
    <x v="2"/>
    <x v="0"/>
    <s v="Plan I"/>
    <n v="919598.47999999986"/>
    <x v="0"/>
    <n v="46.694900000000011"/>
  </r>
  <r>
    <x v="128"/>
    <x v="42"/>
    <x v="37"/>
    <n v="1772.76"/>
    <x v="195"/>
    <s v="USD"/>
    <n v="1260"/>
    <x v="2"/>
    <x v="0"/>
    <s v="Plan I"/>
    <n v="921371.23999999987"/>
    <x v="0"/>
    <n v="124.09320000000001"/>
  </r>
  <r>
    <x v="128"/>
    <x v="42"/>
    <x v="37"/>
    <n v="26887.22"/>
    <x v="196"/>
    <s v="USD"/>
    <n v="1260"/>
    <x v="2"/>
    <x v="0"/>
    <s v="Plan I"/>
    <n v="948258.45999999985"/>
    <x v="0"/>
    <n v="1882.1054000000004"/>
  </r>
  <r>
    <x v="128"/>
    <x v="42"/>
    <x v="37"/>
    <n v="42655.9"/>
    <x v="197"/>
    <s v="USD"/>
    <n v="1260"/>
    <x v="2"/>
    <x v="0"/>
    <s v="Plan I"/>
    <n v="990914.35999999987"/>
    <x v="0"/>
    <n v="2985.9130000000005"/>
  </r>
  <r>
    <x v="128"/>
    <x v="42"/>
    <x v="37"/>
    <n v="2265.41"/>
    <x v="2"/>
    <s v="USD"/>
    <n v="1260"/>
    <x v="2"/>
    <x v="0"/>
    <s v="Plan I"/>
    <n v="993179.7699999999"/>
    <x v="0"/>
    <n v="158.5787"/>
  </r>
  <r>
    <x v="129"/>
    <x v="43"/>
    <x v="26"/>
    <n v="920"/>
    <x v="198"/>
    <s v="USD"/>
    <n v="1260"/>
    <x v="2"/>
    <x v="0"/>
    <s v="Plan I"/>
    <n v="994099.7699999999"/>
    <x v="0"/>
    <n v="64.400000000000006"/>
  </r>
  <r>
    <x v="129"/>
    <x v="43"/>
    <x v="26"/>
    <n v="23110.639999999999"/>
    <x v="199"/>
    <s v="USD"/>
    <n v="1260"/>
    <x v="2"/>
    <x v="0"/>
    <s v="Plan I"/>
    <n v="1017210.4099999999"/>
    <x v="0"/>
    <n v="1617.7448000000002"/>
  </r>
  <r>
    <x v="129"/>
    <x v="43"/>
    <x v="26"/>
    <n v="1802.3"/>
    <x v="2"/>
    <s v="USD"/>
    <n v="1260"/>
    <x v="2"/>
    <x v="0"/>
    <s v="Plan I"/>
    <n v="1019012.71"/>
    <x v="0"/>
    <n v="126.16100000000002"/>
  </r>
  <r>
    <x v="130"/>
    <x v="90"/>
    <x v="38"/>
    <n v="25500.82"/>
    <x v="200"/>
    <s v="USD"/>
    <n v="1260"/>
    <x v="2"/>
    <x v="0"/>
    <s v="Plan I"/>
    <n v="1044513.5299999999"/>
    <x v="0"/>
    <n v="1785.0574000000001"/>
  </r>
  <r>
    <x v="131"/>
    <x v="91"/>
    <x v="31"/>
    <n v="32000.080000000002"/>
    <x v="201"/>
    <s v="USD"/>
    <n v="1260"/>
    <x v="2"/>
    <x v="0"/>
    <s v="Plan I"/>
    <n v="1076513.6099999999"/>
    <x v="0"/>
    <n v="2240.0056000000004"/>
  </r>
  <r>
    <x v="131"/>
    <x v="91"/>
    <x v="31"/>
    <n v="2400.0100000000002"/>
    <x v="2"/>
    <s v="USD"/>
    <n v="1260"/>
    <x v="2"/>
    <x v="0"/>
    <s v="Plan I"/>
    <n v="1078913.6199999999"/>
    <x v="0"/>
    <n v="168.00070000000002"/>
  </r>
  <r>
    <x v="132"/>
    <x v="92"/>
    <x v="26"/>
    <n v="18280"/>
    <x v="202"/>
    <s v="USD"/>
    <n v="1260"/>
    <x v="2"/>
    <x v="0"/>
    <s v="Plan I"/>
    <n v="1097193.6199999999"/>
    <x v="0"/>
    <n v="1279.6000000000001"/>
  </r>
  <r>
    <x v="132"/>
    <x v="92"/>
    <x v="26"/>
    <n v="4121.6400000000003"/>
    <x v="203"/>
    <s v="USD"/>
    <n v="1260"/>
    <x v="2"/>
    <x v="0"/>
    <s v="Plan I"/>
    <n v="1101315.2599999998"/>
    <x v="0"/>
    <n v="288.51480000000004"/>
  </r>
  <r>
    <x v="132"/>
    <x v="92"/>
    <x v="26"/>
    <n v="1371"/>
    <x v="2"/>
    <s v="USD"/>
    <n v="1260"/>
    <x v="2"/>
    <x v="0"/>
    <s v="Plan I"/>
    <n v="1102686.2599999998"/>
    <x v="0"/>
    <n v="95.970000000000013"/>
  </r>
  <r>
    <x v="133"/>
    <x v="93"/>
    <x v="26"/>
    <n v="190"/>
    <x v="2"/>
    <s v="USD"/>
    <n v="1260"/>
    <x v="2"/>
    <x v="0"/>
    <s v="Plan I"/>
    <n v="1102876.2599999998"/>
    <x v="0"/>
    <n v="13.3"/>
  </r>
  <r>
    <x v="133"/>
    <x v="93"/>
    <x v="26"/>
    <n v="31.58"/>
    <x v="204"/>
    <s v="USD"/>
    <n v="1260"/>
    <x v="2"/>
    <x v="0"/>
    <s v="Plan I"/>
    <n v="1102907.8399999999"/>
    <x v="0"/>
    <n v="2.2105999999999999"/>
  </r>
  <r>
    <x v="133"/>
    <x v="93"/>
    <x v="26"/>
    <n v="16.63"/>
    <x v="2"/>
    <s v="USD"/>
    <n v="1260"/>
    <x v="2"/>
    <x v="0"/>
    <s v="Plan I"/>
    <n v="1102924.4699999997"/>
    <x v="0"/>
    <n v="1.1641000000000001"/>
  </r>
  <r>
    <x v="134"/>
    <x v="94"/>
    <x v="39"/>
    <n v="82914.59"/>
    <x v="205"/>
    <s v="USD"/>
    <n v="1260"/>
    <x v="2"/>
    <x v="0"/>
    <s v="Plan I"/>
    <n v="1185839.0599999998"/>
    <x v="0"/>
    <n v="5804.0213000000003"/>
  </r>
  <r>
    <x v="135"/>
    <x v="48"/>
    <x v="39"/>
    <n v="47250"/>
    <x v="206"/>
    <s v="USD"/>
    <n v="1260"/>
    <x v="2"/>
    <x v="0"/>
    <s v="Plan I"/>
    <n v="1233089.0599999998"/>
    <x v="0"/>
    <n v="3307.5000000000005"/>
  </r>
  <r>
    <x v="135"/>
    <x v="48"/>
    <x v="39"/>
    <n v="3543.76"/>
    <x v="2"/>
    <s v="USD"/>
    <n v="1260"/>
    <x v="2"/>
    <x v="0"/>
    <s v="Plan I"/>
    <n v="1236632.8199999998"/>
    <x v="0"/>
    <n v="248.06320000000005"/>
  </r>
  <r>
    <x v="136"/>
    <x v="95"/>
    <x v="25"/>
    <n v="31375"/>
    <x v="207"/>
    <s v="USD"/>
    <n v="1260"/>
    <x v="2"/>
    <x v="0"/>
    <s v="Plan I"/>
    <n v="1268007.8199999998"/>
    <x v="0"/>
    <n v="2196.25"/>
  </r>
  <r>
    <x v="136"/>
    <x v="95"/>
    <x v="25"/>
    <n v="2353.13"/>
    <x v="2"/>
    <s v="USD"/>
    <n v="1260"/>
    <x v="2"/>
    <x v="0"/>
    <s v="Plan I"/>
    <n v="1270360.9499999997"/>
    <x v="0"/>
    <n v="164.71910000000003"/>
  </r>
  <r>
    <x v="137"/>
    <x v="49"/>
    <x v="26"/>
    <n v="35601.019999999997"/>
    <x v="208"/>
    <s v="USD"/>
    <n v="1260"/>
    <x v="2"/>
    <x v="0"/>
    <s v="Plan I"/>
    <n v="1305961.9699999997"/>
    <x v="0"/>
    <n v="2492.0713999999998"/>
  </r>
  <r>
    <x v="137"/>
    <x v="49"/>
    <x v="26"/>
    <n v="253.93"/>
    <x v="2"/>
    <s v="USD"/>
    <n v="1260"/>
    <x v="2"/>
    <x v="0"/>
    <s v="Plan I"/>
    <n v="1306215.8999999997"/>
    <x v="0"/>
    <n v="17.775100000000002"/>
  </r>
  <r>
    <x v="138"/>
    <x v="49"/>
    <x v="26"/>
    <n v="15190"/>
    <x v="209"/>
    <s v="USD"/>
    <n v="1260"/>
    <x v="2"/>
    <x v="0"/>
    <s v="Plan I"/>
    <n v="1321405.8999999997"/>
    <x v="0"/>
    <n v="1063.3000000000002"/>
  </r>
  <r>
    <x v="138"/>
    <x v="49"/>
    <x v="26"/>
    <n v="30380"/>
    <x v="210"/>
    <s v="USD"/>
    <n v="1260"/>
    <x v="2"/>
    <x v="0"/>
    <s v="Plan I"/>
    <n v="1351785.8999999997"/>
    <x v="0"/>
    <n v="2126.6000000000004"/>
  </r>
  <r>
    <x v="138"/>
    <x v="49"/>
    <x v="26"/>
    <n v="3417.78"/>
    <x v="2"/>
    <s v="USD"/>
    <n v="1260"/>
    <x v="2"/>
    <x v="0"/>
    <s v="Plan I"/>
    <n v="1355203.6799999997"/>
    <x v="0"/>
    <n v="239.24460000000005"/>
  </r>
  <r>
    <x v="139"/>
    <x v="96"/>
    <x v="40"/>
    <n v="8622.2000000000007"/>
    <x v="211"/>
    <s v="USD"/>
    <n v="1260"/>
    <x v="2"/>
    <x v="0"/>
    <s v="Plan I"/>
    <n v="1363825.8799999997"/>
    <x v="0"/>
    <n v="603.55400000000009"/>
  </r>
  <r>
    <x v="139"/>
    <x v="96"/>
    <x v="40"/>
    <n v="1424.16"/>
    <x v="212"/>
    <s v="USD"/>
    <n v="1260"/>
    <x v="2"/>
    <x v="0"/>
    <s v="Plan I"/>
    <n v="1365250.0399999996"/>
    <x v="0"/>
    <n v="99.691200000000009"/>
  </r>
  <r>
    <x v="139"/>
    <x v="96"/>
    <x v="40"/>
    <n v="590.66"/>
    <x v="2"/>
    <s v="USD"/>
    <n v="1260"/>
    <x v="2"/>
    <x v="0"/>
    <s v="Plan I"/>
    <n v="1365840.6999999995"/>
    <x v="0"/>
    <n v="41.346200000000003"/>
  </r>
  <r>
    <x v="140"/>
    <x v="96"/>
    <x v="40"/>
    <n v="1530"/>
    <x v="213"/>
    <s v="USD"/>
    <n v="1260"/>
    <x v="2"/>
    <x v="0"/>
    <s v="Plan I"/>
    <n v="1367370.6999999995"/>
    <x v="0"/>
    <n v="107.10000000000001"/>
  </r>
  <r>
    <x v="140"/>
    <x v="96"/>
    <x v="40"/>
    <n v="684"/>
    <x v="214"/>
    <s v="USD"/>
    <n v="1260"/>
    <x v="2"/>
    <x v="0"/>
    <s v="Plan I"/>
    <n v="1368054.6999999995"/>
    <x v="0"/>
    <n v="47.88"/>
  </r>
  <r>
    <x v="140"/>
    <x v="96"/>
    <x v="40"/>
    <n v="76.5"/>
    <x v="2"/>
    <s v="USD"/>
    <n v="1260"/>
    <x v="2"/>
    <x v="0"/>
    <s v="Plan I"/>
    <n v="1368131.1999999995"/>
    <x v="0"/>
    <n v="5.3550000000000004"/>
  </r>
  <r>
    <x v="141"/>
    <x v="31"/>
    <x v="36"/>
    <n v="57162.04"/>
    <x v="215"/>
    <s v="USD"/>
    <n v="1260"/>
    <x v="2"/>
    <x v="0"/>
    <s v="Plan I"/>
    <n v="1425293.2399999995"/>
    <x v="0"/>
    <n v="4001.3428000000004"/>
  </r>
  <r>
    <x v="141"/>
    <x v="31"/>
    <x v="36"/>
    <n v="13353.92"/>
    <x v="216"/>
    <s v="USD"/>
    <n v="1260"/>
    <x v="2"/>
    <x v="0"/>
    <s v="Plan I"/>
    <n v="1438647.1599999995"/>
    <x v="0"/>
    <n v="934.77440000000013"/>
  </r>
  <r>
    <x v="141"/>
    <x v="31"/>
    <x v="36"/>
    <n v="281.51"/>
    <x v="2"/>
    <s v="USD"/>
    <n v="1260"/>
    <x v="2"/>
    <x v="0"/>
    <s v="Plan I"/>
    <n v="1438928.6699999995"/>
    <x v="0"/>
    <n v="19.7057"/>
  </r>
  <r>
    <x v="142"/>
    <x v="97"/>
    <x v="40"/>
    <n v="1530"/>
    <x v="213"/>
    <s v="USD"/>
    <n v="1260"/>
    <x v="2"/>
    <x v="0"/>
    <s v="Plan I"/>
    <n v="1440458.6699999995"/>
    <x v="0"/>
    <n v="107.10000000000001"/>
  </r>
  <r>
    <x v="142"/>
    <x v="97"/>
    <x v="40"/>
    <n v="684"/>
    <x v="214"/>
    <s v="USD"/>
    <n v="1260"/>
    <x v="2"/>
    <x v="0"/>
    <s v="Plan I"/>
    <n v="1441142.6699999995"/>
    <x v="0"/>
    <n v="47.88"/>
  </r>
  <r>
    <x v="142"/>
    <x v="97"/>
    <x v="40"/>
    <n v="114.76"/>
    <x v="2"/>
    <s v="USD"/>
    <n v="1260"/>
    <x v="2"/>
    <x v="0"/>
    <s v="Plan I"/>
    <n v="1441257.4299999995"/>
    <x v="0"/>
    <n v="8.0332000000000008"/>
  </r>
  <r>
    <x v="143"/>
    <x v="98"/>
    <x v="29"/>
    <n v="96926.63"/>
    <x v="217"/>
    <s v="USD"/>
    <n v="1260"/>
    <x v="2"/>
    <x v="0"/>
    <s v="Plan I"/>
    <n v="1538184.0599999996"/>
    <x v="0"/>
    <n v="6784.8641000000007"/>
  </r>
  <r>
    <x v="144"/>
    <x v="99"/>
    <x v="41"/>
    <n v="3060"/>
    <x v="218"/>
    <s v="USD"/>
    <n v="1260"/>
    <x v="2"/>
    <x v="0"/>
    <s v="Plan I"/>
    <n v="1541244.0599999996"/>
    <x v="0"/>
    <n v="214.20000000000002"/>
  </r>
  <r>
    <x v="144"/>
    <x v="99"/>
    <x v="41"/>
    <n v="1368"/>
    <x v="219"/>
    <s v="USD"/>
    <n v="1260"/>
    <x v="2"/>
    <x v="0"/>
    <s v="Plan I"/>
    <n v="1542612.0599999996"/>
    <x v="0"/>
    <n v="95.76"/>
  </r>
  <r>
    <x v="144"/>
    <x v="99"/>
    <x v="41"/>
    <n v="221.4"/>
    <x v="2"/>
    <s v="USD"/>
    <n v="1260"/>
    <x v="2"/>
    <x v="0"/>
    <s v="Plan I"/>
    <n v="1542833.4599999995"/>
    <x v="0"/>
    <n v="15.498000000000001"/>
  </r>
  <r>
    <x v="145"/>
    <x v="100"/>
    <x v="26"/>
    <n v="14670.93"/>
    <x v="220"/>
    <s v="USD"/>
    <n v="1260"/>
    <x v="2"/>
    <x v="0"/>
    <s v="Plan I"/>
    <n v="1557504.3899999994"/>
    <x v="0"/>
    <n v="1026.9651000000001"/>
  </r>
  <r>
    <x v="146"/>
    <x v="101"/>
    <x v="42"/>
    <n v="370634.37"/>
    <x v="221"/>
    <s v="USD"/>
    <n v="1260"/>
    <x v="2"/>
    <x v="0"/>
    <s v="Plan I"/>
    <n v="1928138.7599999993"/>
    <x v="1"/>
    <n v="33357.0933"/>
  </r>
  <r>
    <x v="146"/>
    <x v="101"/>
    <x v="42"/>
    <n v="1305.0999999999999"/>
    <x v="2"/>
    <s v="USD"/>
    <n v="1260"/>
    <x v="2"/>
    <x v="0"/>
    <s v="Plan I"/>
    <n v="1929443.8599999994"/>
    <x v="1"/>
    <n v="117.45899999999999"/>
  </r>
  <r>
    <x v="147"/>
    <x v="102"/>
    <x v="43"/>
    <n v="38912"/>
    <x v="222"/>
    <s v="USD"/>
    <n v="1260"/>
    <x v="2"/>
    <x v="0"/>
    <s v="Plan I"/>
    <n v="1968355.8599999994"/>
    <x v="1"/>
    <n v="3502.08"/>
  </r>
  <r>
    <x v="148"/>
    <x v="103"/>
    <x v="26"/>
    <n v="48456.1"/>
    <x v="223"/>
    <s v="USD"/>
    <n v="1260"/>
    <x v="2"/>
    <x v="0"/>
    <s v="Plan I"/>
    <n v="2016811.9599999995"/>
    <x v="1"/>
    <n v="4361.049"/>
  </r>
  <r>
    <x v="148"/>
    <x v="103"/>
    <x v="26"/>
    <n v="3634.21"/>
    <x v="2"/>
    <s v="USD"/>
    <n v="1260"/>
    <x v="2"/>
    <x v="0"/>
    <s v="Plan I"/>
    <n v="2020446.1699999995"/>
    <x v="1"/>
    <n v="327.07889999999998"/>
  </r>
  <r>
    <x v="149"/>
    <x v="104"/>
    <x v="33"/>
    <n v="88.48"/>
    <x v="224"/>
    <s v="USD"/>
    <n v="1260"/>
    <x v="2"/>
    <x v="0"/>
    <s v="Plan I"/>
    <n v="2020534.6499999994"/>
    <x v="1"/>
    <n v="7.9632000000000005"/>
  </r>
  <r>
    <x v="149"/>
    <x v="104"/>
    <x v="33"/>
    <n v="72358.880000000005"/>
    <x v="225"/>
    <s v="USD"/>
    <n v="1260"/>
    <x v="2"/>
    <x v="0"/>
    <s v="Plan I"/>
    <n v="2092893.5299999993"/>
    <x v="1"/>
    <n v="6512.2992000000004"/>
  </r>
  <r>
    <x v="149"/>
    <x v="104"/>
    <x v="33"/>
    <n v="37589.230000000003"/>
    <x v="226"/>
    <s v="USD"/>
    <n v="1260"/>
    <x v="2"/>
    <x v="0"/>
    <s v="Plan I"/>
    <n v="2130482.7599999993"/>
    <x v="1"/>
    <n v="3383.0307000000003"/>
  </r>
  <r>
    <x v="149"/>
    <x v="104"/>
    <x v="33"/>
    <n v="5383.15"/>
    <x v="2"/>
    <s v="USD"/>
    <n v="1260"/>
    <x v="2"/>
    <x v="0"/>
    <s v="Plan I"/>
    <n v="2135865.9099999992"/>
    <x v="1"/>
    <n v="484.48349999999994"/>
  </r>
  <r>
    <x v="149"/>
    <x v="104"/>
    <x v="33"/>
    <n v="11700"/>
    <x v="227"/>
    <s v="USD"/>
    <n v="1260"/>
    <x v="2"/>
    <x v="0"/>
    <s v="Plan I"/>
    <n v="2147565.9099999992"/>
    <x v="1"/>
    <n v="1053"/>
  </r>
  <r>
    <x v="150"/>
    <x v="53"/>
    <x v="42"/>
    <n v="32417.55"/>
    <x v="228"/>
    <s v="USD"/>
    <n v="1260"/>
    <x v="2"/>
    <x v="0"/>
    <s v="Plan I"/>
    <n v="2179983.459999999"/>
    <x v="1"/>
    <n v="2917.5794999999998"/>
  </r>
  <r>
    <x v="151"/>
    <x v="105"/>
    <x v="32"/>
    <n v="195584.71"/>
    <x v="229"/>
    <s v="USD"/>
    <n v="1260"/>
    <x v="2"/>
    <x v="0"/>
    <s v="Plan I"/>
    <n v="2375568.169999999"/>
    <x v="1"/>
    <n v="17602.623899999999"/>
  </r>
  <r>
    <x v="151"/>
    <x v="105"/>
    <x v="32"/>
    <n v="244.2"/>
    <x v="2"/>
    <s v="USD"/>
    <n v="1260"/>
    <x v="2"/>
    <x v="0"/>
    <s v="Plan I"/>
    <n v="2375812.3699999992"/>
    <x v="1"/>
    <n v="21.977999999999998"/>
  </r>
  <r>
    <x v="152"/>
    <x v="55"/>
    <x v="39"/>
    <n v="74753.039999999994"/>
    <x v="230"/>
    <s v="USD"/>
    <n v="1260"/>
    <x v="2"/>
    <x v="0"/>
    <s v="Plan I"/>
    <n v="2450565.4099999992"/>
    <x v="1"/>
    <n v="6727.7735999999995"/>
  </r>
  <r>
    <x v="152"/>
    <x v="55"/>
    <x v="39"/>
    <n v="5606.49"/>
    <x v="2"/>
    <s v="USD"/>
    <n v="1260"/>
    <x v="2"/>
    <x v="0"/>
    <s v="Plan I"/>
    <n v="2456171.8999999994"/>
    <x v="1"/>
    <n v="504.58409999999998"/>
  </r>
  <r>
    <x v="152"/>
    <x v="55"/>
    <x v="39"/>
    <n v="12458.81"/>
    <x v="231"/>
    <s v="USD"/>
    <n v="1260"/>
    <x v="2"/>
    <x v="0"/>
    <s v="Plan I"/>
    <n v="2468630.7099999995"/>
    <x v="1"/>
    <n v="1121.2928999999999"/>
  </r>
  <r>
    <x v="153"/>
    <x v="57"/>
    <x v="26"/>
    <n v="658.28"/>
    <x v="2"/>
    <s v="USD"/>
    <n v="1260"/>
    <x v="2"/>
    <x v="0"/>
    <s v="Plan I"/>
    <n v="2469288.9899999993"/>
    <x v="1"/>
    <n v="59.245199999999997"/>
  </r>
  <r>
    <x v="153"/>
    <x v="57"/>
    <x v="26"/>
    <n v="49.37"/>
    <x v="2"/>
    <s v="USD"/>
    <n v="1260"/>
    <x v="2"/>
    <x v="0"/>
    <s v="Plan I"/>
    <n v="2469338.3599999994"/>
    <x v="1"/>
    <n v="4.4432999999999998"/>
  </r>
  <r>
    <x v="154"/>
    <x v="57"/>
    <x v="26"/>
    <n v="650.20000000000005"/>
    <x v="2"/>
    <s v="USD"/>
    <n v="1260"/>
    <x v="2"/>
    <x v="0"/>
    <s v="Plan I"/>
    <n v="2469988.5599999996"/>
    <x v="1"/>
    <n v="58.518000000000001"/>
  </r>
  <r>
    <x v="154"/>
    <x v="57"/>
    <x v="26"/>
    <n v="943.16"/>
    <x v="2"/>
    <s v="USD"/>
    <n v="1260"/>
    <x v="2"/>
    <x v="0"/>
    <s v="Plan I"/>
    <n v="2470931.7199999997"/>
    <x v="1"/>
    <n v="84.884399999999999"/>
  </r>
  <r>
    <x v="154"/>
    <x v="57"/>
    <x v="26"/>
    <n v="119.51"/>
    <x v="2"/>
    <s v="USD"/>
    <n v="1260"/>
    <x v="2"/>
    <x v="0"/>
    <s v="Plan I"/>
    <n v="2471051.2299999995"/>
    <x v="1"/>
    <n v="10.7559"/>
  </r>
  <r>
    <x v="155"/>
    <x v="58"/>
    <x v="33"/>
    <n v="4255.21"/>
    <x v="232"/>
    <s v="USD"/>
    <n v="1260"/>
    <x v="2"/>
    <x v="0"/>
    <s v="Plan I"/>
    <n v="2475306.4399999995"/>
    <x v="1"/>
    <n v="382.96889999999996"/>
  </r>
  <r>
    <x v="155"/>
    <x v="58"/>
    <x v="33"/>
    <n v="2170.16"/>
    <x v="233"/>
    <s v="USD"/>
    <n v="1260"/>
    <x v="2"/>
    <x v="0"/>
    <s v="Plan I"/>
    <n v="2477476.5999999996"/>
    <x v="1"/>
    <n v="195.31439999999998"/>
  </r>
  <r>
    <x v="155"/>
    <x v="58"/>
    <x v="33"/>
    <n v="287.38"/>
    <x v="2"/>
    <s v="USD"/>
    <n v="1260"/>
    <x v="2"/>
    <x v="0"/>
    <s v="Plan I"/>
    <n v="2477763.9799999995"/>
    <x v="1"/>
    <n v="25.8642"/>
  </r>
  <r>
    <x v="156"/>
    <x v="106"/>
    <x v="26"/>
    <n v="26432.880000000001"/>
    <x v="234"/>
    <s v="USD"/>
    <n v="1260"/>
    <x v="2"/>
    <x v="0"/>
    <s v="Plan I"/>
    <n v="2504196.8599999994"/>
    <x v="1"/>
    <n v="2378.9591999999998"/>
  </r>
  <r>
    <x v="157"/>
    <x v="107"/>
    <x v="44"/>
    <n v="23940"/>
    <x v="235"/>
    <s v="USD"/>
    <n v="1260"/>
    <x v="2"/>
    <x v="0"/>
    <s v="Plan I"/>
    <n v="2528136.8599999994"/>
    <x v="1"/>
    <n v="2154.6"/>
  </r>
  <r>
    <x v="158"/>
    <x v="107"/>
    <x v="26"/>
    <n v="4257.07"/>
    <x v="236"/>
    <s v="USD"/>
    <n v="1260"/>
    <x v="2"/>
    <x v="0"/>
    <s v="Plan I"/>
    <n v="2532393.9299999992"/>
    <x v="1"/>
    <n v="383.13629999999995"/>
  </r>
  <r>
    <x v="158"/>
    <x v="107"/>
    <x v="26"/>
    <n v="264.29000000000002"/>
    <x v="2"/>
    <s v="USD"/>
    <n v="1260"/>
    <x v="2"/>
    <x v="0"/>
    <s v="Plan I"/>
    <n v="2532658.2199999993"/>
    <x v="1"/>
    <n v="23.786100000000001"/>
  </r>
  <r>
    <x v="159"/>
    <x v="108"/>
    <x v="36"/>
    <n v="17703.509999999998"/>
    <x v="237"/>
    <s v="USD"/>
    <n v="1260"/>
    <x v="2"/>
    <x v="0"/>
    <s v="Plan I"/>
    <n v="2550361.7299999991"/>
    <x v="1"/>
    <n v="1593.3158999999998"/>
  </r>
  <r>
    <x v="159"/>
    <x v="108"/>
    <x v="36"/>
    <n v="3474.18"/>
    <x v="238"/>
    <s v="USD"/>
    <n v="1260"/>
    <x v="2"/>
    <x v="0"/>
    <s v="Plan I"/>
    <n v="2553835.9099999992"/>
    <x v="1"/>
    <n v="312.67619999999999"/>
  </r>
  <r>
    <x v="159"/>
    <x v="108"/>
    <x v="36"/>
    <n v="1588.34"/>
    <x v="2"/>
    <s v="USD"/>
    <n v="1260"/>
    <x v="2"/>
    <x v="0"/>
    <s v="Plan I"/>
    <n v="2555424.2499999991"/>
    <x v="1"/>
    <n v="142.95059999999998"/>
  </r>
  <r>
    <x v="160"/>
    <x v="109"/>
    <x v="35"/>
    <n v="6762.5"/>
    <x v="239"/>
    <s v="USD"/>
    <n v="1260"/>
    <x v="2"/>
    <x v="0"/>
    <s v="Plan I"/>
    <n v="2562186.7499999991"/>
    <x v="1"/>
    <n v="608.625"/>
  </r>
  <r>
    <x v="161"/>
    <x v="63"/>
    <x v="39"/>
    <n v="22556.21"/>
    <x v="240"/>
    <s v="USD"/>
    <n v="1260"/>
    <x v="2"/>
    <x v="0"/>
    <s v="Plan I"/>
    <n v="2584742.959999999"/>
    <x v="1"/>
    <n v="2030.0588999999998"/>
  </r>
  <r>
    <x v="161"/>
    <x v="63"/>
    <x v="39"/>
    <n v="25939.57"/>
    <x v="241"/>
    <s v="USD"/>
    <n v="1260"/>
    <x v="2"/>
    <x v="0"/>
    <s v="Plan I"/>
    <n v="2610682.5299999989"/>
    <x v="1"/>
    <n v="2334.5612999999998"/>
  </r>
  <r>
    <x v="161"/>
    <x v="63"/>
    <x v="39"/>
    <n v="1272.47"/>
    <x v="2"/>
    <s v="USD"/>
    <n v="1260"/>
    <x v="2"/>
    <x v="0"/>
    <s v="Plan I"/>
    <n v="2611954.9999999991"/>
    <x v="1"/>
    <n v="114.5223"/>
  </r>
  <r>
    <x v="162"/>
    <x v="110"/>
    <x v="42"/>
    <n v="49864.2"/>
    <x v="242"/>
    <s v="USD"/>
    <n v="1260"/>
    <x v="2"/>
    <x v="0"/>
    <s v="Plan I"/>
    <n v="2661819.1999999993"/>
    <x v="2"/>
    <n v="4986.42"/>
  </r>
  <r>
    <x v="163"/>
    <x v="111"/>
    <x v="25"/>
    <n v="20744"/>
    <x v="243"/>
    <s v="USD"/>
    <n v="1260"/>
    <x v="2"/>
    <x v="0"/>
    <s v="Plan I"/>
    <n v="2682563.1999999993"/>
    <x v="2"/>
    <n v="2074.4"/>
  </r>
  <r>
    <x v="164"/>
    <x v="111"/>
    <x v="39"/>
    <n v="143915.20000000001"/>
    <x v="244"/>
    <s v="USD"/>
    <n v="1260"/>
    <x v="2"/>
    <x v="0"/>
    <s v="Plan I"/>
    <n v="2826478.3999999994"/>
    <x v="2"/>
    <n v="14391.520000000002"/>
  </r>
  <r>
    <x v="164"/>
    <x v="111"/>
    <x v="39"/>
    <n v="10793.64"/>
    <x v="2"/>
    <s v="USD"/>
    <n v="1260"/>
    <x v="2"/>
    <x v="0"/>
    <s v="Plan I"/>
    <n v="2837272.0399999996"/>
    <x v="2"/>
    <n v="1079.364"/>
  </r>
  <r>
    <x v="164"/>
    <x v="111"/>
    <x v="39"/>
    <n v="52910"/>
    <x v="245"/>
    <s v="USD"/>
    <n v="1260"/>
    <x v="2"/>
    <x v="0"/>
    <s v="Plan I"/>
    <n v="2890182.0399999996"/>
    <x v="2"/>
    <n v="5291"/>
  </r>
  <r>
    <x v="165"/>
    <x v="112"/>
    <x v="27"/>
    <n v="17681"/>
    <x v="246"/>
    <s v="USD"/>
    <n v="1260"/>
    <x v="2"/>
    <x v="0"/>
    <s v="Plan I"/>
    <n v="2907863.0399999996"/>
    <x v="2"/>
    <n v="1768.1000000000001"/>
  </r>
  <r>
    <x v="165"/>
    <x v="112"/>
    <x v="27"/>
    <n v="29280"/>
    <x v="247"/>
    <s v="USD"/>
    <n v="1260"/>
    <x v="2"/>
    <x v="0"/>
    <s v="Plan I"/>
    <n v="2937143.0399999996"/>
    <x v="2"/>
    <n v="2928"/>
  </r>
  <r>
    <x v="166"/>
    <x v="113"/>
    <x v="33"/>
    <n v="51426.63"/>
    <x v="248"/>
    <s v="USD"/>
    <n v="1260"/>
    <x v="2"/>
    <x v="0"/>
    <s v="Plan I"/>
    <n v="2988569.6699999995"/>
    <x v="2"/>
    <n v="5142.6630000000005"/>
  </r>
  <r>
    <x v="166"/>
    <x v="113"/>
    <x v="33"/>
    <n v="3571.29"/>
    <x v="249"/>
    <s v="USD"/>
    <n v="1260"/>
    <x v="2"/>
    <x v="0"/>
    <s v="Plan I"/>
    <n v="2992140.9599999995"/>
    <x v="2"/>
    <n v="357.12900000000002"/>
  </r>
  <r>
    <x v="166"/>
    <x v="113"/>
    <x v="33"/>
    <n v="4124.84"/>
    <x v="2"/>
    <s v="USD"/>
    <n v="1260"/>
    <x v="2"/>
    <x v="0"/>
    <s v="Plan I"/>
    <n v="2996265.7999999993"/>
    <x v="2"/>
    <n v="412.48400000000004"/>
  </r>
  <r>
    <x v="167"/>
    <x v="114"/>
    <x v="45"/>
    <n v="684"/>
    <x v="250"/>
    <s v="USD"/>
    <n v="1260"/>
    <x v="2"/>
    <x v="0"/>
    <s v="Plan I"/>
    <n v="2996949.7999999993"/>
    <x v="2"/>
    <n v="68.400000000000006"/>
  </r>
  <r>
    <x v="168"/>
    <x v="114"/>
    <x v="45"/>
    <n v="1386"/>
    <x v="251"/>
    <s v="USD"/>
    <n v="1260"/>
    <x v="2"/>
    <x v="0"/>
    <s v="Plan I"/>
    <n v="2998335.7999999993"/>
    <x v="2"/>
    <n v="138.6"/>
  </r>
  <r>
    <x v="168"/>
    <x v="114"/>
    <x v="45"/>
    <n v="103.96"/>
    <x v="2"/>
    <s v="USD"/>
    <n v="1260"/>
    <x v="2"/>
    <x v="0"/>
    <s v="Plan I"/>
    <n v="2998439.7599999993"/>
    <x v="2"/>
    <n v="10.396000000000001"/>
  </r>
  <r>
    <x v="169"/>
    <x v="70"/>
    <x v="45"/>
    <n v="132606.48000000001"/>
    <x v="252"/>
    <s v="USD"/>
    <n v="1260"/>
    <x v="2"/>
    <x v="0"/>
    <s v="Plan I"/>
    <n v="3131046.2399999993"/>
    <x v="2"/>
    <n v="13260.648000000001"/>
  </r>
  <r>
    <x v="170"/>
    <x v="70"/>
    <x v="36"/>
    <n v="606668"/>
    <x v="253"/>
    <s v="USD"/>
    <n v="1260"/>
    <x v="2"/>
    <x v="0"/>
    <s v="Plan I"/>
    <n v="3737714.2399999993"/>
    <x v="4"/>
    <n v="109200.23999999999"/>
  </r>
  <r>
    <x v="170"/>
    <x v="70"/>
    <x v="36"/>
    <n v="373234.16"/>
    <x v="254"/>
    <s v="USD"/>
    <n v="1260"/>
    <x v="2"/>
    <x v="0"/>
    <s v="Plan I"/>
    <n v="4110948.3999999994"/>
    <x v="4"/>
    <n v="67182.148799999995"/>
  </r>
  <r>
    <x v="170"/>
    <x v="70"/>
    <x v="36"/>
    <n v="72601.679999999993"/>
    <x v="2"/>
    <s v="USD"/>
    <n v="1260"/>
    <x v="2"/>
    <x v="0"/>
    <s v="Plan I"/>
    <n v="4183550.0799999996"/>
    <x v="4"/>
    <n v="13068.302399999999"/>
  </r>
  <r>
    <x v="171"/>
    <x v="70"/>
    <x v="36"/>
    <n v="9900"/>
    <x v="2"/>
    <s v="USD"/>
    <n v="1260"/>
    <x v="2"/>
    <x v="0"/>
    <s v="Plan I"/>
    <n v="4193450.0799999996"/>
    <x v="4"/>
    <n v="1782"/>
  </r>
  <r>
    <x v="171"/>
    <x v="70"/>
    <x v="36"/>
    <n v="720.45"/>
    <x v="2"/>
    <s v="USD"/>
    <n v="1260"/>
    <x v="2"/>
    <x v="0"/>
    <s v="Plan I"/>
    <n v="4194170.53"/>
    <x v="4"/>
    <n v="129.68100000000001"/>
  </r>
  <r>
    <x v="172"/>
    <x v="70"/>
    <x v="36"/>
    <n v="9900"/>
    <x v="2"/>
    <s v="USD"/>
    <n v="1260"/>
    <x v="2"/>
    <x v="0"/>
    <s v="Plan I"/>
    <n v="4204070.5299999993"/>
    <x v="4"/>
    <n v="1782"/>
  </r>
  <r>
    <x v="172"/>
    <x v="70"/>
    <x v="36"/>
    <n v="678.83"/>
    <x v="2"/>
    <s v="USD"/>
    <n v="1260"/>
    <x v="2"/>
    <x v="0"/>
    <s v="Plan I"/>
    <n v="4204749.3599999994"/>
    <x v="4"/>
    <n v="122.18940000000001"/>
  </r>
  <r>
    <x v="173"/>
    <x v="115"/>
    <x v="45"/>
    <n v="56056"/>
    <x v="255"/>
    <s v="USD"/>
    <n v="1260"/>
    <x v="2"/>
    <x v="0"/>
    <s v="Plan I"/>
    <n v="4260805.3599999994"/>
    <x v="4"/>
    <n v="10090.08"/>
  </r>
  <r>
    <x v="173"/>
    <x v="115"/>
    <x v="45"/>
    <n v="4204.2"/>
    <x v="2"/>
    <s v="USD"/>
    <n v="1260"/>
    <x v="2"/>
    <x v="0"/>
    <s v="Plan I"/>
    <n v="4265009.5599999996"/>
    <x v="4"/>
    <n v="756.75599999999997"/>
  </r>
  <r>
    <x v="174"/>
    <x v="72"/>
    <x v="39"/>
    <n v="63060"/>
    <x v="256"/>
    <s v="USD"/>
    <n v="1260"/>
    <x v="2"/>
    <x v="0"/>
    <s v="Plan I"/>
    <n v="4328069.5599999996"/>
    <x v="4"/>
    <n v="11350.8"/>
  </r>
  <r>
    <x v="174"/>
    <x v="72"/>
    <x v="39"/>
    <n v="4729.5200000000004"/>
    <x v="2"/>
    <s v="USD"/>
    <n v="1260"/>
    <x v="2"/>
    <x v="0"/>
    <s v="Plan I"/>
    <n v="4332799.0799999991"/>
    <x v="4"/>
    <n v="851.31360000000006"/>
  </r>
  <r>
    <x v="175"/>
    <x v="116"/>
    <x v="46"/>
    <n v="62304.94"/>
    <x v="257"/>
    <s v="USD"/>
    <n v="1260"/>
    <x v="2"/>
    <x v="0"/>
    <s v="Plan I"/>
    <n v="4395104.0199999996"/>
    <x v="5"/>
    <n v="12460.988000000001"/>
  </r>
  <r>
    <x v="176"/>
    <x v="116"/>
    <x v="26"/>
    <n v="49644.85"/>
    <x v="258"/>
    <s v="USD"/>
    <n v="1260"/>
    <x v="2"/>
    <x v="0"/>
    <s v="Plan I"/>
    <n v="4444748.8699999992"/>
    <x v="5"/>
    <n v="9928.9700000000012"/>
  </r>
  <r>
    <x v="176"/>
    <x v="116"/>
    <x v="26"/>
    <n v="3723.36"/>
    <x v="2"/>
    <s v="USD"/>
    <n v="1260"/>
    <x v="2"/>
    <x v="0"/>
    <s v="Plan I"/>
    <n v="4448472.2299999995"/>
    <x v="5"/>
    <n v="744.67200000000003"/>
  </r>
  <r>
    <x v="177"/>
    <x v="117"/>
    <x v="45"/>
    <n v="9702"/>
    <x v="259"/>
    <s v="USD"/>
    <n v="1260"/>
    <x v="2"/>
    <x v="0"/>
    <s v="Plan I"/>
    <n v="4458174.2299999995"/>
    <x v="5"/>
    <n v="1940.4"/>
  </r>
  <r>
    <x v="177"/>
    <x v="117"/>
    <x v="45"/>
    <n v="727.66"/>
    <x v="2"/>
    <s v="USD"/>
    <n v="1260"/>
    <x v="2"/>
    <x v="0"/>
    <s v="Plan I"/>
    <n v="4458901.8899999997"/>
    <x v="5"/>
    <n v="145.53200000000001"/>
  </r>
  <r>
    <x v="178"/>
    <x v="117"/>
    <x v="27"/>
    <n v="48827.97"/>
    <x v="260"/>
    <s v="USD"/>
    <n v="1260"/>
    <x v="2"/>
    <x v="0"/>
    <s v="Plan I"/>
    <n v="4507729.8599999994"/>
    <x v="5"/>
    <n v="9765.594000000001"/>
  </r>
  <r>
    <x v="178"/>
    <x v="117"/>
    <x v="27"/>
    <n v="20739.2"/>
    <x v="261"/>
    <s v="USD"/>
    <n v="1260"/>
    <x v="2"/>
    <x v="0"/>
    <s v="Plan I"/>
    <n v="4528469.0599999996"/>
    <x v="5"/>
    <n v="4147.84"/>
  </r>
  <r>
    <x v="179"/>
    <x v="73"/>
    <x v="26"/>
    <n v="28171.200000000001"/>
    <x v="2"/>
    <s v="USD"/>
    <n v="1260"/>
    <x v="2"/>
    <x v="0"/>
    <s v="Plan I"/>
    <n v="4556640.26"/>
    <x v="5"/>
    <n v="5634.2400000000007"/>
  </r>
  <r>
    <x v="179"/>
    <x v="73"/>
    <x v="26"/>
    <n v="2112.85"/>
    <x v="2"/>
    <s v="USD"/>
    <n v="1260"/>
    <x v="2"/>
    <x v="0"/>
    <s v="Plan I"/>
    <n v="4558753.1099999994"/>
    <x v="5"/>
    <n v="422.57"/>
  </r>
  <r>
    <x v="180"/>
    <x v="118"/>
    <x v="39"/>
    <n v="12000"/>
    <x v="262"/>
    <s v="USD"/>
    <n v="1260"/>
    <x v="2"/>
    <x v="0"/>
    <s v="Plan I"/>
    <n v="4570753.1099999994"/>
    <x v="5"/>
    <n v="2400"/>
  </r>
  <r>
    <x v="181"/>
    <x v="118"/>
    <x v="28"/>
    <n v="567.16999999999996"/>
    <x v="263"/>
    <s v="USD"/>
    <n v="1260"/>
    <x v="2"/>
    <x v="0"/>
    <s v="Plan I"/>
    <n v="4571320.2799999993"/>
    <x v="5"/>
    <n v="113.434"/>
  </r>
  <r>
    <x v="181"/>
    <x v="118"/>
    <x v="28"/>
    <n v="42.54"/>
    <x v="2"/>
    <s v="USD"/>
    <n v="1260"/>
    <x v="2"/>
    <x v="0"/>
    <s v="Plan I"/>
    <n v="4571362.8199999994"/>
    <x v="5"/>
    <n v="8.5080000000000009"/>
  </r>
  <r>
    <x v="182"/>
    <x v="76"/>
    <x v="27"/>
    <n v="67897.8"/>
    <x v="264"/>
    <s v="USD"/>
    <n v="1260"/>
    <x v="2"/>
    <x v="0"/>
    <s v="Plan I"/>
    <n v="4639260.6199999992"/>
    <x v="5"/>
    <n v="13579.560000000001"/>
  </r>
  <r>
    <x v="183"/>
    <x v="76"/>
    <x v="47"/>
    <n v="6421.92"/>
    <x v="265"/>
    <s v="USD"/>
    <n v="1260"/>
    <x v="2"/>
    <x v="0"/>
    <s v="Plan I"/>
    <n v="4645682.5399999991"/>
    <x v="5"/>
    <n v="1284.384"/>
  </r>
  <r>
    <x v="183"/>
    <x v="76"/>
    <x v="47"/>
    <n v="481.65"/>
    <x v="2"/>
    <s v="USD"/>
    <n v="1260"/>
    <x v="2"/>
    <x v="0"/>
    <s v="Plan I"/>
    <n v="4646164.1899999995"/>
    <x v="5"/>
    <n v="96.33"/>
  </r>
  <r>
    <x v="183"/>
    <x v="76"/>
    <x v="47"/>
    <n v="1888.88"/>
    <x v="266"/>
    <s v="USD"/>
    <n v="1260"/>
    <x v="2"/>
    <x v="0"/>
    <s v="Plan I"/>
    <n v="4648053.0699999994"/>
    <x v="5"/>
    <n v="377.77600000000007"/>
  </r>
  <r>
    <x v="184"/>
    <x v="80"/>
    <x v="48"/>
    <n v="2622.87"/>
    <x v="2"/>
    <s v="USD"/>
    <n v="762668"/>
    <x v="3"/>
    <x v="0"/>
    <s v="Plan II"/>
    <n v="2622.87"/>
    <x v="6"/>
    <n v="131.14349999999999"/>
  </r>
  <r>
    <x v="185"/>
    <x v="119"/>
    <x v="49"/>
    <n v="5640"/>
    <x v="267"/>
    <s v="USD"/>
    <n v="762668"/>
    <x v="3"/>
    <x v="0"/>
    <s v="Plan II"/>
    <n v="8262.869999999999"/>
    <x v="6"/>
    <n v="282"/>
  </r>
  <r>
    <x v="185"/>
    <x v="119"/>
    <x v="49"/>
    <n v="4259.1400000000003"/>
    <x v="268"/>
    <s v="USD"/>
    <n v="762668"/>
    <x v="3"/>
    <x v="0"/>
    <s v="Plan II"/>
    <n v="12522.009999999998"/>
    <x v="6"/>
    <n v="212.95700000000002"/>
  </r>
  <r>
    <x v="185"/>
    <x v="119"/>
    <x v="49"/>
    <n v="816.68"/>
    <x v="2"/>
    <s v="USD"/>
    <n v="762668"/>
    <x v="3"/>
    <x v="0"/>
    <s v="Plan II"/>
    <n v="13338.689999999999"/>
    <x v="6"/>
    <n v="40.834000000000003"/>
  </r>
  <r>
    <x v="186"/>
    <x v="2"/>
    <x v="48"/>
    <n v="1333.1"/>
    <x v="2"/>
    <s v="USD"/>
    <n v="762668"/>
    <x v="3"/>
    <x v="0"/>
    <s v="Plan II"/>
    <n v="14671.789999999999"/>
    <x v="6"/>
    <n v="66.655000000000001"/>
  </r>
  <r>
    <x v="187"/>
    <x v="2"/>
    <x v="50"/>
    <n v="3308.46"/>
    <x v="269"/>
    <s v="USD"/>
    <n v="762668"/>
    <x v="3"/>
    <x v="0"/>
    <s v="Plan II"/>
    <n v="17980.25"/>
    <x v="6"/>
    <n v="165.423"/>
  </r>
  <r>
    <x v="187"/>
    <x v="2"/>
    <x v="50"/>
    <n v="397.88"/>
    <x v="2"/>
    <s v="USD"/>
    <n v="762668"/>
    <x v="3"/>
    <x v="0"/>
    <s v="Plan II"/>
    <n v="18378.13"/>
    <x v="6"/>
    <n v="19.894000000000002"/>
  </r>
  <r>
    <x v="187"/>
    <x v="2"/>
    <x v="50"/>
    <n v="272.95999999999998"/>
    <x v="2"/>
    <s v="USD"/>
    <n v="762668"/>
    <x v="3"/>
    <x v="0"/>
    <s v="Plan II"/>
    <n v="18651.09"/>
    <x v="6"/>
    <n v="13.648"/>
  </r>
  <r>
    <x v="188"/>
    <x v="2"/>
    <x v="50"/>
    <n v="899.28"/>
    <x v="2"/>
    <s v="USD"/>
    <n v="762668"/>
    <x v="3"/>
    <x v="0"/>
    <s v="Plan II"/>
    <n v="19550.37"/>
    <x v="6"/>
    <n v="44.963999999999999"/>
  </r>
  <r>
    <x v="188"/>
    <x v="2"/>
    <x v="50"/>
    <n v="74.19"/>
    <x v="2"/>
    <s v="USD"/>
    <n v="762668"/>
    <x v="3"/>
    <x v="0"/>
    <s v="Plan II"/>
    <n v="19624.559999999998"/>
    <x v="6"/>
    <n v="3.7095000000000002"/>
  </r>
  <r>
    <x v="189"/>
    <x v="120"/>
    <x v="48"/>
    <n v="2050"/>
    <x v="2"/>
    <s v="USD"/>
    <n v="762668"/>
    <x v="3"/>
    <x v="0"/>
    <s v="Plan II"/>
    <n v="21674.559999999998"/>
    <x v="6"/>
    <n v="102.5"/>
  </r>
  <r>
    <x v="190"/>
    <x v="120"/>
    <x v="51"/>
    <n v="11640"/>
    <x v="270"/>
    <s v="USD"/>
    <n v="762668"/>
    <x v="3"/>
    <x v="0"/>
    <s v="Plan II"/>
    <n v="33314.559999999998"/>
    <x v="6"/>
    <n v="582"/>
  </r>
  <r>
    <x v="190"/>
    <x v="120"/>
    <x v="51"/>
    <n v="960.3"/>
    <x v="2"/>
    <s v="USD"/>
    <n v="762668"/>
    <x v="3"/>
    <x v="0"/>
    <s v="Plan II"/>
    <n v="34274.86"/>
    <x v="6"/>
    <n v="48.015000000000001"/>
  </r>
  <r>
    <x v="191"/>
    <x v="121"/>
    <x v="52"/>
    <n v="18520"/>
    <x v="271"/>
    <s v="USD"/>
    <n v="762668"/>
    <x v="3"/>
    <x v="0"/>
    <s v="Plan II"/>
    <n v="52794.86"/>
    <x v="6"/>
    <n v="926"/>
  </r>
  <r>
    <x v="191"/>
    <x v="121"/>
    <x v="52"/>
    <n v="1527.9"/>
    <x v="2"/>
    <s v="USD"/>
    <n v="762668"/>
    <x v="3"/>
    <x v="0"/>
    <s v="Plan II"/>
    <n v="54322.76"/>
    <x v="6"/>
    <n v="76.39500000000001"/>
  </r>
  <r>
    <x v="192"/>
    <x v="4"/>
    <x v="52"/>
    <n v="63364.56"/>
    <x v="272"/>
    <s v="USD"/>
    <n v="762668"/>
    <x v="3"/>
    <x v="0"/>
    <s v="Plan II"/>
    <n v="117687.32"/>
    <x v="6"/>
    <n v="3168.2280000000001"/>
  </r>
  <r>
    <x v="192"/>
    <x v="4"/>
    <x v="52"/>
    <n v="5227.59"/>
    <x v="2"/>
    <s v="USD"/>
    <n v="762668"/>
    <x v="3"/>
    <x v="0"/>
    <s v="Plan II"/>
    <n v="122914.91"/>
    <x v="6"/>
    <n v="261.37950000000001"/>
  </r>
  <r>
    <x v="193"/>
    <x v="122"/>
    <x v="51"/>
    <n v="14175.36"/>
    <x v="273"/>
    <s v="USD"/>
    <n v="762668"/>
    <x v="3"/>
    <x v="0"/>
    <s v="Plan II"/>
    <n v="137090.27000000002"/>
    <x v="6"/>
    <n v="708.76800000000003"/>
  </r>
  <r>
    <x v="193"/>
    <x v="122"/>
    <x v="51"/>
    <n v="1169.46"/>
    <x v="2"/>
    <s v="USD"/>
    <n v="762668"/>
    <x v="3"/>
    <x v="0"/>
    <s v="Plan II"/>
    <n v="138259.73000000001"/>
    <x v="6"/>
    <n v="58.473000000000006"/>
  </r>
  <r>
    <x v="194"/>
    <x v="8"/>
    <x v="50"/>
    <n v="6630"/>
    <x v="274"/>
    <s v="USD"/>
    <n v="762668"/>
    <x v="3"/>
    <x v="0"/>
    <s v="Plan II"/>
    <n v="144889.73000000001"/>
    <x v="6"/>
    <n v="331.5"/>
  </r>
  <r>
    <x v="194"/>
    <x v="8"/>
    <x v="50"/>
    <n v="546.98"/>
    <x v="2"/>
    <s v="USD"/>
    <n v="762668"/>
    <x v="3"/>
    <x v="0"/>
    <s v="Plan II"/>
    <n v="145436.71000000002"/>
    <x v="6"/>
    <n v="27.349000000000004"/>
  </r>
  <r>
    <x v="195"/>
    <x v="123"/>
    <x v="48"/>
    <n v="1616.89"/>
    <x v="2"/>
    <s v="USD"/>
    <n v="762668"/>
    <x v="3"/>
    <x v="0"/>
    <s v="Plan II"/>
    <n v="147053.60000000003"/>
    <x v="6"/>
    <n v="80.844500000000011"/>
  </r>
  <r>
    <x v="196"/>
    <x v="124"/>
    <x v="48"/>
    <n v="121640"/>
    <x v="275"/>
    <s v="USD"/>
    <n v="762668"/>
    <x v="3"/>
    <x v="0"/>
    <s v="Plan II"/>
    <n v="268693.60000000003"/>
    <x v="6"/>
    <n v="6082"/>
  </r>
  <r>
    <x v="196"/>
    <x v="124"/>
    <x v="48"/>
    <n v="40580"/>
    <x v="179"/>
    <s v="USD"/>
    <n v="762668"/>
    <x v="3"/>
    <x v="0"/>
    <s v="Plan II"/>
    <n v="309273.60000000003"/>
    <x v="6"/>
    <n v="2029"/>
  </r>
  <r>
    <x v="196"/>
    <x v="124"/>
    <x v="48"/>
    <n v="10000"/>
    <x v="276"/>
    <s v="USD"/>
    <n v="762668"/>
    <x v="3"/>
    <x v="0"/>
    <s v="Plan II"/>
    <n v="319273.60000000003"/>
    <x v="6"/>
    <n v="500"/>
  </r>
  <r>
    <x v="196"/>
    <x v="124"/>
    <x v="48"/>
    <n v="14208.15"/>
    <x v="2"/>
    <s v="USD"/>
    <n v="762668"/>
    <x v="3"/>
    <x v="0"/>
    <s v="Plan II"/>
    <n v="333481.75000000006"/>
    <x v="6"/>
    <n v="710.40750000000003"/>
  </r>
  <r>
    <x v="197"/>
    <x v="124"/>
    <x v="51"/>
    <n v="16150"/>
    <x v="277"/>
    <s v="USD"/>
    <n v="762668"/>
    <x v="3"/>
    <x v="0"/>
    <s v="Plan II"/>
    <n v="349631.75000000006"/>
    <x v="6"/>
    <n v="807.5"/>
  </r>
  <r>
    <x v="197"/>
    <x v="124"/>
    <x v="51"/>
    <n v="1332.38"/>
    <x v="2"/>
    <s v="USD"/>
    <n v="762668"/>
    <x v="3"/>
    <x v="0"/>
    <s v="Plan II"/>
    <n v="350964.13000000006"/>
    <x v="6"/>
    <n v="66.619000000000014"/>
  </r>
  <r>
    <x v="198"/>
    <x v="85"/>
    <x v="53"/>
    <n v="3123.6"/>
    <x v="278"/>
    <s v="USD"/>
    <n v="762668"/>
    <x v="3"/>
    <x v="0"/>
    <s v="Plan II"/>
    <n v="354087.73000000004"/>
    <x v="6"/>
    <n v="156.18"/>
  </r>
  <r>
    <x v="198"/>
    <x v="85"/>
    <x v="53"/>
    <n v="338.83"/>
    <x v="279"/>
    <s v="USD"/>
    <n v="762668"/>
    <x v="3"/>
    <x v="0"/>
    <s v="Plan II"/>
    <n v="354426.56000000006"/>
    <x v="6"/>
    <n v="16.941500000000001"/>
  </r>
  <r>
    <x v="198"/>
    <x v="85"/>
    <x v="53"/>
    <n v="261.18"/>
    <x v="2"/>
    <s v="USD"/>
    <n v="762668"/>
    <x v="3"/>
    <x v="0"/>
    <s v="Plan II"/>
    <n v="354687.74000000005"/>
    <x v="6"/>
    <n v="13.059000000000001"/>
  </r>
  <r>
    <x v="199"/>
    <x v="86"/>
    <x v="54"/>
    <n v="5648"/>
    <x v="280"/>
    <s v="USD"/>
    <n v="762668"/>
    <x v="3"/>
    <x v="0"/>
    <s v="Plan II"/>
    <n v="360335.74000000005"/>
    <x v="6"/>
    <n v="282.40000000000003"/>
  </r>
  <r>
    <x v="199"/>
    <x v="86"/>
    <x v="54"/>
    <n v="465.96"/>
    <x v="2"/>
    <s v="USD"/>
    <n v="762668"/>
    <x v="3"/>
    <x v="0"/>
    <s v="Plan II"/>
    <n v="360801.70000000007"/>
    <x v="6"/>
    <n v="23.298000000000002"/>
  </r>
  <r>
    <x v="200"/>
    <x v="12"/>
    <x v="55"/>
    <n v="4620"/>
    <x v="2"/>
    <s v="USD"/>
    <n v="762668"/>
    <x v="3"/>
    <x v="0"/>
    <s v="Plan II"/>
    <n v="365421.70000000007"/>
    <x v="6"/>
    <n v="231"/>
  </r>
  <r>
    <x v="201"/>
    <x v="14"/>
    <x v="48"/>
    <n v="1490.56"/>
    <x v="2"/>
    <s v="USD"/>
    <n v="762668"/>
    <x v="3"/>
    <x v="0"/>
    <s v="Plan II"/>
    <n v="366912.26000000007"/>
    <x v="6"/>
    <n v="74.528000000000006"/>
  </r>
  <r>
    <x v="202"/>
    <x v="125"/>
    <x v="48"/>
    <n v="747"/>
    <x v="2"/>
    <s v="USD"/>
    <n v="762668"/>
    <x v="3"/>
    <x v="0"/>
    <s v="Plan II"/>
    <n v="367659.26000000007"/>
    <x v="6"/>
    <n v="37.35"/>
  </r>
  <r>
    <x v="203"/>
    <x v="16"/>
    <x v="56"/>
    <n v="420"/>
    <x v="281"/>
    <s v="USD"/>
    <n v="762668"/>
    <x v="3"/>
    <x v="0"/>
    <s v="Plan II"/>
    <n v="368079.26000000007"/>
    <x v="6"/>
    <n v="21"/>
  </r>
  <r>
    <x v="203"/>
    <x v="16"/>
    <x v="56"/>
    <n v="27.72"/>
    <x v="2"/>
    <s v="USD"/>
    <n v="762668"/>
    <x v="3"/>
    <x v="0"/>
    <s v="Plan II"/>
    <n v="368106.98000000004"/>
    <x v="6"/>
    <n v="1.3860000000000001"/>
  </r>
  <r>
    <x v="204"/>
    <x v="18"/>
    <x v="57"/>
    <n v="5344.2"/>
    <x v="282"/>
    <s v="USD"/>
    <n v="762668"/>
    <x v="3"/>
    <x v="0"/>
    <s v="Plan II"/>
    <n v="373451.18000000005"/>
    <x v="6"/>
    <n v="267.20999999999998"/>
  </r>
  <r>
    <x v="204"/>
    <x v="18"/>
    <x v="57"/>
    <n v="352.71"/>
    <x v="2"/>
    <s v="USD"/>
    <n v="762668"/>
    <x v="3"/>
    <x v="0"/>
    <s v="Plan II"/>
    <n v="373803.89000000007"/>
    <x v="6"/>
    <n v="17.6355"/>
  </r>
  <r>
    <x v="205"/>
    <x v="126"/>
    <x v="48"/>
    <n v="797.68"/>
    <x v="2"/>
    <s v="USD"/>
    <n v="762668"/>
    <x v="3"/>
    <x v="0"/>
    <s v="Plan II"/>
    <n v="374601.57000000007"/>
    <x v="6"/>
    <n v="39.884"/>
  </r>
  <r>
    <x v="205"/>
    <x v="126"/>
    <x v="48"/>
    <n v="9668.7199999999993"/>
    <x v="283"/>
    <s v="USD"/>
    <n v="762668"/>
    <x v="3"/>
    <x v="0"/>
    <s v="Plan II"/>
    <n v="384270.29000000004"/>
    <x v="6"/>
    <n v="483.43599999999998"/>
  </r>
  <r>
    <x v="206"/>
    <x v="36"/>
    <x v="58"/>
    <n v="5000"/>
    <x v="284"/>
    <s v="USD"/>
    <n v="762668"/>
    <x v="3"/>
    <x v="0"/>
    <s v="Plan II"/>
    <n v="389270.29000000004"/>
    <x v="6"/>
    <n v="250"/>
  </r>
  <r>
    <x v="207"/>
    <x v="37"/>
    <x v="48"/>
    <n v="2088.37"/>
    <x v="2"/>
    <s v="USD"/>
    <n v="762668"/>
    <x v="3"/>
    <x v="0"/>
    <s v="Plan II"/>
    <n v="391358.66000000003"/>
    <x v="6"/>
    <n v="104.41849999999999"/>
  </r>
  <r>
    <x v="208"/>
    <x v="37"/>
    <x v="48"/>
    <n v="1622.59"/>
    <x v="2"/>
    <s v="USD"/>
    <n v="762668"/>
    <x v="3"/>
    <x v="0"/>
    <s v="Plan II"/>
    <n v="392981.25000000006"/>
    <x v="6"/>
    <n v="81.129500000000007"/>
  </r>
  <r>
    <x v="209"/>
    <x v="37"/>
    <x v="59"/>
    <n v="5344.2"/>
    <x v="282"/>
    <s v="USD"/>
    <n v="762668"/>
    <x v="3"/>
    <x v="0"/>
    <s v="Plan II"/>
    <n v="398325.45000000007"/>
    <x v="6"/>
    <n v="267.20999999999998"/>
  </r>
  <r>
    <x v="209"/>
    <x v="37"/>
    <x v="59"/>
    <n v="352.71"/>
    <x v="2"/>
    <s v="USD"/>
    <n v="762668"/>
    <x v="3"/>
    <x v="0"/>
    <s v="Plan II"/>
    <n v="398678.16000000009"/>
    <x v="6"/>
    <n v="17.6355"/>
  </r>
  <r>
    <x v="210"/>
    <x v="39"/>
    <x v="60"/>
    <n v="16712.5"/>
    <x v="285"/>
    <s v="USD"/>
    <n v="762668"/>
    <x v="3"/>
    <x v="0"/>
    <s v="Plan II"/>
    <n v="415390.66000000009"/>
    <x v="6"/>
    <n v="835.625"/>
  </r>
  <r>
    <x v="210"/>
    <x v="39"/>
    <x v="60"/>
    <n v="1378.79"/>
    <x v="2"/>
    <s v="USD"/>
    <n v="762668"/>
    <x v="3"/>
    <x v="0"/>
    <s v="Plan II"/>
    <n v="416769.45000000007"/>
    <x v="6"/>
    <n v="68.939499999999995"/>
  </r>
  <r>
    <x v="211"/>
    <x v="40"/>
    <x v="48"/>
    <n v="16275"/>
    <x v="286"/>
    <s v="USD"/>
    <n v="762668"/>
    <x v="3"/>
    <x v="0"/>
    <s v="Plan II"/>
    <n v="433044.45000000007"/>
    <x v="7"/>
    <n v="1139.2499999999998"/>
  </r>
  <r>
    <x v="211"/>
    <x v="40"/>
    <x v="48"/>
    <n v="10680"/>
    <x v="287"/>
    <s v="USD"/>
    <n v="762668"/>
    <x v="3"/>
    <x v="0"/>
    <s v="Plan II"/>
    <n v="443724.45000000007"/>
    <x v="7"/>
    <n v="747.59999999999991"/>
  </r>
  <r>
    <x v="211"/>
    <x v="40"/>
    <x v="48"/>
    <n v="2800"/>
    <x v="288"/>
    <s v="USD"/>
    <n v="762668"/>
    <x v="3"/>
    <x v="0"/>
    <s v="Plan II"/>
    <n v="446524.45000000007"/>
    <x v="7"/>
    <n v="195.99999999999997"/>
  </r>
  <r>
    <x v="211"/>
    <x v="40"/>
    <x v="48"/>
    <n v="2454.8000000000002"/>
    <x v="2"/>
    <s v="USD"/>
    <n v="762668"/>
    <x v="3"/>
    <x v="0"/>
    <s v="Plan II"/>
    <n v="448979.25000000006"/>
    <x v="7"/>
    <n v="171.83599999999998"/>
  </r>
  <r>
    <x v="212"/>
    <x v="23"/>
    <x v="55"/>
    <n v="3465"/>
    <x v="2"/>
    <s v="USD"/>
    <n v="762668"/>
    <x v="3"/>
    <x v="0"/>
    <s v="Plan II"/>
    <n v="452444.25000000006"/>
    <x v="7"/>
    <n v="242.54999999999998"/>
  </r>
  <r>
    <x v="213"/>
    <x v="41"/>
    <x v="48"/>
    <n v="118417.5"/>
    <x v="289"/>
    <s v="USD"/>
    <n v="762668"/>
    <x v="3"/>
    <x v="0"/>
    <s v="Plan II"/>
    <n v="570861.75"/>
    <x v="7"/>
    <n v="8289.2249999999985"/>
  </r>
  <r>
    <x v="214"/>
    <x v="127"/>
    <x v="61"/>
    <n v="46005.33"/>
    <x v="290"/>
    <s v="USD"/>
    <n v="762668"/>
    <x v="3"/>
    <x v="0"/>
    <s v="Plan II"/>
    <n v="616867.07999999996"/>
    <x v="7"/>
    <n v="3220.3730999999998"/>
  </r>
  <r>
    <x v="215"/>
    <x v="128"/>
    <x v="52"/>
    <n v="12675"/>
    <x v="291"/>
    <s v="USD"/>
    <n v="762668"/>
    <x v="3"/>
    <x v="0"/>
    <s v="Plan II"/>
    <n v="629542.07999999996"/>
    <x v="8"/>
    <n v="1014"/>
  </r>
  <r>
    <x v="215"/>
    <x v="128"/>
    <x v="52"/>
    <n v="3276"/>
    <x v="274"/>
    <s v="USD"/>
    <n v="762668"/>
    <x v="3"/>
    <x v="0"/>
    <s v="Plan II"/>
    <n v="632818.07999999996"/>
    <x v="8"/>
    <n v="262.08"/>
  </r>
  <r>
    <x v="215"/>
    <x v="128"/>
    <x v="52"/>
    <n v="1315.96"/>
    <x v="2"/>
    <s v="USD"/>
    <n v="762668"/>
    <x v="3"/>
    <x v="0"/>
    <s v="Plan II"/>
    <n v="634134.03999999992"/>
    <x v="8"/>
    <n v="105.27680000000001"/>
  </r>
  <r>
    <x v="216"/>
    <x v="129"/>
    <x v="58"/>
    <n v="48086.76"/>
    <x v="292"/>
    <s v="USD"/>
    <n v="762668"/>
    <x v="3"/>
    <x v="0"/>
    <s v="Plan II"/>
    <n v="682220.79999999993"/>
    <x v="8"/>
    <n v="3846.9408000000003"/>
  </r>
  <r>
    <x v="216"/>
    <x v="129"/>
    <x v="58"/>
    <n v="3173.74"/>
    <x v="2"/>
    <s v="USD"/>
    <n v="762668"/>
    <x v="3"/>
    <x v="0"/>
    <s v="Plan II"/>
    <n v="685394.53999999992"/>
    <x v="8"/>
    <n v="253.89919999999998"/>
  </r>
  <r>
    <x v="217"/>
    <x v="95"/>
    <x v="62"/>
    <n v="6934"/>
    <x v="293"/>
    <s v="USD"/>
    <n v="762668"/>
    <x v="3"/>
    <x v="0"/>
    <s v="Plan II"/>
    <n v="692328.53999999992"/>
    <x v="8"/>
    <n v="554.72"/>
  </r>
  <r>
    <x v="217"/>
    <x v="95"/>
    <x v="62"/>
    <n v="572.08000000000004"/>
    <x v="2"/>
    <s v="USD"/>
    <n v="762668"/>
    <x v="3"/>
    <x v="0"/>
    <s v="Plan II"/>
    <n v="692900.61999999988"/>
    <x v="8"/>
    <n v="45.766400000000004"/>
  </r>
  <r>
    <x v="218"/>
    <x v="130"/>
    <x v="51"/>
    <n v="3024"/>
    <x v="294"/>
    <s v="USD"/>
    <n v="762668"/>
    <x v="3"/>
    <x v="0"/>
    <s v="Plan II"/>
    <n v="695924.61999999988"/>
    <x v="8"/>
    <n v="241.92000000000002"/>
  </r>
  <r>
    <x v="218"/>
    <x v="130"/>
    <x v="51"/>
    <n v="249.48"/>
    <x v="2"/>
    <s v="USD"/>
    <n v="762668"/>
    <x v="3"/>
    <x v="0"/>
    <s v="Plan II"/>
    <n v="696174.09999999986"/>
    <x v="8"/>
    <n v="19.958400000000001"/>
  </r>
  <r>
    <x v="219"/>
    <x v="131"/>
    <x v="63"/>
    <n v="11600"/>
    <x v="295"/>
    <s v="USD"/>
    <n v="762668"/>
    <x v="3"/>
    <x v="0"/>
    <s v="Plan II"/>
    <n v="707774.09999999986"/>
    <x v="8"/>
    <n v="928"/>
  </r>
  <r>
    <x v="220"/>
    <x v="132"/>
    <x v="48"/>
    <n v="1169.3399999999999"/>
    <x v="296"/>
    <s v="USD"/>
    <n v="762668"/>
    <x v="3"/>
    <x v="0"/>
    <s v="Plan II"/>
    <n v="708943.43999999983"/>
    <x v="8"/>
    <n v="93.547199999999989"/>
  </r>
  <r>
    <x v="220"/>
    <x v="132"/>
    <x v="48"/>
    <n v="22.48"/>
    <x v="2"/>
    <s v="USD"/>
    <n v="762668"/>
    <x v="3"/>
    <x v="0"/>
    <s v="Plan II"/>
    <n v="708965.91999999981"/>
    <x v="8"/>
    <n v="1.7984"/>
  </r>
  <r>
    <x v="221"/>
    <x v="133"/>
    <x v="64"/>
    <n v="465.6"/>
    <x v="297"/>
    <s v="USD"/>
    <n v="762668"/>
    <x v="3"/>
    <x v="0"/>
    <s v="Plan II"/>
    <n v="709431.51999999979"/>
    <x v="8"/>
    <n v="37.248000000000005"/>
  </r>
  <r>
    <x v="221"/>
    <x v="133"/>
    <x v="64"/>
    <n v="38.42"/>
    <x v="2"/>
    <s v="USD"/>
    <n v="762668"/>
    <x v="3"/>
    <x v="0"/>
    <s v="Plan II"/>
    <n v="709469.93999999983"/>
    <x v="8"/>
    <n v="3.0736000000000003"/>
  </r>
  <r>
    <x v="222"/>
    <x v="102"/>
    <x v="65"/>
    <n v="33728.74"/>
    <x v="298"/>
    <s v="USD"/>
    <n v="762668"/>
    <x v="3"/>
    <x v="0"/>
    <s v="Plan II"/>
    <n v="743198.67999999982"/>
    <x v="8"/>
    <n v="2698.2991999999999"/>
  </r>
  <r>
    <x v="222"/>
    <x v="102"/>
    <x v="65"/>
    <n v="2782.65"/>
    <x v="2"/>
    <s v="USD"/>
    <n v="762668"/>
    <x v="3"/>
    <x v="0"/>
    <s v="Plan II"/>
    <n v="745981.32999999984"/>
    <x v="8"/>
    <n v="222.61200000000002"/>
  </r>
  <r>
    <x v="223"/>
    <x v="134"/>
    <x v="65"/>
    <n v="4812"/>
    <x v="299"/>
    <s v="USD"/>
    <n v="762668"/>
    <x v="3"/>
    <x v="0"/>
    <s v="Plan II"/>
    <n v="750793.32999999984"/>
    <x v="9"/>
    <n v="673.68000000000006"/>
  </r>
  <r>
    <x v="223"/>
    <x v="134"/>
    <x v="65"/>
    <n v="396.99"/>
    <x v="2"/>
    <s v="USD"/>
    <n v="762668"/>
    <x v="3"/>
    <x v="0"/>
    <s v="Plan II"/>
    <n v="751190.31999999983"/>
    <x v="9"/>
    <n v="55.578600000000009"/>
  </r>
  <r>
    <x v="224"/>
    <x v="55"/>
    <x v="48"/>
    <n v="12432"/>
    <x v="300"/>
    <s v="USD"/>
    <n v="762668"/>
    <x v="3"/>
    <x v="0"/>
    <s v="Plan II"/>
    <n v="763622.31999999983"/>
    <x v="9"/>
    <n v="1740.4800000000002"/>
  </r>
  <r>
    <x v="224"/>
    <x v="55"/>
    <x v="48"/>
    <n v="1243.53"/>
    <x v="301"/>
    <s v="USD"/>
    <n v="762668"/>
    <x v="3"/>
    <x v="0"/>
    <s v="Plan II"/>
    <n v="764865.84999999986"/>
    <x v="9"/>
    <n v="174.0942"/>
  </r>
  <r>
    <x v="224"/>
    <x v="55"/>
    <x v="48"/>
    <n v="923.12"/>
    <x v="2"/>
    <s v="USD"/>
    <n v="762668"/>
    <x v="3"/>
    <x v="0"/>
    <s v="Plan II"/>
    <n v="765788.96999999986"/>
    <x v="9"/>
    <n v="129.23680000000002"/>
  </r>
  <r>
    <x v="225"/>
    <x v="55"/>
    <x v="48"/>
    <n v="19192.939999999999"/>
    <x v="302"/>
    <s v="USD"/>
    <n v="762668"/>
    <x v="3"/>
    <x v="0"/>
    <s v="Plan II"/>
    <n v="784981.9099999998"/>
    <x v="9"/>
    <n v="2687.0116000000003"/>
  </r>
  <r>
    <x v="225"/>
    <x v="55"/>
    <x v="48"/>
    <n v="35610.120000000003"/>
    <x v="303"/>
    <s v="USD"/>
    <n v="762668"/>
    <x v="3"/>
    <x v="0"/>
    <s v="Plan II"/>
    <n v="820592.0299999998"/>
    <x v="9"/>
    <n v="4985.4168000000009"/>
  </r>
  <r>
    <x v="225"/>
    <x v="55"/>
    <x v="48"/>
    <n v="6008.07"/>
    <x v="304"/>
    <s v="USD"/>
    <n v="762668"/>
    <x v="3"/>
    <x v="0"/>
    <s v="Plan II"/>
    <n v="826600.09999999974"/>
    <x v="9"/>
    <n v="841.12980000000005"/>
  </r>
  <r>
    <x v="225"/>
    <x v="55"/>
    <x v="48"/>
    <n v="5016.91"/>
    <x v="2"/>
    <s v="USD"/>
    <n v="762668"/>
    <x v="3"/>
    <x v="0"/>
    <s v="Plan II"/>
    <n v="831617.00999999978"/>
    <x v="9"/>
    <n v="702.36740000000009"/>
  </r>
  <r>
    <x v="226"/>
    <x v="55"/>
    <x v="48"/>
    <n v="55090"/>
    <x v="305"/>
    <s v="USD"/>
    <n v="762668"/>
    <x v="3"/>
    <x v="0"/>
    <s v="Plan II"/>
    <n v="886707.00999999978"/>
    <x v="3"/>
    <n v="8814.4"/>
  </r>
  <r>
    <x v="226"/>
    <x v="55"/>
    <x v="48"/>
    <n v="13566"/>
    <x v="306"/>
    <s v="USD"/>
    <n v="762668"/>
    <x v="3"/>
    <x v="0"/>
    <s v="Plan II"/>
    <n v="900273.00999999978"/>
    <x v="3"/>
    <n v="2170.56"/>
  </r>
  <r>
    <x v="226"/>
    <x v="55"/>
    <x v="48"/>
    <n v="5664.13"/>
    <x v="2"/>
    <s v="USD"/>
    <n v="762668"/>
    <x v="3"/>
    <x v="0"/>
    <s v="Plan II"/>
    <n v="905937.13999999978"/>
    <x v="3"/>
    <n v="906.26080000000002"/>
  </r>
  <r>
    <x v="227"/>
    <x v="135"/>
    <x v="56"/>
    <n v="14823.9"/>
    <x v="307"/>
    <s v="USD"/>
    <n v="762668"/>
    <x v="3"/>
    <x v="0"/>
    <s v="Plan II"/>
    <n v="920761.0399999998"/>
    <x v="3"/>
    <n v="2371.8240000000001"/>
  </r>
  <r>
    <x v="227"/>
    <x v="135"/>
    <x v="56"/>
    <n v="2823.6"/>
    <x v="278"/>
    <s v="USD"/>
    <n v="762668"/>
    <x v="3"/>
    <x v="0"/>
    <s v="Plan II"/>
    <n v="923584.63999999978"/>
    <x v="3"/>
    <n v="451.77600000000001"/>
  </r>
  <r>
    <x v="227"/>
    <x v="135"/>
    <x v="56"/>
    <n v="1409.33"/>
    <x v="2"/>
    <s v="USD"/>
    <n v="762668"/>
    <x v="3"/>
    <x v="0"/>
    <s v="Plan II"/>
    <n v="924993.96999999974"/>
    <x v="3"/>
    <n v="225.49279999999999"/>
  </r>
  <r>
    <x v="228"/>
    <x v="57"/>
    <x v="48"/>
    <n v="424.87"/>
    <x v="2"/>
    <s v="USD"/>
    <n v="762668"/>
    <x v="3"/>
    <x v="0"/>
    <s v="Plan II"/>
    <n v="925418.83999999973"/>
    <x v="3"/>
    <n v="67.979200000000006"/>
  </r>
  <r>
    <x v="228"/>
    <x v="57"/>
    <x v="48"/>
    <n v="5150"/>
    <x v="308"/>
    <s v="USD"/>
    <n v="762668"/>
    <x v="3"/>
    <x v="0"/>
    <s v="Plan II"/>
    <n v="930568.83999999973"/>
    <x v="3"/>
    <n v="824"/>
  </r>
  <r>
    <x v="229"/>
    <x v="136"/>
    <x v="52"/>
    <n v="10000"/>
    <x v="309"/>
    <s v="USD"/>
    <n v="762668"/>
    <x v="3"/>
    <x v="0"/>
    <s v="Plan II"/>
    <n v="940568.83999999973"/>
    <x v="3"/>
    <n v="1600"/>
  </r>
  <r>
    <x v="229"/>
    <x v="136"/>
    <x v="52"/>
    <n v="3276"/>
    <x v="310"/>
    <s v="USD"/>
    <n v="762668"/>
    <x v="3"/>
    <x v="0"/>
    <s v="Plan II"/>
    <n v="943844.83999999973"/>
    <x v="3"/>
    <n v="524.16"/>
  </r>
  <r>
    <x v="229"/>
    <x v="136"/>
    <x v="52"/>
    <n v="1095.27"/>
    <x v="2"/>
    <s v="USD"/>
    <n v="762668"/>
    <x v="3"/>
    <x v="0"/>
    <s v="Plan II"/>
    <n v="944940.10999999975"/>
    <x v="3"/>
    <n v="175.2432"/>
  </r>
  <r>
    <x v="230"/>
    <x v="59"/>
    <x v="48"/>
    <n v="4753.93"/>
    <x v="311"/>
    <s v="USD"/>
    <n v="762668"/>
    <x v="3"/>
    <x v="0"/>
    <s v="Plan II"/>
    <n v="949694.0399999998"/>
    <x v="3"/>
    <n v="760.62880000000007"/>
  </r>
  <r>
    <x v="230"/>
    <x v="59"/>
    <x v="48"/>
    <n v="1473.43"/>
    <x v="312"/>
    <s v="USD"/>
    <n v="762668"/>
    <x v="3"/>
    <x v="0"/>
    <s v="Plan II"/>
    <n v="951167.46999999986"/>
    <x v="3"/>
    <n v="235.74880000000002"/>
  </r>
  <r>
    <x v="230"/>
    <x v="59"/>
    <x v="48"/>
    <n v="467.56"/>
    <x v="2"/>
    <s v="USD"/>
    <n v="762668"/>
    <x v="3"/>
    <x v="0"/>
    <s v="Plan II"/>
    <n v="951635.02999999991"/>
    <x v="3"/>
    <n v="74.809600000000003"/>
  </r>
  <r>
    <x v="231"/>
    <x v="137"/>
    <x v="48"/>
    <n v="22844.16"/>
    <x v="313"/>
    <s v="USD"/>
    <n v="762668"/>
    <x v="3"/>
    <x v="0"/>
    <s v="Plan II"/>
    <n v="974479.19"/>
    <x v="3"/>
    <n v="3655.0655999999999"/>
  </r>
  <r>
    <x v="231"/>
    <x v="137"/>
    <x v="48"/>
    <n v="1884.64"/>
    <x v="2"/>
    <s v="USD"/>
    <n v="762668"/>
    <x v="3"/>
    <x v="0"/>
    <s v="Plan II"/>
    <n v="976363.83"/>
    <x v="3"/>
    <n v="301.54240000000004"/>
  </r>
  <r>
    <x v="232"/>
    <x v="138"/>
    <x v="48"/>
    <n v="20000"/>
    <x v="314"/>
    <s v="USD"/>
    <n v="762668"/>
    <x v="3"/>
    <x v="0"/>
    <s v="Plan II"/>
    <n v="996363.83"/>
    <x v="3"/>
    <n v="3200"/>
  </r>
  <r>
    <x v="233"/>
    <x v="109"/>
    <x v="48"/>
    <n v="24843"/>
    <x v="315"/>
    <s v="USD"/>
    <n v="762668"/>
    <x v="3"/>
    <x v="0"/>
    <s v="Plan II"/>
    <n v="1021206.83"/>
    <x v="3"/>
    <n v="3974.88"/>
  </r>
  <r>
    <x v="233"/>
    <x v="109"/>
    <x v="48"/>
    <n v="11960"/>
    <x v="316"/>
    <s v="USD"/>
    <n v="762668"/>
    <x v="3"/>
    <x v="0"/>
    <s v="Plan II"/>
    <n v="1033166.83"/>
    <x v="3"/>
    <n v="1913.6000000000001"/>
  </r>
  <r>
    <x v="233"/>
    <x v="109"/>
    <x v="48"/>
    <n v="2626.33"/>
    <x v="2"/>
    <s v="USD"/>
    <n v="762668"/>
    <x v="3"/>
    <x v="0"/>
    <s v="Plan II"/>
    <n v="1035793.1599999999"/>
    <x v="3"/>
    <n v="420.21280000000002"/>
  </r>
  <r>
    <x v="234"/>
    <x v="62"/>
    <x v="52"/>
    <n v="6000"/>
    <x v="156"/>
    <s v="USD"/>
    <n v="762668"/>
    <x v="3"/>
    <x v="0"/>
    <s v="Plan II"/>
    <n v="1041793.1599999999"/>
    <x v="3"/>
    <n v="960"/>
  </r>
  <r>
    <x v="235"/>
    <x v="62"/>
    <x v="48"/>
    <n v="800"/>
    <x v="317"/>
    <s v="USD"/>
    <n v="762668"/>
    <x v="3"/>
    <x v="0"/>
    <s v="Plan II"/>
    <n v="1042593.1599999999"/>
    <x v="10"/>
    <n v="144.00000000000003"/>
  </r>
  <r>
    <x v="236"/>
    <x v="111"/>
    <x v="48"/>
    <n v="6772.4"/>
    <x v="318"/>
    <s v="USD"/>
    <n v="762668"/>
    <x v="3"/>
    <x v="0"/>
    <s v="Plan II"/>
    <n v="1049365.5599999998"/>
    <x v="10"/>
    <n v="1219.0320000000002"/>
  </r>
  <r>
    <x v="236"/>
    <x v="111"/>
    <x v="48"/>
    <n v="558.72"/>
    <x v="2"/>
    <s v="USD"/>
    <n v="762668"/>
    <x v="3"/>
    <x v="0"/>
    <s v="Plan II"/>
    <n v="1049924.2799999998"/>
    <x v="10"/>
    <n v="100.56960000000002"/>
  </r>
  <r>
    <x v="237"/>
    <x v="139"/>
    <x v="52"/>
    <n v="17577.55"/>
    <x v="319"/>
    <s v="USD"/>
    <n v="762668"/>
    <x v="3"/>
    <x v="0"/>
    <s v="Plan II"/>
    <n v="1067501.8299999998"/>
    <x v="10"/>
    <n v="3163.9590000000003"/>
  </r>
  <r>
    <x v="237"/>
    <x v="139"/>
    <x v="52"/>
    <n v="1450.16"/>
    <x v="2"/>
    <s v="USD"/>
    <n v="762668"/>
    <x v="3"/>
    <x v="0"/>
    <s v="Plan II"/>
    <n v="1068951.9899999998"/>
    <x v="10"/>
    <n v="261.02880000000005"/>
  </r>
  <r>
    <x v="238"/>
    <x v="113"/>
    <x v="66"/>
    <n v="8387.76"/>
    <x v="320"/>
    <s v="USD"/>
    <n v="762668"/>
    <x v="3"/>
    <x v="0"/>
    <s v="Plan II"/>
    <n v="1077339.7499999998"/>
    <x v="10"/>
    <n v="1509.7968000000003"/>
  </r>
  <r>
    <x v="238"/>
    <x v="113"/>
    <x v="66"/>
    <n v="692"/>
    <x v="2"/>
    <s v="USD"/>
    <n v="762668"/>
    <x v="3"/>
    <x v="0"/>
    <s v="Plan II"/>
    <n v="1078031.7499999998"/>
    <x v="10"/>
    <n v="124.56000000000002"/>
  </r>
  <r>
    <x v="239"/>
    <x v="114"/>
    <x v="48"/>
    <n v="184995"/>
    <x v="321"/>
    <s v="USD"/>
    <n v="762668"/>
    <x v="3"/>
    <x v="0"/>
    <s v="Plan II"/>
    <n v="1263026.7499999998"/>
    <x v="10"/>
    <n v="33299.100000000006"/>
  </r>
  <r>
    <x v="240"/>
    <x v="115"/>
    <x v="50"/>
    <n v="3384.62"/>
    <x v="322"/>
    <s v="USD"/>
    <n v="762668"/>
    <x v="3"/>
    <x v="0"/>
    <s v="Plan II"/>
    <n v="1266411.3699999999"/>
    <x v="10"/>
    <n v="609.23160000000007"/>
  </r>
  <r>
    <x v="240"/>
    <x v="115"/>
    <x v="50"/>
    <n v="279.24"/>
    <x v="2"/>
    <s v="USD"/>
    <n v="762668"/>
    <x v="3"/>
    <x v="0"/>
    <s v="Plan II"/>
    <n v="1266690.6099999999"/>
    <x v="10"/>
    <n v="50.263200000000005"/>
  </r>
  <r>
    <x v="241"/>
    <x v="140"/>
    <x v="67"/>
    <n v="8968.75"/>
    <x v="2"/>
    <s v="USD"/>
    <n v="762668"/>
    <x v="3"/>
    <x v="0"/>
    <s v="Plan II"/>
    <n v="1275659.3599999999"/>
    <x v="10"/>
    <n v="1614.3750000000002"/>
  </r>
  <r>
    <x v="242"/>
    <x v="75"/>
    <x v="62"/>
    <n v="6651"/>
    <x v="323"/>
    <s v="USD"/>
    <n v="762668"/>
    <x v="3"/>
    <x v="0"/>
    <s v="Plan II"/>
    <n v="1282310.3599999999"/>
    <x v="10"/>
    <n v="1197.18"/>
  </r>
  <r>
    <x v="242"/>
    <x v="75"/>
    <x v="62"/>
    <n v="548.71"/>
    <x v="2"/>
    <s v="USD"/>
    <n v="762668"/>
    <x v="3"/>
    <x v="0"/>
    <s v="Plan II"/>
    <n v="1282859.0699999998"/>
    <x v="10"/>
    <n v="98.767800000000022"/>
  </r>
  <r>
    <x v="243"/>
    <x v="78"/>
    <x v="1"/>
    <n v="4800"/>
    <x v="324"/>
    <s v="USD"/>
    <n v="1661"/>
    <x v="0"/>
    <x v="1"/>
    <s v="Plan I"/>
    <n v="4800"/>
    <x v="2"/>
    <n v="480"/>
  </r>
  <r>
    <x v="243"/>
    <x v="78"/>
    <x v="1"/>
    <n v="48375"/>
    <x v="325"/>
    <s v="USD"/>
    <n v="1661"/>
    <x v="0"/>
    <x v="1"/>
    <s v="Plan I"/>
    <n v="53175"/>
    <x v="2"/>
    <n v="4837.5"/>
  </r>
  <r>
    <x v="244"/>
    <x v="7"/>
    <x v="4"/>
    <n v="17380"/>
    <x v="326"/>
    <s v="USD"/>
    <n v="1661"/>
    <x v="0"/>
    <x v="1"/>
    <s v="Plan I"/>
    <n v="70555"/>
    <x v="2"/>
    <n v="1738"/>
  </r>
  <r>
    <x v="245"/>
    <x v="7"/>
    <x v="4"/>
    <n v="45000.3"/>
    <x v="327"/>
    <s v="USD"/>
    <n v="1661"/>
    <x v="0"/>
    <x v="1"/>
    <s v="Plan I"/>
    <n v="115555.3"/>
    <x v="2"/>
    <n v="4500.0300000000007"/>
  </r>
  <r>
    <x v="246"/>
    <x v="9"/>
    <x v="5"/>
    <n v="1718.5"/>
    <x v="328"/>
    <s v="USD"/>
    <n v="1661"/>
    <x v="0"/>
    <x v="1"/>
    <s v="Plan I"/>
    <n v="117273.8"/>
    <x v="2"/>
    <n v="171.85000000000002"/>
  </r>
  <r>
    <x v="247"/>
    <x v="11"/>
    <x v="2"/>
    <n v="13975"/>
    <x v="329"/>
    <s v="USD"/>
    <n v="1661"/>
    <x v="0"/>
    <x v="1"/>
    <s v="Plan I"/>
    <n v="131248.79999999999"/>
    <x v="11"/>
    <n v="1746.875"/>
  </r>
  <r>
    <x v="248"/>
    <x v="19"/>
    <x v="6"/>
    <n v="72450"/>
    <x v="330"/>
    <s v="USD"/>
    <n v="1661"/>
    <x v="0"/>
    <x v="1"/>
    <s v="Plan I"/>
    <n v="203698.8"/>
    <x v="9"/>
    <n v="10143.000000000002"/>
  </r>
  <r>
    <x v="249"/>
    <x v="37"/>
    <x v="9"/>
    <n v="300"/>
    <x v="331"/>
    <s v="USD"/>
    <n v="1661"/>
    <x v="0"/>
    <x v="1"/>
    <s v="Plan I"/>
    <n v="203998.8"/>
    <x v="9"/>
    <n v="42.000000000000007"/>
  </r>
  <r>
    <x v="249"/>
    <x v="37"/>
    <x v="9"/>
    <n v="21600"/>
    <x v="332"/>
    <s v="USD"/>
    <n v="1661"/>
    <x v="0"/>
    <x v="1"/>
    <s v="Plan I"/>
    <n v="225598.8"/>
    <x v="12"/>
    <n v="4860"/>
  </r>
  <r>
    <x v="250"/>
    <x v="23"/>
    <x v="8"/>
    <n v="1500"/>
    <x v="156"/>
    <s v="USD"/>
    <n v="1661"/>
    <x v="0"/>
    <x v="1"/>
    <s v="Plan I"/>
    <n v="227098.8"/>
    <x v="12"/>
    <n v="337.5"/>
  </r>
  <r>
    <x v="250"/>
    <x v="23"/>
    <x v="8"/>
    <n v="50750"/>
    <x v="333"/>
    <s v="USD"/>
    <n v="1661"/>
    <x v="0"/>
    <x v="1"/>
    <s v="Plan I"/>
    <n v="277848.8"/>
    <x v="13"/>
    <n v="12687.5"/>
  </r>
  <r>
    <x v="251"/>
    <x v="91"/>
    <x v="5"/>
    <n v="5760"/>
    <x v="334"/>
    <s v="USD"/>
    <n v="1661"/>
    <x v="0"/>
    <x v="1"/>
    <s v="Plan I"/>
    <n v="283608.8"/>
    <x v="13"/>
    <n v="1440"/>
  </r>
  <r>
    <x v="252"/>
    <x v="46"/>
    <x v="16"/>
    <n v="46500"/>
    <x v="335"/>
    <s v="USD"/>
    <n v="1661"/>
    <x v="0"/>
    <x v="1"/>
    <s v="Plan I"/>
    <n v="330108.79999999999"/>
    <x v="14"/>
    <n v="13020.000000000002"/>
  </r>
  <r>
    <x v="253"/>
    <x v="141"/>
    <x v="5"/>
    <n v="471.2"/>
    <x v="336"/>
    <s v="USD"/>
    <n v="1661"/>
    <x v="0"/>
    <x v="1"/>
    <s v="Plan I"/>
    <n v="330580"/>
    <x v="14"/>
    <n v="131.93600000000001"/>
  </r>
  <r>
    <x v="254"/>
    <x v="142"/>
    <x v="68"/>
    <n v="1475"/>
    <x v="77"/>
    <s v="USD"/>
    <n v="763043"/>
    <x v="1"/>
    <x v="1"/>
    <s v="Plan II"/>
    <n v="1475"/>
    <x v="8"/>
    <n v="118"/>
  </r>
  <r>
    <x v="255"/>
    <x v="101"/>
    <x v="69"/>
    <n v="114092"/>
    <x v="337"/>
    <s v="USD"/>
    <n v="763043"/>
    <x v="1"/>
    <x v="1"/>
    <s v="Plan II"/>
    <n v="115567"/>
    <x v="15"/>
    <n v="26241.16"/>
  </r>
  <r>
    <x v="256"/>
    <x v="71"/>
    <x v="70"/>
    <n v="1665"/>
    <x v="338"/>
    <s v="USD"/>
    <n v="763043"/>
    <x v="1"/>
    <x v="1"/>
    <s v="Plan II"/>
    <n v="117232"/>
    <x v="15"/>
    <n v="382.95"/>
  </r>
  <r>
    <x v="257"/>
    <x v="71"/>
    <x v="17"/>
    <n v="40381"/>
    <x v="339"/>
    <s v="USD"/>
    <n v="763043"/>
    <x v="1"/>
    <x v="1"/>
    <s v="Plan II"/>
    <n v="157613"/>
    <x v="16"/>
    <n v="10499.06"/>
  </r>
  <r>
    <x v="257"/>
    <x v="71"/>
    <x v="17"/>
    <n v="2550"/>
    <x v="340"/>
    <s v="USD"/>
    <n v="763043"/>
    <x v="1"/>
    <x v="1"/>
    <s v="Plan II"/>
    <n v="160163"/>
    <x v="16"/>
    <n v="663"/>
  </r>
  <r>
    <x v="258"/>
    <x v="143"/>
    <x v="71"/>
    <n v="450"/>
    <x v="341"/>
    <s v="USD"/>
    <n v="1260"/>
    <x v="2"/>
    <x v="1"/>
    <s v="Plan I"/>
    <n v="450"/>
    <x v="2"/>
    <n v="45"/>
  </r>
  <r>
    <x v="258"/>
    <x v="143"/>
    <x v="71"/>
    <n v="21790"/>
    <x v="342"/>
    <s v="USD"/>
    <n v="1260"/>
    <x v="2"/>
    <x v="1"/>
    <s v="Plan I"/>
    <n v="22240"/>
    <x v="2"/>
    <n v="2179"/>
  </r>
  <r>
    <x v="258"/>
    <x v="143"/>
    <x v="71"/>
    <n v="7360"/>
    <x v="343"/>
    <s v="USD"/>
    <n v="1260"/>
    <x v="2"/>
    <x v="1"/>
    <s v="Plan I"/>
    <n v="29600"/>
    <x v="2"/>
    <n v="736"/>
  </r>
  <r>
    <x v="259"/>
    <x v="86"/>
    <x v="72"/>
    <n v="49550"/>
    <x v="344"/>
    <s v="USD"/>
    <n v="1260"/>
    <x v="2"/>
    <x v="1"/>
    <s v="Plan I"/>
    <n v="79150"/>
    <x v="2"/>
    <n v="4955"/>
  </r>
  <r>
    <x v="260"/>
    <x v="144"/>
    <x v="33"/>
    <n v="600"/>
    <x v="345"/>
    <s v="USD"/>
    <n v="1260"/>
    <x v="2"/>
    <x v="1"/>
    <s v="Plan I"/>
    <n v="79750"/>
    <x v="2"/>
    <n v="60"/>
  </r>
  <r>
    <x v="260"/>
    <x v="144"/>
    <x v="33"/>
    <n v="8000"/>
    <x v="346"/>
    <s v="USD"/>
    <n v="1260"/>
    <x v="2"/>
    <x v="1"/>
    <s v="Plan I"/>
    <n v="87750"/>
    <x v="2"/>
    <n v="800"/>
  </r>
  <r>
    <x v="261"/>
    <x v="45"/>
    <x v="73"/>
    <n v="45000.3"/>
    <x v="327"/>
    <s v="USD"/>
    <n v="1260"/>
    <x v="2"/>
    <x v="1"/>
    <s v="Plan I"/>
    <n v="132750.29999999999"/>
    <x v="2"/>
    <n v="4500.0300000000007"/>
  </r>
  <r>
    <x v="262"/>
    <x v="145"/>
    <x v="33"/>
    <n v="60000"/>
    <x v="347"/>
    <s v="USD"/>
    <n v="1260"/>
    <x v="2"/>
    <x v="1"/>
    <s v="Plan I"/>
    <n v="192750.3"/>
    <x v="2"/>
    <n v="6000"/>
  </r>
  <r>
    <x v="263"/>
    <x v="146"/>
    <x v="47"/>
    <n v="10300"/>
    <x v="348"/>
    <s v="USD"/>
    <n v="1260"/>
    <x v="2"/>
    <x v="1"/>
    <s v="Plan I"/>
    <n v="203050.3"/>
    <x v="2"/>
    <n v="1030"/>
  </r>
  <r>
    <x v="138"/>
    <x v="49"/>
    <x v="26"/>
    <n v="19040"/>
    <x v="349"/>
    <s v="USD"/>
    <n v="1260"/>
    <x v="2"/>
    <x v="1"/>
    <s v="Plan I"/>
    <n v="222090.3"/>
    <x v="2"/>
    <n v="1904"/>
  </r>
  <r>
    <x v="264"/>
    <x v="131"/>
    <x v="26"/>
    <n v="20400"/>
    <x v="350"/>
    <s v="USD"/>
    <n v="1260"/>
    <x v="2"/>
    <x v="1"/>
    <s v="Plan I"/>
    <n v="242490.3"/>
    <x v="2"/>
    <n v="2040"/>
  </r>
  <r>
    <x v="265"/>
    <x v="52"/>
    <x v="33"/>
    <n v="28050"/>
    <x v="351"/>
    <s v="USD"/>
    <n v="1260"/>
    <x v="2"/>
    <x v="1"/>
    <s v="Plan I"/>
    <n v="270540.3"/>
    <x v="2"/>
    <n v="2805"/>
  </r>
  <r>
    <x v="266"/>
    <x v="147"/>
    <x v="47"/>
    <n v="126000"/>
    <x v="352"/>
    <s v="USD"/>
    <n v="1260"/>
    <x v="2"/>
    <x v="1"/>
    <s v="Plan I"/>
    <n v="396540.3"/>
    <x v="2"/>
    <n v="12600"/>
  </r>
  <r>
    <x v="267"/>
    <x v="113"/>
    <x v="36"/>
    <n v="600"/>
    <x v="345"/>
    <s v="USD"/>
    <n v="1260"/>
    <x v="2"/>
    <x v="1"/>
    <s v="Plan I"/>
    <n v="397140.3"/>
    <x v="2"/>
    <n v="60"/>
  </r>
  <r>
    <x v="267"/>
    <x v="113"/>
    <x v="36"/>
    <n v="21000"/>
    <x v="353"/>
    <s v="USD"/>
    <n v="1260"/>
    <x v="2"/>
    <x v="1"/>
    <s v="Plan I"/>
    <n v="418140.3"/>
    <x v="11"/>
    <n v="2625"/>
  </r>
  <r>
    <x v="268"/>
    <x v="114"/>
    <x v="31"/>
    <n v="324859.56"/>
    <x v="2"/>
    <s v="USD"/>
    <n v="1260"/>
    <x v="2"/>
    <x v="1"/>
    <s v="Plan I"/>
    <n v="742999.86"/>
    <x v="9"/>
    <n v="45480.338400000001"/>
  </r>
  <r>
    <x v="269"/>
    <x v="70"/>
    <x v="36"/>
    <n v="418397.9"/>
    <x v="354"/>
    <s v="USD"/>
    <n v="1260"/>
    <x v="2"/>
    <x v="1"/>
    <s v="Plan I"/>
    <n v="1161397.76"/>
    <x v="14"/>
    <n v="117151.41200000001"/>
  </r>
  <r>
    <x v="270"/>
    <x v="71"/>
    <x v="26"/>
    <n v="1200"/>
    <x v="355"/>
    <s v="USD"/>
    <n v="1260"/>
    <x v="2"/>
    <x v="1"/>
    <s v="Plan I"/>
    <n v="1162597.76"/>
    <x v="14"/>
    <n v="336.00000000000006"/>
  </r>
  <r>
    <x v="270"/>
    <x v="71"/>
    <x v="26"/>
    <n v="9200"/>
    <x v="356"/>
    <s v="USD"/>
    <n v="1260"/>
    <x v="2"/>
    <x v="1"/>
    <s v="Plan I"/>
    <n v="1171797.76"/>
    <x v="14"/>
    <n v="2576.0000000000005"/>
  </r>
  <r>
    <x v="270"/>
    <x v="71"/>
    <x v="26"/>
    <n v="10120"/>
    <x v="357"/>
    <s v="USD"/>
    <n v="1260"/>
    <x v="2"/>
    <x v="1"/>
    <s v="Plan I"/>
    <n v="1181917.76"/>
    <x v="14"/>
    <n v="2833.6000000000004"/>
  </r>
  <r>
    <x v="271"/>
    <x v="120"/>
    <x v="51"/>
    <n v="2415"/>
    <x v="358"/>
    <s v="USD"/>
    <n v="762668"/>
    <x v="3"/>
    <x v="1"/>
    <s v="Plan II"/>
    <n v="2415"/>
    <x v="8"/>
    <n v="193.20000000000002"/>
  </r>
  <r>
    <x v="200"/>
    <x v="12"/>
    <x v="55"/>
    <n v="56000"/>
    <x v="359"/>
    <s v="USD"/>
    <n v="762668"/>
    <x v="3"/>
    <x v="1"/>
    <s v="Plan II"/>
    <n v="58415"/>
    <x v="8"/>
    <n v="4480"/>
  </r>
  <r>
    <x v="200"/>
    <x v="12"/>
    <x v="55"/>
    <n v="2400"/>
    <x v="360"/>
    <s v="USD"/>
    <n v="762668"/>
    <x v="3"/>
    <x v="1"/>
    <s v="Plan II"/>
    <n v="60815"/>
    <x v="8"/>
    <n v="192"/>
  </r>
  <r>
    <x v="272"/>
    <x v="16"/>
    <x v="56"/>
    <n v="2023.92"/>
    <x v="267"/>
    <s v="USD"/>
    <n v="762668"/>
    <x v="3"/>
    <x v="1"/>
    <s v="Plan II"/>
    <n v="62838.92"/>
    <x v="8"/>
    <n v="161.9136"/>
  </r>
  <r>
    <x v="273"/>
    <x v="148"/>
    <x v="49"/>
    <n v="1937.5"/>
    <x v="361"/>
    <s v="USD"/>
    <n v="762668"/>
    <x v="3"/>
    <x v="1"/>
    <s v="Plan II"/>
    <n v="64776.42"/>
    <x v="8"/>
    <n v="155"/>
  </r>
  <r>
    <x v="212"/>
    <x v="23"/>
    <x v="55"/>
    <n v="42000"/>
    <x v="362"/>
    <s v="USD"/>
    <n v="762668"/>
    <x v="3"/>
    <x v="1"/>
    <s v="Plan II"/>
    <n v="106776.42"/>
    <x v="17"/>
    <n v="4410"/>
  </r>
  <r>
    <x v="212"/>
    <x v="23"/>
    <x v="55"/>
    <n v="600"/>
    <x v="345"/>
    <s v="USD"/>
    <n v="762668"/>
    <x v="3"/>
    <x v="1"/>
    <s v="Plan II"/>
    <n v="107376.42"/>
    <x v="17"/>
    <n v="63"/>
  </r>
  <r>
    <x v="274"/>
    <x v="149"/>
    <x v="58"/>
    <n v="2353.1999999999998"/>
    <x v="363"/>
    <s v="USD"/>
    <n v="762668"/>
    <x v="3"/>
    <x v="1"/>
    <s v="Plan II"/>
    <n v="109729.62"/>
    <x v="18"/>
    <n v="282.38400000000001"/>
  </r>
  <r>
    <x v="275"/>
    <x v="108"/>
    <x v="48"/>
    <n v="2272"/>
    <x v="267"/>
    <s v="USD"/>
    <n v="762668"/>
    <x v="3"/>
    <x v="1"/>
    <s v="Plan II"/>
    <n v="112001.62"/>
    <x v="18"/>
    <n v="272.64000000000004"/>
  </r>
  <r>
    <x v="241"/>
    <x v="140"/>
    <x v="67"/>
    <n v="108712.1"/>
    <x v="364"/>
    <s v="USD"/>
    <n v="762668"/>
    <x v="3"/>
    <x v="1"/>
    <s v="Plan II"/>
    <n v="220713.72"/>
    <x v="16"/>
    <n v="28265.146000000004"/>
  </r>
  <r>
    <x v="276"/>
    <x v="150"/>
    <x v="74"/>
    <n v="17675470.320000011"/>
    <x v="365"/>
    <m/>
    <m/>
    <x v="4"/>
    <x v="2"/>
    <m/>
    <m/>
    <x v="19"/>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50">
  <r>
    <s v="SO-961765-1"/>
    <d v="2025-01-08T00:00:00"/>
    <n v="351594"/>
    <n v="1279.32"/>
    <n v="204.72"/>
    <s v="USD"/>
    <n v="1661"/>
    <x v="0"/>
    <x v="0"/>
    <x v="0"/>
    <n v="1279.32"/>
    <n v="7.0000000000000007E-2"/>
    <n v="89.552400000000006"/>
  </r>
  <r>
    <s v="SO-961765-1"/>
    <d v="2025-01-08T00:00:00"/>
    <n v="351594"/>
    <n v="373.12"/>
    <n v="59.7"/>
    <s v="USD"/>
    <n v="1661"/>
    <x v="0"/>
    <x v="0"/>
    <x v="0"/>
    <n v="1652.44"/>
    <n v="7.0000000000000007E-2"/>
    <n v="26.118400000000001"/>
  </r>
  <r>
    <s v="SO-961765-1"/>
    <d v="2025-01-08T00:00:00"/>
    <n v="351594"/>
    <n v="75.41"/>
    <n v="0"/>
    <s v="USD"/>
    <n v="1661"/>
    <x v="0"/>
    <x v="0"/>
    <x v="0"/>
    <n v="1727.8500000000001"/>
    <n v="7.0000000000000007E-2"/>
    <n v="5.2787000000000006"/>
  </r>
  <r>
    <s v="SO-841591-1"/>
    <d v="2025-01-19T00:00:00"/>
    <n v="57609"/>
    <n v="121328.21"/>
    <n v="18201.810000000001"/>
    <s v="USD"/>
    <n v="1661"/>
    <x v="0"/>
    <x v="0"/>
    <x v="0"/>
    <n v="123056.06000000001"/>
    <n v="7.0000000000000007E-2"/>
    <n v="8492.9747000000007"/>
  </r>
  <r>
    <s v="SO-862264-1"/>
    <d v="2025-01-19T00:00:00"/>
    <n v="57609"/>
    <n v="320000"/>
    <n v="70272.5"/>
    <s v="USD"/>
    <n v="1661"/>
    <x v="0"/>
    <x v="0"/>
    <x v="0"/>
    <n v="443056.06"/>
    <n v="7.0000000000000007E-2"/>
    <n v="22400.000000000004"/>
  </r>
  <r>
    <s v="SO-859575-1"/>
    <d v="2025-01-22T00:00:00"/>
    <n v="57609"/>
    <n v="94064"/>
    <n v="14112"/>
    <s v="USD"/>
    <n v="1661"/>
    <x v="0"/>
    <x v="0"/>
    <x v="0"/>
    <n v="537120.06000000006"/>
    <n v="7.0000000000000007E-2"/>
    <n v="6584.4800000000005"/>
  </r>
  <r>
    <s v="SO-859575-1"/>
    <d v="2025-01-22T00:00:00"/>
    <n v="57609"/>
    <n v="11.14"/>
    <n v="1.67"/>
    <s v="USD"/>
    <n v="1661"/>
    <x v="0"/>
    <x v="0"/>
    <x v="0"/>
    <n v="537131.20000000007"/>
    <n v="7.0000000000000007E-2"/>
    <n v="0.77980000000000016"/>
  </r>
  <r>
    <s v="SO-968313-1"/>
    <d v="2025-01-23T00:00:00"/>
    <n v="43369"/>
    <n v="311638"/>
    <n v="47544.95"/>
    <s v="USD"/>
    <n v="1661"/>
    <x v="0"/>
    <x v="0"/>
    <x v="0"/>
    <n v="848769.20000000007"/>
    <n v="7.0000000000000007E-2"/>
    <n v="21814.660000000003"/>
  </r>
  <r>
    <s v="SO-845604-1"/>
    <d v="2025-01-23T00:00:00"/>
    <n v="170462"/>
    <n v="8105.02"/>
    <n v="405.02"/>
    <s v="USD"/>
    <n v="1661"/>
    <x v="0"/>
    <x v="0"/>
    <x v="0"/>
    <n v="856874.22000000009"/>
    <n v="7.0000000000000007E-2"/>
    <n v="567.35140000000013"/>
  </r>
  <r>
    <s v="SO-845604-1"/>
    <d v="2025-01-23T00:00:00"/>
    <n v="170462"/>
    <n v="7088"/>
    <n v="354.2"/>
    <s v="USD"/>
    <n v="1661"/>
    <x v="0"/>
    <x v="0"/>
    <x v="0"/>
    <n v="863962.22000000009"/>
    <n v="7.0000000000000007E-2"/>
    <n v="496.16"/>
  </r>
  <r>
    <s v="SO-845604-1"/>
    <d v="2025-01-23T00:00:00"/>
    <n v="170462"/>
    <n v="84960"/>
    <n v="16992"/>
    <s v="USD"/>
    <n v="1661"/>
    <x v="0"/>
    <x v="0"/>
    <x v="0"/>
    <n v="948922.22000000009"/>
    <n v="7.0000000000000007E-2"/>
    <n v="5947.2000000000007"/>
  </r>
  <r>
    <s v="SO-845604-1"/>
    <d v="2025-01-23T00:00:00"/>
    <n v="170462"/>
    <n v="165591.74"/>
    <n v="8274.86"/>
    <s v="USD"/>
    <n v="1661"/>
    <x v="0"/>
    <x v="0"/>
    <x v="0"/>
    <n v="1114513.96"/>
    <n v="7.0000000000000007E-2"/>
    <n v="11591.4218"/>
  </r>
  <r>
    <s v="SO-845604-1"/>
    <d v="2025-01-23T00:00:00"/>
    <n v="170462"/>
    <n v="24660"/>
    <n v="4932"/>
    <s v="USD"/>
    <n v="1661"/>
    <x v="0"/>
    <x v="0"/>
    <x v="0"/>
    <n v="1139173.96"/>
    <n v="7.0000000000000007E-2"/>
    <n v="1726.2000000000003"/>
  </r>
  <r>
    <s v="SO-845604-1"/>
    <d v="2025-01-23T00:00:00"/>
    <n v="170462"/>
    <n v="15366.76"/>
    <n v="0"/>
    <s v="USD"/>
    <n v="1661"/>
    <x v="0"/>
    <x v="0"/>
    <x v="0"/>
    <n v="1154540.72"/>
    <n v="7.0000000000000007E-2"/>
    <n v="1075.6732000000002"/>
  </r>
  <r>
    <s v="SO-921493-1"/>
    <d v="2025-02-02T00:00:00"/>
    <n v="221356"/>
    <n v="137350.26"/>
    <n v="13733.8"/>
    <s v="USD"/>
    <n v="1661"/>
    <x v="0"/>
    <x v="0"/>
    <x v="0"/>
    <n v="1291890.98"/>
    <n v="7.0000000000000007E-2"/>
    <n v="9614.5182000000023"/>
  </r>
  <r>
    <s v="SO-921493-1"/>
    <d v="2025-02-02T00:00:00"/>
    <n v="221356"/>
    <n v="55555"/>
    <n v="5555"/>
    <s v="USD"/>
    <n v="1661"/>
    <x v="0"/>
    <x v="0"/>
    <x v="0"/>
    <n v="1347445.98"/>
    <n v="7.0000000000000007E-2"/>
    <n v="3888.8500000000004"/>
  </r>
  <r>
    <s v="SO-921493-1"/>
    <d v="2025-02-02T00:00:00"/>
    <n v="221356"/>
    <n v="990"/>
    <n v="0"/>
    <s v="USD"/>
    <n v="1661"/>
    <x v="0"/>
    <x v="0"/>
    <x v="0"/>
    <n v="1348435.98"/>
    <n v="7.0000000000000007E-2"/>
    <n v="69.300000000000011"/>
  </r>
  <r>
    <s v="SO-964832-1"/>
    <d v="2025-02-13T00:00:00"/>
    <n v="57609"/>
    <n v="558691.53"/>
    <n v="100559.89"/>
    <s v="USD"/>
    <n v="1661"/>
    <x v="0"/>
    <x v="0"/>
    <x v="0"/>
    <n v="1907127.51"/>
    <n v="0.09"/>
    <n v="50282.237699999998"/>
  </r>
  <r>
    <s v="SO-277742-1"/>
    <d v="2025-02-19T00:00:00"/>
    <n v="44084"/>
    <n v="49014.7"/>
    <n v="5367.22"/>
    <s v="USD"/>
    <n v="1661"/>
    <x v="0"/>
    <x v="0"/>
    <x v="0"/>
    <n v="1956142.21"/>
    <n v="0.09"/>
    <n v="4411.3229999999994"/>
  </r>
  <r>
    <s v="SO-961412-1"/>
    <d v="2025-02-20T00:00:00"/>
    <n v="57609"/>
    <n v="49422.94"/>
    <n v="2469.7399999999998"/>
    <s v="USD"/>
    <n v="1661"/>
    <x v="0"/>
    <x v="0"/>
    <x v="0"/>
    <n v="2005565.15"/>
    <n v="0.09"/>
    <n v="4448.0645999999997"/>
  </r>
  <r>
    <s v="SO-961412-1"/>
    <d v="2025-02-20T00:00:00"/>
    <n v="57609"/>
    <n v="246.7"/>
    <n v="0"/>
    <s v="USD"/>
    <n v="1661"/>
    <x v="0"/>
    <x v="0"/>
    <x v="0"/>
    <n v="2005811.8499999999"/>
    <n v="0.09"/>
    <n v="22.202999999999999"/>
  </r>
  <r>
    <s v="SO-964872-1"/>
    <d v="2025-02-20T00:00:00"/>
    <n v="57609"/>
    <n v="4874.0200000000004"/>
    <n v="438.66"/>
    <s v="USD"/>
    <n v="1661"/>
    <x v="0"/>
    <x v="0"/>
    <x v="0"/>
    <n v="2010685.8699999999"/>
    <n v="0.09"/>
    <n v="438.66180000000003"/>
  </r>
  <r>
    <s v="SO-964872-1"/>
    <d v="2025-02-20T00:00:00"/>
    <n v="57609"/>
    <n v="1221.82"/>
    <n v="109.96"/>
    <s v="USD"/>
    <n v="1661"/>
    <x v="0"/>
    <x v="0"/>
    <x v="0"/>
    <n v="2011907.69"/>
    <n v="0.09"/>
    <n v="109.96379999999999"/>
  </r>
  <r>
    <s v="SO-964872-1"/>
    <d v="2025-02-20T00:00:00"/>
    <n v="57609"/>
    <n v="380.99"/>
    <n v="0"/>
    <s v="USD"/>
    <n v="1661"/>
    <x v="0"/>
    <x v="0"/>
    <x v="0"/>
    <n v="2012288.68"/>
    <n v="0.09"/>
    <n v="34.289099999999998"/>
  </r>
  <r>
    <s v="SO-841826-1"/>
    <d v="2025-02-21T00:00:00"/>
    <n v="44084"/>
    <n v="125875"/>
    <n v="5137.76"/>
    <s v="USD"/>
    <n v="1661"/>
    <x v="0"/>
    <x v="0"/>
    <x v="0"/>
    <n v="2138163.6799999997"/>
    <n v="0.09"/>
    <n v="11328.75"/>
  </r>
  <r>
    <s v="SO-854373-1"/>
    <d v="2025-03-05T00:00:00"/>
    <n v="44084"/>
    <n v="13482.9"/>
    <n v="1139.4000000000001"/>
    <s v="USD"/>
    <n v="1661"/>
    <x v="0"/>
    <x v="0"/>
    <x v="0"/>
    <n v="2151646.5799999996"/>
    <n v="0.09"/>
    <n v="1213.461"/>
  </r>
  <r>
    <s v="SO-968197-1"/>
    <d v="2025-03-08T00:00:00"/>
    <n v="44084"/>
    <n v="34378.18"/>
    <n v="628.17999999999995"/>
    <s v="USD"/>
    <n v="1661"/>
    <x v="0"/>
    <x v="0"/>
    <x v="0"/>
    <n v="2186024.7599999998"/>
    <n v="0.09"/>
    <n v="3094.0362"/>
  </r>
  <r>
    <s v="SO-968197-1"/>
    <d v="2025-03-08T00:00:00"/>
    <n v="44084"/>
    <n v="9418.68"/>
    <n v="1318.68"/>
    <s v="USD"/>
    <n v="1661"/>
    <x v="0"/>
    <x v="0"/>
    <x v="0"/>
    <n v="2195443.44"/>
    <n v="0.09"/>
    <n v="847.68119999999999"/>
  </r>
  <r>
    <s v="SO-968197-1"/>
    <d v="2025-03-08T00:00:00"/>
    <n v="44084"/>
    <n v="2899.27"/>
    <n v="0"/>
    <s v="USD"/>
    <n v="1661"/>
    <x v="0"/>
    <x v="0"/>
    <x v="0"/>
    <n v="2198342.71"/>
    <n v="0.09"/>
    <n v="260.93430000000001"/>
  </r>
  <r>
    <s v="SO-983000-1"/>
    <d v="2025-03-08T00:00:00"/>
    <n v="57609"/>
    <n v="4545.6000000000004"/>
    <n v="545.6"/>
    <s v="USD"/>
    <n v="1661"/>
    <x v="0"/>
    <x v="0"/>
    <x v="0"/>
    <n v="2202888.31"/>
    <n v="0.09"/>
    <n v="409.10400000000004"/>
  </r>
  <r>
    <s v="SO-855543-1"/>
    <d v="2025-03-08T00:00:00"/>
    <n v="121409"/>
    <n v="1208.8800000000001"/>
    <n v="120.88"/>
    <s v="USD"/>
    <n v="1661"/>
    <x v="0"/>
    <x v="0"/>
    <x v="0"/>
    <n v="2204097.19"/>
    <n v="0.09"/>
    <n v="108.7992"/>
  </r>
  <r>
    <s v="SO-855519-1"/>
    <d v="2025-03-14T00:00:00"/>
    <n v="76405"/>
    <n v="119448"/>
    <n v="23898"/>
    <s v="USD"/>
    <n v="1661"/>
    <x v="0"/>
    <x v="0"/>
    <x v="0"/>
    <n v="2323545.19"/>
    <n v="0.1"/>
    <n v="11944.800000000001"/>
  </r>
  <r>
    <s v="SO-975941-1"/>
    <d v="2025-03-16T00:00:00"/>
    <n v="29795"/>
    <n v="1071"/>
    <n v="246.33"/>
    <s v="USD"/>
    <n v="1661"/>
    <x v="0"/>
    <x v="0"/>
    <x v="0"/>
    <n v="2324616.19"/>
    <n v="0.1"/>
    <n v="107.10000000000001"/>
  </r>
  <r>
    <s v="SO-858426-1"/>
    <d v="2025-03-16T00:00:00"/>
    <n v="170447"/>
    <n v="36199.050000000003"/>
    <n v="2720.84"/>
    <s v="USD"/>
    <n v="1661"/>
    <x v="0"/>
    <x v="0"/>
    <x v="0"/>
    <n v="2360815.2399999998"/>
    <n v="0.1"/>
    <n v="3619.9050000000007"/>
  </r>
  <r>
    <s v="SO-987513-1"/>
    <d v="2025-03-20T00:00:00"/>
    <n v="57609"/>
    <n v="2983.05"/>
    <n v="358.05"/>
    <s v="USD"/>
    <n v="1661"/>
    <x v="0"/>
    <x v="0"/>
    <x v="0"/>
    <n v="2363798.2899999996"/>
    <n v="0.1"/>
    <n v="298.30500000000001"/>
  </r>
  <r>
    <s v="SO-990095-1"/>
    <d v="2025-03-22T00:00:00"/>
    <n v="221356"/>
    <n v="99639.94"/>
    <n v="10467.94"/>
    <s v="USD"/>
    <n v="1661"/>
    <x v="0"/>
    <x v="0"/>
    <x v="0"/>
    <n v="2463438.2299999995"/>
    <n v="0.1"/>
    <n v="9963.9940000000006"/>
  </r>
  <r>
    <s v="SO-990095-1"/>
    <d v="2025-03-22T00:00:00"/>
    <n v="221356"/>
    <n v="98569.8"/>
    <n v="10350.200000000001"/>
    <s v="USD"/>
    <n v="1661"/>
    <x v="0"/>
    <x v="0"/>
    <x v="0"/>
    <n v="2562008.0299999993"/>
    <n v="0.1"/>
    <n v="9856.9800000000014"/>
  </r>
  <r>
    <s v="SO-990095-1"/>
    <d v="2025-03-22T00:00:00"/>
    <n v="221356"/>
    <n v="18928"/>
    <n v="1988"/>
    <s v="USD"/>
    <n v="1661"/>
    <x v="0"/>
    <x v="0"/>
    <x v="0"/>
    <n v="2580936.0299999993"/>
    <n v="0.1"/>
    <n v="1892.8000000000002"/>
  </r>
  <r>
    <s v="SO-940477-1"/>
    <d v="2025-03-23T00:00:00"/>
    <n v="66508"/>
    <n v="150331.16"/>
    <n v="16779.560000000001"/>
    <s v="USD"/>
    <n v="1661"/>
    <x v="0"/>
    <x v="0"/>
    <x v="0"/>
    <n v="2731267.1899999995"/>
    <n v="0.16"/>
    <n v="24052.9856"/>
  </r>
  <r>
    <s v="SO-940477-1"/>
    <d v="2025-03-23T00:00:00"/>
    <n v="66508"/>
    <n v="166230.16"/>
    <n v="18587.150000000001"/>
    <s v="USD"/>
    <n v="1661"/>
    <x v="0"/>
    <x v="0"/>
    <x v="0"/>
    <n v="2897497.3499999996"/>
    <n v="0.16"/>
    <n v="26596.8256"/>
  </r>
  <r>
    <s v="SO-940477-1"/>
    <d v="2025-03-23T00:00:00"/>
    <n v="66508"/>
    <n v="10860.24"/>
    <n v="1233.27"/>
    <s v="USD"/>
    <n v="1661"/>
    <x v="0"/>
    <x v="0"/>
    <x v="0"/>
    <n v="2908357.59"/>
    <n v="0.16"/>
    <n v="1737.6384"/>
  </r>
  <r>
    <s v="SO-863698-1"/>
    <d v="2025-03-27T00:00:00"/>
    <n v="42770"/>
    <n v="1392.24"/>
    <n v="0.24"/>
    <s v="USD"/>
    <n v="1661"/>
    <x v="0"/>
    <x v="0"/>
    <x v="0"/>
    <n v="2909749.83"/>
    <n v="0.16"/>
    <n v="222.75839999999999"/>
  </r>
  <r>
    <s v="SO-863698-1"/>
    <d v="2025-03-27T00:00:00"/>
    <n v="42770"/>
    <n v="2614"/>
    <n v="340"/>
    <s v="USD"/>
    <n v="1661"/>
    <x v="0"/>
    <x v="0"/>
    <x v="0"/>
    <n v="2912363.83"/>
    <n v="0.16"/>
    <n v="418.24"/>
  </r>
  <r>
    <s v="SO-863698-1"/>
    <d v="2025-03-27T00:00:00"/>
    <n v="42770"/>
    <n v="10511"/>
    <n v="1183"/>
    <s v="USD"/>
    <n v="1661"/>
    <x v="0"/>
    <x v="0"/>
    <x v="0"/>
    <n v="2922874.83"/>
    <n v="0.16"/>
    <n v="1681.76"/>
  </r>
  <r>
    <s v="SO-867922-1"/>
    <d v="2025-03-27T00:00:00"/>
    <n v="42770"/>
    <n v="18030.560000000001"/>
    <n v="2065.9899999999998"/>
    <s v="USD"/>
    <n v="1661"/>
    <x v="0"/>
    <x v="0"/>
    <x v="0"/>
    <n v="2940905.39"/>
    <n v="0.16"/>
    <n v="2884.8896000000004"/>
  </r>
  <r>
    <s v="SO-934184-1"/>
    <d v="2025-03-27T00:00:00"/>
    <n v="44084"/>
    <n v="671.3"/>
    <n v="0"/>
    <s v="USD"/>
    <n v="1661"/>
    <x v="0"/>
    <x v="0"/>
    <x v="0"/>
    <n v="2941576.69"/>
    <n v="0.16"/>
    <n v="107.408"/>
  </r>
  <r>
    <s v="SO-934184-1"/>
    <d v="2025-03-27T00:00:00"/>
    <n v="44084"/>
    <n v="8507.52"/>
    <n v="1276.31"/>
    <s v="USD"/>
    <n v="1661"/>
    <x v="0"/>
    <x v="0"/>
    <x v="0"/>
    <n v="2950084.21"/>
    <n v="0.16"/>
    <n v="1361.2032000000002"/>
  </r>
  <r>
    <s v="SO-990908-1"/>
    <d v="2025-03-27T00:00:00"/>
    <n v="351594"/>
    <n v="641.23"/>
    <n v="0"/>
    <s v="USD"/>
    <n v="1661"/>
    <x v="0"/>
    <x v="0"/>
    <x v="0"/>
    <n v="2950725.44"/>
    <n v="0.16"/>
    <n v="102.5968"/>
  </r>
  <r>
    <s v="SO-990908-1"/>
    <d v="2025-03-27T00:00:00"/>
    <n v="351594"/>
    <n v="7481.72"/>
    <n v="1197.2"/>
    <s v="USD"/>
    <n v="1661"/>
    <x v="0"/>
    <x v="0"/>
    <x v="0"/>
    <n v="2958207.16"/>
    <n v="0.18"/>
    <n v="1346.7095999999999"/>
  </r>
  <r>
    <s v="SO-0999524-1"/>
    <d v="2025-03-28T00:00:00"/>
    <n v="42879"/>
    <n v="7093.74"/>
    <n v="7093.74"/>
    <s v="USD"/>
    <n v="1661"/>
    <x v="0"/>
    <x v="0"/>
    <x v="0"/>
    <n v="2965300.9000000004"/>
    <n v="0.18"/>
    <n v="1276.8732"/>
  </r>
  <r>
    <s v="SO-273545-1"/>
    <d v="2025-03-28T00:00:00"/>
    <n v="44084"/>
    <n v="92340"/>
    <n v="9215"/>
    <s v="USD"/>
    <n v="1661"/>
    <x v="0"/>
    <x v="0"/>
    <x v="0"/>
    <n v="3057640.9000000004"/>
    <n v="0.18"/>
    <n v="16621.2"/>
  </r>
  <r>
    <s v="SO-273545-1"/>
    <d v="2025-03-28T00:00:00"/>
    <n v="44084"/>
    <n v="36012.19"/>
    <n v="3600.91"/>
    <s v="USD"/>
    <n v="1661"/>
    <x v="0"/>
    <x v="0"/>
    <x v="0"/>
    <n v="3093653.0900000003"/>
    <n v="0.18"/>
    <n v="6482.1941999999999"/>
  </r>
  <r>
    <s v="SO-273545-1"/>
    <d v="2025-03-28T00:00:00"/>
    <n v="44084"/>
    <n v="10993.07"/>
    <n v="1099.21"/>
    <s v="USD"/>
    <n v="1661"/>
    <x v="0"/>
    <x v="0"/>
    <x v="0"/>
    <n v="3104646.16"/>
    <n v="0.18"/>
    <n v="1978.7525999999998"/>
  </r>
  <r>
    <s v="SO-934190-1"/>
    <d v="2025-03-28T00:00:00"/>
    <n v="44084"/>
    <n v="3245.2"/>
    <n v="389.2"/>
    <s v="USD"/>
    <n v="1661"/>
    <x v="0"/>
    <x v="0"/>
    <x v="0"/>
    <n v="3107891.3600000003"/>
    <n v="0.18"/>
    <n v="584.13599999999997"/>
  </r>
  <r>
    <s v="SO-934190-1"/>
    <d v="2025-03-28T00:00:00"/>
    <n v="44084"/>
    <n v="4490.72"/>
    <n v="538.72"/>
    <s v="USD"/>
    <n v="1661"/>
    <x v="0"/>
    <x v="0"/>
    <x v="0"/>
    <n v="3112382.0800000005"/>
    <n v="0.18"/>
    <n v="808.32960000000003"/>
  </r>
  <r>
    <s v="SO-934190-1"/>
    <d v="2025-03-28T00:00:00"/>
    <n v="44084"/>
    <n v="33440.44"/>
    <n v="4014.94"/>
    <s v="USD"/>
    <n v="1661"/>
    <x v="0"/>
    <x v="0"/>
    <x v="0"/>
    <n v="3145822.5200000005"/>
    <n v="0.18"/>
    <n v="6019.2791999999999"/>
  </r>
  <r>
    <s v="SO-934190-1"/>
    <d v="2025-03-28T00:00:00"/>
    <n v="44084"/>
    <n v="11301.94"/>
    <n v="1356.94"/>
    <s v="USD"/>
    <n v="1661"/>
    <x v="0"/>
    <x v="0"/>
    <x v="0"/>
    <n v="3157124.4600000004"/>
    <n v="0.18"/>
    <n v="2034.3492000000001"/>
  </r>
  <r>
    <s v="SO-934190-1"/>
    <d v="2025-03-28T00:00:00"/>
    <n v="44084"/>
    <n v="3026.58"/>
    <n v="0"/>
    <s v="USD"/>
    <n v="1661"/>
    <x v="0"/>
    <x v="0"/>
    <x v="0"/>
    <n v="3160151.0400000005"/>
    <n v="0.18"/>
    <n v="544.78440000000001"/>
  </r>
  <r>
    <s v="SO-830674-1"/>
    <d v="2025-03-28T00:00:00"/>
    <n v="170462"/>
    <n v="4601.12"/>
    <n v="460.07"/>
    <s v="USD"/>
    <n v="1661"/>
    <x v="0"/>
    <x v="0"/>
    <x v="0"/>
    <n v="3164752.1600000006"/>
    <n v="0.18"/>
    <n v="828.20159999999998"/>
  </r>
  <r>
    <s v="SO-977475-1"/>
    <d v="2025-03-29T00:00:00"/>
    <n v="221356"/>
    <n v="24714"/>
    <n v="1482"/>
    <s v="USD"/>
    <n v="1661"/>
    <x v="0"/>
    <x v="0"/>
    <x v="0"/>
    <n v="3189466.1600000006"/>
    <n v="0.18"/>
    <n v="4448.5199999999995"/>
  </r>
  <r>
    <s v="SO-941666-1"/>
    <d v="2025-03-29T00:00:00"/>
    <n v="313854"/>
    <n v="265000"/>
    <n v="24500"/>
    <s v="USD"/>
    <n v="1661"/>
    <x v="0"/>
    <x v="0"/>
    <x v="0"/>
    <n v="3454466.1600000006"/>
    <n v="0.18"/>
    <n v="47700"/>
  </r>
  <r>
    <s v="SO-877297-1"/>
    <d v="2025-03-30T00:00:00"/>
    <n v="170462"/>
    <n v="6016.54"/>
    <n v="481.54"/>
    <s v="USD"/>
    <n v="1661"/>
    <x v="0"/>
    <x v="0"/>
    <x v="0"/>
    <n v="3460482.7000000007"/>
    <n v="0.18"/>
    <n v="1082.9772"/>
  </r>
  <r>
    <s v="SO-877297-1"/>
    <d v="2025-03-30T00:00:00"/>
    <n v="170462"/>
    <n v="27038.42"/>
    <n v="1843.82"/>
    <s v="USD"/>
    <n v="1661"/>
    <x v="0"/>
    <x v="0"/>
    <x v="0"/>
    <n v="3487521.1200000006"/>
    <n v="0.18"/>
    <n v="4866.9155999999994"/>
  </r>
  <r>
    <s v="SO-877297-1"/>
    <d v="2025-03-30T00:00:00"/>
    <n v="170462"/>
    <n v="446.59"/>
    <n v="0"/>
    <s v="USD"/>
    <n v="1661"/>
    <x v="0"/>
    <x v="0"/>
    <x v="0"/>
    <n v="3487967.7100000004"/>
    <n v="0.18"/>
    <n v="80.386199999999988"/>
  </r>
  <r>
    <s v="SO-984100-1"/>
    <d v="2025-04-05T00:00:00"/>
    <n v="463531"/>
    <n v="543.84"/>
    <n v="27.18"/>
    <s v="USD"/>
    <n v="1661"/>
    <x v="0"/>
    <x v="0"/>
    <x v="0"/>
    <n v="3488511.5500000003"/>
    <n v="0.18"/>
    <n v="97.891199999999998"/>
  </r>
  <r>
    <s v="SO-1002127-1"/>
    <d v="2025-04-10T00:00:00"/>
    <n v="488846"/>
    <n v="5491"/>
    <n v="867"/>
    <s v="USD"/>
    <n v="1661"/>
    <x v="0"/>
    <x v="0"/>
    <x v="0"/>
    <n v="3494002.5500000003"/>
    <n v="0.18"/>
    <n v="988.38"/>
  </r>
  <r>
    <s v="SO-1011949-1"/>
    <d v="2025-04-19T00:00:00"/>
    <n v="44084"/>
    <n v="1153.2"/>
    <n v="138.30000000000001"/>
    <s v="USD"/>
    <n v="1661"/>
    <x v="0"/>
    <x v="0"/>
    <x v="0"/>
    <n v="3495155.7500000005"/>
    <n v="0.18"/>
    <n v="207.57599999999999"/>
  </r>
  <r>
    <s v="SO-1011949-1"/>
    <d v="2025-04-19T00:00:00"/>
    <n v="44084"/>
    <n v="72.209999999999994"/>
    <n v="0"/>
    <s v="USD"/>
    <n v="1661"/>
    <x v="0"/>
    <x v="0"/>
    <x v="0"/>
    <n v="3495227.9600000004"/>
    <n v="0.18"/>
    <n v="12.997799999999998"/>
  </r>
  <r>
    <s v="SO-978887-1"/>
    <d v="2025-04-23T00:00:00"/>
    <n v="57609"/>
    <n v="2642.26"/>
    <n v="528.45000000000005"/>
    <s v="USD"/>
    <n v="1661"/>
    <x v="0"/>
    <x v="0"/>
    <x v="0"/>
    <n v="3497870.22"/>
    <n v="0.18"/>
    <n v="475.60680000000002"/>
  </r>
  <r>
    <s v="SO-1019047-1"/>
    <d v="2025-05-01T00:00:00"/>
    <n v="222927"/>
    <n v="11733.96"/>
    <n v="3150.06"/>
    <s v="USD"/>
    <n v="1661"/>
    <x v="0"/>
    <x v="0"/>
    <x v="0"/>
    <n v="3509604.18"/>
    <n v="0.18"/>
    <n v="2112.1127999999999"/>
  </r>
  <r>
    <s v="SO-994950-1"/>
    <d v="2025-05-01T00:00:00"/>
    <n v="222927"/>
    <n v="39906.269999999997"/>
    <n v="3990.27"/>
    <s v="USD"/>
    <n v="1661"/>
    <x v="0"/>
    <x v="0"/>
    <x v="0"/>
    <n v="3549510.45"/>
    <n v="0.18"/>
    <n v="7183.1285999999991"/>
  </r>
  <r>
    <s v="SO-990796-1"/>
    <d v="2025-05-02T00:00:00"/>
    <n v="222927"/>
    <n v="8250"/>
    <n v="1650"/>
    <s v="USD"/>
    <n v="1661"/>
    <x v="0"/>
    <x v="0"/>
    <x v="0"/>
    <n v="3557760.45"/>
    <n v="0.18"/>
    <n v="1485"/>
  </r>
  <r>
    <s v="SO-990257-1"/>
    <d v="2025-05-16T00:00:00"/>
    <n v="57609"/>
    <n v="1363.68"/>
    <n v="163.68"/>
    <s v="USD"/>
    <n v="1661"/>
    <x v="0"/>
    <x v="0"/>
    <x v="0"/>
    <n v="3559124.1300000004"/>
    <n v="0.18"/>
    <n v="245.4624"/>
  </r>
  <r>
    <s v="SO-286050-1"/>
    <d v="2025-06-07T00:00:00"/>
    <n v="44084"/>
    <n v="17386.150000000001"/>
    <n v="1653.5"/>
    <s v="USD"/>
    <n v="1661"/>
    <x v="0"/>
    <x v="0"/>
    <x v="0"/>
    <n v="3576510.2800000003"/>
    <n v="0.18"/>
    <n v="3129.5070000000001"/>
  </r>
  <r>
    <s v="SO-887494-1"/>
    <d v="2025-06-07T00:00:00"/>
    <n v="44084"/>
    <n v="29926.91"/>
    <n v="2100.62"/>
    <s v="USD"/>
    <n v="1661"/>
    <x v="0"/>
    <x v="0"/>
    <x v="0"/>
    <n v="3606437.1900000004"/>
    <n v="0.18"/>
    <n v="5386.8437999999996"/>
  </r>
  <r>
    <s v="SO-922917-1"/>
    <d v="2025-06-21T00:00:00"/>
    <n v="170447"/>
    <n v="39761.31"/>
    <n v="1986.31"/>
    <s v="USD"/>
    <n v="1661"/>
    <x v="0"/>
    <x v="0"/>
    <x v="0"/>
    <n v="3646198.5000000005"/>
    <n v="0.18"/>
    <n v="7157.0357999999997"/>
  </r>
  <r>
    <s v="SO-1039497-1"/>
    <d v="2025-06-22T00:00:00"/>
    <n v="57609"/>
    <n v="9766.5"/>
    <n v="994.5"/>
    <s v="USD"/>
    <n v="1661"/>
    <x v="0"/>
    <x v="0"/>
    <x v="0"/>
    <n v="3655965.0000000005"/>
    <n v="0.18"/>
    <n v="1757.97"/>
  </r>
  <r>
    <s v="SO-1039308-1"/>
    <d v="2025-06-26T00:00:00"/>
    <n v="351594"/>
    <n v="15156.06"/>
    <n v="2425.23"/>
    <s v="USD"/>
    <n v="1661"/>
    <x v="0"/>
    <x v="0"/>
    <x v="0"/>
    <n v="3671121.0600000005"/>
    <n v="0.18"/>
    <n v="2728.0907999999999"/>
  </r>
  <r>
    <s v="SO-1039308-1"/>
    <d v="2025-06-26T00:00:00"/>
    <n v="351594"/>
    <n v="159.29"/>
    <n v="25.49"/>
    <s v="USD"/>
    <n v="1661"/>
    <x v="0"/>
    <x v="0"/>
    <x v="0"/>
    <n v="3671280.3500000006"/>
    <n v="0.18"/>
    <n v="28.672199999999997"/>
  </r>
  <r>
    <s v="SO-1039308-1"/>
    <d v="2025-06-26T00:00:00"/>
    <n v="351594"/>
    <n v="1291.3499999999999"/>
    <n v="0"/>
    <s v="USD"/>
    <n v="1661"/>
    <x v="0"/>
    <x v="0"/>
    <x v="0"/>
    <n v="3672571.7000000007"/>
    <n v="0.18"/>
    <n v="232.44299999999998"/>
  </r>
  <r>
    <s v="SO-1043241-1"/>
    <d v="2025-07-20T00:00:00"/>
    <n v="351594"/>
    <n v="1252.3800000000001"/>
    <n v="200.4"/>
    <s v="USD"/>
    <n v="1661"/>
    <x v="0"/>
    <x v="0"/>
    <x v="0"/>
    <n v="3673824.0800000005"/>
    <n v="0.18"/>
    <n v="225.42840000000001"/>
  </r>
  <r>
    <s v="SO-1043241-1"/>
    <d v="2025-07-20T00:00:00"/>
    <n v="351594"/>
    <n v="365.26"/>
    <n v="58.44"/>
    <s v="USD"/>
    <n v="1661"/>
    <x v="0"/>
    <x v="0"/>
    <x v="0"/>
    <n v="3674189.3400000003"/>
    <n v="0.18"/>
    <n v="65.746799999999993"/>
  </r>
  <r>
    <s v="SO-1043241-1"/>
    <d v="2025-07-20T00:00:00"/>
    <n v="351594"/>
    <n v="82.6"/>
    <n v="0"/>
    <s v="USD"/>
    <n v="1661"/>
    <x v="0"/>
    <x v="0"/>
    <x v="0"/>
    <n v="3674271.9400000004"/>
    <n v="0.18"/>
    <n v="14.867999999999999"/>
  </r>
  <r>
    <s v="SO-1034180-1"/>
    <d v="2025-07-23T00:00:00"/>
    <n v="43369"/>
    <n v="15000"/>
    <n v="2148"/>
    <s v="USD"/>
    <n v="1661"/>
    <x v="0"/>
    <x v="0"/>
    <x v="0"/>
    <n v="3689271.9400000004"/>
    <n v="0.18"/>
    <n v="2700"/>
  </r>
  <r>
    <s v="SO-1034180-1"/>
    <d v="2025-07-23T00:00:00"/>
    <n v="43369"/>
    <n v="2478"/>
    <n v="498"/>
    <s v="USD"/>
    <n v="1661"/>
    <x v="0"/>
    <x v="0"/>
    <x v="0"/>
    <n v="3691749.9400000004"/>
    <n v="0.2"/>
    <n v="495.6"/>
  </r>
  <r>
    <s v="SO-945175-1"/>
    <d v="2025-01-04T00:00:00"/>
    <n v="57609"/>
    <n v="4800"/>
    <n v="1920"/>
    <s v="USD"/>
    <n v="1661"/>
    <x v="0"/>
    <x v="1"/>
    <x v="0"/>
    <n v="4800"/>
    <n v="0.1"/>
    <n v="480"/>
  </r>
  <r>
    <s v="SO-945175-1"/>
    <d v="2025-01-04T00:00:00"/>
    <n v="57609"/>
    <n v="48375"/>
    <n v="19350"/>
    <s v="USD"/>
    <n v="1661"/>
    <x v="0"/>
    <x v="1"/>
    <x v="0"/>
    <n v="53175"/>
    <n v="0.1"/>
    <n v="4837.5"/>
  </r>
  <r>
    <s v="SO-938665-1"/>
    <d v="2025-02-20T00:00:00"/>
    <n v="221356"/>
    <n v="17380"/>
    <n v="6315"/>
    <s v="USD"/>
    <n v="1661"/>
    <x v="0"/>
    <x v="1"/>
    <x v="0"/>
    <n v="70555"/>
    <n v="0.1"/>
    <n v="1738"/>
  </r>
  <r>
    <s v="SO-962576-1"/>
    <d v="2025-02-20T00:00:00"/>
    <n v="221356"/>
    <n v="45000.3"/>
    <n v="18270.3"/>
    <s v="USD"/>
    <n v="1661"/>
    <x v="0"/>
    <x v="1"/>
    <x v="0"/>
    <n v="115555.3"/>
    <n v="0.1"/>
    <n v="4500.0300000000007"/>
  </r>
  <r>
    <s v="SO-854373-2"/>
    <d v="2025-03-05T00:00:00"/>
    <n v="44084"/>
    <n v="1718.5"/>
    <n v="234.58"/>
    <s v="USD"/>
    <n v="1661"/>
    <x v="0"/>
    <x v="1"/>
    <x v="0"/>
    <n v="117273.8"/>
    <n v="0.1"/>
    <n v="171.85000000000002"/>
  </r>
  <r>
    <s v="SO-918620-1"/>
    <d v="2025-03-14T00:00:00"/>
    <n v="43369"/>
    <n v="13975"/>
    <n v="6478.5"/>
    <s v="USD"/>
    <n v="1661"/>
    <x v="0"/>
    <x v="1"/>
    <x v="0"/>
    <n v="131248.79999999999"/>
    <n v="0.125"/>
    <n v="1746.875"/>
  </r>
  <r>
    <s v="SO-659151-1"/>
    <d v="2025-03-30T00:00:00"/>
    <n v="121409"/>
    <n v="72450"/>
    <n v="22338.74"/>
    <s v="USD"/>
    <n v="1661"/>
    <x v="0"/>
    <x v="1"/>
    <x v="0"/>
    <n v="203698.8"/>
    <n v="0.14000000000000001"/>
    <n v="10143.000000000002"/>
  </r>
  <r>
    <s v="SO-974218-1"/>
    <d v="2025-04-11T00:00:00"/>
    <n v="170447"/>
    <n v="300"/>
    <n v="120"/>
    <s v="USD"/>
    <n v="1661"/>
    <x v="0"/>
    <x v="1"/>
    <x v="0"/>
    <n v="203998.8"/>
    <n v="0.14000000000000001"/>
    <n v="42.000000000000007"/>
  </r>
  <r>
    <s v="SO-974218-1"/>
    <d v="2025-04-11T00:00:00"/>
    <n v="170447"/>
    <n v="21600"/>
    <n v="9450"/>
    <s v="USD"/>
    <n v="1661"/>
    <x v="0"/>
    <x v="1"/>
    <x v="0"/>
    <n v="225598.8"/>
    <n v="0.22500000000000001"/>
    <n v="4860"/>
  </r>
  <r>
    <s v="SO-519281-1"/>
    <d v="2025-04-23T00:00:00"/>
    <n v="29795"/>
    <n v="1500"/>
    <n v="600"/>
    <s v="USD"/>
    <n v="1661"/>
    <x v="0"/>
    <x v="1"/>
    <x v="0"/>
    <n v="227098.8"/>
    <n v="0.22500000000000001"/>
    <n v="337.5"/>
  </r>
  <r>
    <s v="SO-519281-1"/>
    <d v="2025-04-23T00:00:00"/>
    <n v="29795"/>
    <n v="50750"/>
    <n v="23345"/>
    <s v="USD"/>
    <n v="1661"/>
    <x v="0"/>
    <x v="1"/>
    <x v="0"/>
    <n v="277848.8"/>
    <n v="0.25"/>
    <n v="12687.5"/>
  </r>
  <r>
    <s v="SO-850826-1"/>
    <d v="2025-05-17T00:00:00"/>
    <n v="44084"/>
    <n v="5760"/>
    <n v="2816"/>
    <s v="USD"/>
    <n v="1661"/>
    <x v="0"/>
    <x v="1"/>
    <x v="0"/>
    <n v="283608.8"/>
    <n v="0.25"/>
    <n v="1440"/>
  </r>
  <r>
    <s v="SO-997120-1"/>
    <d v="2025-05-22T00:00:00"/>
    <n v="222927"/>
    <n v="46500"/>
    <n v="18600"/>
    <s v="USD"/>
    <n v="1661"/>
    <x v="0"/>
    <x v="1"/>
    <x v="0"/>
    <n v="330108.79999999999"/>
    <n v="0.28000000000000003"/>
    <n v="13020.000000000002"/>
  </r>
  <r>
    <s v="SO-1028242-1"/>
    <d v="2025-06-11T00:00:00"/>
    <n v="44084"/>
    <n v="471.2"/>
    <n v="239.6"/>
    <s v="USD"/>
    <n v="1661"/>
    <x v="0"/>
    <x v="1"/>
    <x v="0"/>
    <n v="330580"/>
    <n v="0.28000000000000003"/>
    <n v="131.93600000000001"/>
  </r>
  <r>
    <s v="SO-949612-1"/>
    <d v="2025-01-25T00:00:00"/>
    <n v="167324"/>
    <n v="7924.58"/>
    <n v="595.84"/>
    <s v="USD"/>
    <n v="763043"/>
    <x v="1"/>
    <x v="0"/>
    <x v="1"/>
    <n v="7924.58"/>
    <n v="0.05"/>
    <n v="396.22900000000004"/>
  </r>
  <r>
    <s v="SO-949612-1"/>
    <d v="2025-01-25T00:00:00"/>
    <n v="167324"/>
    <n v="2610"/>
    <n v="150"/>
    <s v="USD"/>
    <n v="763043"/>
    <x v="1"/>
    <x v="0"/>
    <x v="1"/>
    <n v="10534.58"/>
    <n v="0.05"/>
    <n v="130.5"/>
  </r>
  <r>
    <s v="SO-949612-1"/>
    <d v="2025-01-25T00:00:00"/>
    <n v="167324"/>
    <n v="437.98"/>
    <n v="0"/>
    <s v="USD"/>
    <n v="763043"/>
    <x v="1"/>
    <x v="0"/>
    <x v="1"/>
    <n v="10972.56"/>
    <n v="0.05"/>
    <n v="21.899000000000001"/>
  </r>
  <r>
    <s v="SO-967231-1"/>
    <d v="2025-01-25T00:00:00"/>
    <n v="167324"/>
    <n v="3990"/>
    <n v="90"/>
    <s v="USD"/>
    <n v="763043"/>
    <x v="1"/>
    <x v="0"/>
    <x v="1"/>
    <n v="14962.56"/>
    <n v="0.05"/>
    <n v="199.5"/>
  </r>
  <r>
    <s v="SO-967231-1"/>
    <d v="2025-01-25T00:00:00"/>
    <n v="167324"/>
    <n v="114.95"/>
    <n v="0"/>
    <s v="USD"/>
    <n v="763043"/>
    <x v="1"/>
    <x v="0"/>
    <x v="1"/>
    <n v="15077.51"/>
    <n v="0.05"/>
    <n v="5.7475000000000005"/>
  </r>
  <r>
    <s v="SO-968896-1"/>
    <d v="2025-02-06T00:00:00"/>
    <n v="167324"/>
    <n v="2606.8000000000002"/>
    <n v="58.8"/>
    <s v="USD"/>
    <n v="763043"/>
    <x v="1"/>
    <x v="0"/>
    <x v="1"/>
    <n v="17684.310000000001"/>
    <n v="0.05"/>
    <n v="130.34"/>
  </r>
  <r>
    <s v="SO-968896-1"/>
    <d v="2025-02-06T00:00:00"/>
    <n v="167324"/>
    <n v="18620"/>
    <n v="420"/>
    <s v="USD"/>
    <n v="763043"/>
    <x v="1"/>
    <x v="0"/>
    <x v="1"/>
    <n v="36304.31"/>
    <n v="0.05"/>
    <n v="931"/>
  </r>
  <r>
    <s v="SO-968896-1"/>
    <d v="2025-02-06T00:00:00"/>
    <n v="167324"/>
    <n v="3897.6"/>
    <n v="89.6"/>
    <s v="USD"/>
    <n v="763043"/>
    <x v="1"/>
    <x v="0"/>
    <x v="1"/>
    <n v="40201.909999999996"/>
    <n v="0.05"/>
    <n v="194.88"/>
  </r>
  <r>
    <s v="SO-968896-1"/>
    <d v="2025-02-06T00:00:00"/>
    <n v="167324"/>
    <n v="1183.08"/>
    <n v="0"/>
    <s v="USD"/>
    <n v="763043"/>
    <x v="1"/>
    <x v="0"/>
    <x v="1"/>
    <n v="41384.99"/>
    <n v="0.05"/>
    <n v="59.153999999999996"/>
  </r>
  <r>
    <s v="SO-984976-1"/>
    <d v="2025-03-19T00:00:00"/>
    <n v="167324"/>
    <n v="8689.6"/>
    <n v="196.24"/>
    <s v="USD"/>
    <n v="763043"/>
    <x v="1"/>
    <x v="0"/>
    <x v="1"/>
    <n v="50074.59"/>
    <n v="0.05"/>
    <n v="434.48"/>
  </r>
  <r>
    <s v="SO-984976-1"/>
    <d v="2025-03-19T00:00:00"/>
    <n v="167324"/>
    <n v="50540"/>
    <n v="3420"/>
    <s v="USD"/>
    <n v="763043"/>
    <x v="1"/>
    <x v="0"/>
    <x v="1"/>
    <n v="100614.59"/>
    <n v="0.05"/>
    <n v="2527"/>
  </r>
  <r>
    <s v="SO-984976-1"/>
    <d v="2025-03-19T00:00:00"/>
    <n v="167324"/>
    <n v="12992"/>
    <n v="298.68"/>
    <s v="USD"/>
    <n v="763043"/>
    <x v="1"/>
    <x v="0"/>
    <x v="1"/>
    <n v="113606.59"/>
    <n v="0.05"/>
    <n v="649.6"/>
  </r>
  <r>
    <s v="SO-984976-1"/>
    <d v="2025-03-19T00:00:00"/>
    <n v="167324"/>
    <n v="3103.45"/>
    <n v="0"/>
    <s v="USD"/>
    <n v="763043"/>
    <x v="1"/>
    <x v="0"/>
    <x v="1"/>
    <n v="116710.04"/>
    <n v="0.05"/>
    <n v="155.17250000000001"/>
  </r>
  <r>
    <s v="SO-997373-1"/>
    <d v="2025-03-27T00:00:00"/>
    <n v="167324"/>
    <n v="102928.84"/>
    <n v="7091.84"/>
    <s v="USD"/>
    <n v="763043"/>
    <x v="1"/>
    <x v="0"/>
    <x v="1"/>
    <n v="219638.88"/>
    <n v="0.05"/>
    <n v="5146.442"/>
  </r>
  <r>
    <s v="SO-997373-1"/>
    <d v="2025-03-27T00:00:00"/>
    <n v="167324"/>
    <n v="32155.200000000001"/>
    <n v="739.2"/>
    <s v="USD"/>
    <n v="763043"/>
    <x v="1"/>
    <x v="0"/>
    <x v="1"/>
    <n v="251794.08000000002"/>
    <n v="0.05"/>
    <n v="1607.7600000000002"/>
  </r>
  <r>
    <s v="SO-997373-1"/>
    <d v="2025-03-27T00:00:00"/>
    <n v="167324"/>
    <n v="5592.21"/>
    <n v="0"/>
    <s v="USD"/>
    <n v="763043"/>
    <x v="1"/>
    <x v="0"/>
    <x v="1"/>
    <n v="257386.29"/>
    <n v="0.05"/>
    <n v="279.6105"/>
  </r>
  <r>
    <s v="SO-964095-1"/>
    <d v="2025-04-06T00:00:00"/>
    <n v="167324"/>
    <n v="42043.34"/>
    <n v="668.52"/>
    <s v="USD"/>
    <n v="763043"/>
    <x v="1"/>
    <x v="0"/>
    <x v="1"/>
    <n v="299429.63"/>
    <n v="0.05"/>
    <n v="2102.1669999999999"/>
  </r>
  <r>
    <s v="SO-964095-1"/>
    <d v="2025-04-06T00:00:00"/>
    <n v="167324"/>
    <n v="147490.81"/>
    <n v="3031.16"/>
    <s v="USD"/>
    <n v="763043"/>
    <x v="1"/>
    <x v="0"/>
    <x v="1"/>
    <n v="446920.44"/>
    <n v="0.05"/>
    <n v="7374.5405000000001"/>
  </r>
  <r>
    <s v="SO-964095-1"/>
    <d v="2025-04-06T00:00:00"/>
    <n v="167324"/>
    <n v="7068.93"/>
    <n v="0"/>
    <s v="USD"/>
    <n v="763043"/>
    <x v="1"/>
    <x v="0"/>
    <x v="1"/>
    <n v="453989.37"/>
    <n v="0.05"/>
    <n v="353.44650000000001"/>
  </r>
  <r>
    <s v="SO-964095-1"/>
    <d v="2025-04-06T00:00:00"/>
    <n v="167324"/>
    <n v="155904"/>
    <n v="3584"/>
    <s v="USD"/>
    <n v="763043"/>
    <x v="1"/>
    <x v="0"/>
    <x v="1"/>
    <n v="609893.37"/>
    <n v="0.05"/>
    <n v="7795.2000000000007"/>
  </r>
  <r>
    <s v="SO-964095-1"/>
    <d v="2025-04-06T00:00:00"/>
    <n v="167324"/>
    <n v="10067.69"/>
    <n v="231.4"/>
    <s v="USD"/>
    <n v="763043"/>
    <x v="1"/>
    <x v="0"/>
    <x v="1"/>
    <n v="619961.05999999994"/>
    <n v="0.05"/>
    <n v="503.38450000000006"/>
  </r>
  <r>
    <s v="SO-964095-1"/>
    <d v="2025-04-06T00:00:00"/>
    <n v="167324"/>
    <n v="14818.14"/>
    <n v="0"/>
    <s v="USD"/>
    <n v="763043"/>
    <x v="1"/>
    <x v="0"/>
    <x v="1"/>
    <n v="634779.19999999995"/>
    <n v="0.05"/>
    <n v="740.90700000000004"/>
  </r>
  <r>
    <s v="SO-882132-1"/>
    <d v="2025-04-11T00:00:00"/>
    <n v="12348"/>
    <n v="46480.37"/>
    <n v="3720.14"/>
    <s v="USD"/>
    <n v="763043"/>
    <x v="1"/>
    <x v="0"/>
    <x v="1"/>
    <n v="681259.57"/>
    <n v="0.05"/>
    <n v="2324.0185000000001"/>
  </r>
  <r>
    <s v="SO-882132-1"/>
    <d v="2025-04-11T00:00:00"/>
    <n v="12348"/>
    <n v="1394.41"/>
    <n v="0"/>
    <s v="USD"/>
    <n v="763043"/>
    <x v="1"/>
    <x v="0"/>
    <x v="1"/>
    <n v="682653.98"/>
    <n v="0.05"/>
    <n v="69.720500000000001"/>
  </r>
  <r>
    <s v="SO-992891-1"/>
    <d v="2025-04-12T00:00:00"/>
    <n v="480045"/>
    <n v="817.42"/>
    <n v="65.42"/>
    <s v="USD"/>
    <n v="763043"/>
    <x v="1"/>
    <x v="0"/>
    <x v="1"/>
    <n v="683471.4"/>
    <n v="0.05"/>
    <n v="40.871000000000002"/>
  </r>
  <r>
    <s v="SO-948323-1"/>
    <d v="2025-04-13T00:00:00"/>
    <n v="167324"/>
    <n v="113170"/>
    <n v="-14410"/>
    <s v="USD"/>
    <n v="763043"/>
    <x v="1"/>
    <x v="0"/>
    <x v="1"/>
    <n v="796641.4"/>
    <n v="0.05"/>
    <n v="5658.5"/>
  </r>
  <r>
    <s v="SO-948323-1"/>
    <d v="2025-04-13T00:00:00"/>
    <n v="167324"/>
    <n v="113050"/>
    <n v="36210"/>
    <s v="USD"/>
    <n v="763043"/>
    <x v="1"/>
    <x v="0"/>
    <x v="1"/>
    <n v="909691.4"/>
    <n v="0.05"/>
    <n v="5652.5"/>
  </r>
  <r>
    <s v="SO-948323-1"/>
    <d v="2025-04-13T00:00:00"/>
    <n v="167324"/>
    <n v="66354.899999999994"/>
    <n v="1525.4"/>
    <s v="USD"/>
    <n v="763043"/>
    <x v="1"/>
    <x v="0"/>
    <x v="1"/>
    <n v="976046.3"/>
    <n v="0.05"/>
    <n v="3317.7449999999999"/>
  </r>
  <r>
    <s v="SO-948323-1"/>
    <d v="2025-04-13T00:00:00"/>
    <n v="167324"/>
    <n v="9300.5400000000009"/>
    <n v="0"/>
    <s v="USD"/>
    <n v="763043"/>
    <x v="1"/>
    <x v="0"/>
    <x v="1"/>
    <n v="985346.84000000008"/>
    <n v="0.05"/>
    <n v="465.02700000000004"/>
  </r>
  <r>
    <s v="SO-948323-1"/>
    <d v="2025-04-13T00:00:00"/>
    <n v="167324"/>
    <n v="0"/>
    <n v="-2590"/>
    <s v="USD"/>
    <n v="763043"/>
    <x v="1"/>
    <x v="0"/>
    <x v="1"/>
    <n v="985346.84000000008"/>
    <n v="0.05"/>
    <n v="0"/>
  </r>
  <r>
    <s v="SO-0999557-1"/>
    <d v="2025-04-18T00:00:00"/>
    <n v="167324"/>
    <n v="3800"/>
    <n v="200"/>
    <s v="USD"/>
    <n v="763043"/>
    <x v="1"/>
    <x v="0"/>
    <x v="1"/>
    <n v="989146.84000000008"/>
    <n v="0.05"/>
    <n v="190"/>
  </r>
  <r>
    <s v="SO-471268-1"/>
    <d v="2025-04-23T00:00:00"/>
    <n v="167324"/>
    <n v="180088.72"/>
    <n v="21615.72"/>
    <s v="USD"/>
    <n v="763043"/>
    <x v="1"/>
    <x v="0"/>
    <x v="1"/>
    <n v="1169235.56"/>
    <n v="0.05"/>
    <n v="9004.4359999999997"/>
  </r>
  <r>
    <s v="SO-471268-1"/>
    <d v="2025-04-23T00:00:00"/>
    <n v="167324"/>
    <n v="661.23"/>
    <n v="0"/>
    <s v="USD"/>
    <n v="763043"/>
    <x v="1"/>
    <x v="0"/>
    <x v="1"/>
    <n v="1169896.79"/>
    <n v="0.05"/>
    <n v="33.061500000000002"/>
  </r>
  <r>
    <s v="SO-1018702-1"/>
    <d v="2025-04-27T00:00:00"/>
    <n v="167324"/>
    <n v="2660"/>
    <n v="200"/>
    <s v="USD"/>
    <n v="763043"/>
    <x v="1"/>
    <x v="0"/>
    <x v="1"/>
    <n v="1172556.79"/>
    <n v="0.05"/>
    <n v="133"/>
  </r>
  <r>
    <s v="SO-1018702-1"/>
    <d v="2025-04-27T00:00:00"/>
    <n v="167324"/>
    <n v="-174.22"/>
    <n v="0"/>
    <s v="USD"/>
    <n v="763043"/>
    <x v="1"/>
    <x v="0"/>
    <x v="1"/>
    <n v="1172382.57"/>
    <n v="0.05"/>
    <n v="-8.7110000000000003"/>
  </r>
  <r>
    <s v="SO-1015207-1"/>
    <d v="2025-05-01T00:00:00"/>
    <n v="511987"/>
    <n v="1754.07"/>
    <n v="140.38999999999999"/>
    <s v="USD"/>
    <n v="763043"/>
    <x v="1"/>
    <x v="0"/>
    <x v="1"/>
    <n v="1174136.6400000001"/>
    <n v="0.05"/>
    <n v="87.703500000000005"/>
  </r>
  <r>
    <s v="SO-0998655-1"/>
    <d v="2025-05-07T00:00:00"/>
    <n v="167324"/>
    <n v="43500"/>
    <n v="3450"/>
    <s v="USD"/>
    <n v="763043"/>
    <x v="1"/>
    <x v="0"/>
    <x v="1"/>
    <n v="1217636.6400000001"/>
    <n v="0.05"/>
    <n v="2175"/>
  </r>
  <r>
    <s v="SO-851003-1"/>
    <d v="2025-05-08T00:00:00"/>
    <n v="167324"/>
    <n v="98355.35"/>
    <n v="9833.3799999999992"/>
    <s v="USD"/>
    <n v="763043"/>
    <x v="1"/>
    <x v="0"/>
    <x v="1"/>
    <n v="1315991.9900000002"/>
    <n v="0.05"/>
    <n v="4917.7675000000008"/>
  </r>
  <r>
    <s v="SO-1024752-1"/>
    <d v="2025-05-09T00:00:00"/>
    <n v="167324"/>
    <n v="1819.85"/>
    <n v="0"/>
    <s v="USD"/>
    <n v="763043"/>
    <x v="1"/>
    <x v="0"/>
    <x v="1"/>
    <n v="1317811.8400000003"/>
    <n v="0.05"/>
    <n v="90.992500000000007"/>
  </r>
  <r>
    <s v="SO-967216-1"/>
    <d v="2025-05-09T00:00:00"/>
    <n v="167324"/>
    <n v="4127.42"/>
    <n v="93.1"/>
    <s v="USD"/>
    <n v="763043"/>
    <x v="1"/>
    <x v="0"/>
    <x v="1"/>
    <n v="1321939.2600000002"/>
    <n v="0.05"/>
    <n v="206.37100000000001"/>
  </r>
  <r>
    <s v="SO-967216-1"/>
    <d v="2025-05-09T00:00:00"/>
    <n v="167324"/>
    <n v="18620"/>
    <n v="2520"/>
    <s v="USD"/>
    <n v="763043"/>
    <x v="1"/>
    <x v="0"/>
    <x v="1"/>
    <n v="1340559.2600000002"/>
    <n v="0.05"/>
    <n v="931"/>
  </r>
  <r>
    <s v="SO-967216-1"/>
    <d v="2025-05-09T00:00:00"/>
    <n v="167324"/>
    <n v="6171.2"/>
    <n v="141.86000000000001"/>
    <s v="USD"/>
    <n v="763043"/>
    <x v="1"/>
    <x v="0"/>
    <x v="1"/>
    <n v="1346730.4600000002"/>
    <n v="0.05"/>
    <n v="308.56"/>
  </r>
  <r>
    <s v="SO-967216-1"/>
    <d v="2025-05-09T00:00:00"/>
    <n v="167324"/>
    <n v="1323.83"/>
    <n v="0"/>
    <s v="USD"/>
    <n v="763043"/>
    <x v="1"/>
    <x v="0"/>
    <x v="1"/>
    <n v="1348054.2900000003"/>
    <n v="0.05"/>
    <n v="66.191500000000005"/>
  </r>
  <r>
    <s v="SO-1025005-1"/>
    <d v="2025-05-11T00:00:00"/>
    <n v="535082"/>
    <n v="500"/>
    <n v="0"/>
    <s v="USD"/>
    <n v="763043"/>
    <x v="1"/>
    <x v="0"/>
    <x v="1"/>
    <n v="1348554.2900000003"/>
    <n v="0.05"/>
    <n v="25"/>
  </r>
  <r>
    <s v="SO-1025005-1"/>
    <d v="2025-05-11T00:00:00"/>
    <n v="535082"/>
    <n v="2.83"/>
    <n v="0"/>
    <s v="USD"/>
    <n v="763043"/>
    <x v="1"/>
    <x v="0"/>
    <x v="1"/>
    <n v="1348557.1200000003"/>
    <n v="0.05"/>
    <n v="0.14150000000000001"/>
  </r>
  <r>
    <s v="SO-1018605-1"/>
    <d v="2025-05-22T00:00:00"/>
    <n v="167324"/>
    <n v="213026.12"/>
    <n v="13085.12"/>
    <s v="USD"/>
    <n v="763043"/>
    <x v="1"/>
    <x v="0"/>
    <x v="1"/>
    <n v="1561583.2400000002"/>
    <n v="0.05"/>
    <n v="10651.306"/>
  </r>
  <r>
    <s v="SO-1018605-1"/>
    <d v="2025-05-22T00:00:00"/>
    <n v="167324"/>
    <n v="44091.6"/>
    <n v="1013.6"/>
    <s v="USD"/>
    <n v="763043"/>
    <x v="1"/>
    <x v="0"/>
    <x v="1"/>
    <n v="1605674.8400000003"/>
    <n v="0.05"/>
    <n v="2204.58"/>
  </r>
  <r>
    <s v="SO-1018605-1"/>
    <d v="2025-05-22T00:00:00"/>
    <n v="167324"/>
    <n v="11463.05"/>
    <n v="0"/>
    <s v="USD"/>
    <n v="763043"/>
    <x v="1"/>
    <x v="0"/>
    <x v="1"/>
    <n v="1617137.8900000004"/>
    <n v="0.05"/>
    <n v="573.15250000000003"/>
  </r>
  <r>
    <s v="SO-877876-1"/>
    <d v="2025-06-19T00:00:00"/>
    <n v="12348"/>
    <n v="5573.62"/>
    <n v="501.62"/>
    <s v="USD"/>
    <n v="763043"/>
    <x v="1"/>
    <x v="0"/>
    <x v="1"/>
    <n v="1622711.5100000005"/>
    <n v="0.05"/>
    <n v="278.68099999999998"/>
  </r>
  <r>
    <s v="SO-926028-1"/>
    <d v="2025-06-27T00:00:00"/>
    <n v="398599"/>
    <n v="4350"/>
    <n v="361.5"/>
    <s v="USD"/>
    <n v="763043"/>
    <x v="1"/>
    <x v="0"/>
    <x v="1"/>
    <n v="1627061.5100000005"/>
    <n v="0.05"/>
    <n v="217.5"/>
  </r>
  <r>
    <s v="SO-926028-1"/>
    <d v="2025-06-27T00:00:00"/>
    <n v="398599"/>
    <n v="250.13"/>
    <n v="0"/>
    <s v="USD"/>
    <n v="763043"/>
    <x v="1"/>
    <x v="0"/>
    <x v="1"/>
    <n v="1627311.6400000004"/>
    <n v="0.05"/>
    <n v="12.506500000000001"/>
  </r>
  <r>
    <s v="SO-1043519-1"/>
    <d v="2025-07-03T00:00:00"/>
    <n v="167324"/>
    <n v="80598"/>
    <n v="7580"/>
    <s v="USD"/>
    <n v="763043"/>
    <x v="1"/>
    <x v="0"/>
    <x v="1"/>
    <n v="1707909.6400000004"/>
    <n v="0.05"/>
    <n v="4029.9"/>
  </r>
  <r>
    <s v="SO-1043519-1"/>
    <d v="2025-07-03T00:00:00"/>
    <n v="167324"/>
    <n v="17835"/>
    <n v="410"/>
    <s v="USD"/>
    <n v="763043"/>
    <x v="1"/>
    <x v="0"/>
    <x v="1"/>
    <n v="1725744.6400000004"/>
    <n v="0.05"/>
    <n v="891.75"/>
  </r>
  <r>
    <s v="SO-1043519-1"/>
    <d v="2025-07-03T00:00:00"/>
    <n v="167324"/>
    <n v="4223.6000000000004"/>
    <n v="0"/>
    <s v="USD"/>
    <n v="763043"/>
    <x v="1"/>
    <x v="0"/>
    <x v="1"/>
    <n v="1729968.2400000005"/>
    <n v="0.05"/>
    <n v="211.18000000000004"/>
  </r>
  <r>
    <s v="SO-1041100-1"/>
    <d v="2025-07-17T00:00:00"/>
    <n v="167324"/>
    <n v="3990"/>
    <n v="270"/>
    <s v="USD"/>
    <n v="763043"/>
    <x v="1"/>
    <x v="0"/>
    <x v="1"/>
    <n v="1733958.2400000005"/>
    <n v="0.05"/>
    <n v="199.5"/>
  </r>
  <r>
    <s v="SO-1041100-1"/>
    <d v="2025-07-17T00:00:00"/>
    <n v="167324"/>
    <n v="151.35"/>
    <n v="0"/>
    <s v="USD"/>
    <n v="763043"/>
    <x v="1"/>
    <x v="0"/>
    <x v="1"/>
    <n v="1734109.5900000005"/>
    <n v="0.05"/>
    <n v="7.5674999999999999"/>
  </r>
  <r>
    <s v="SO-1052529-1"/>
    <d v="2025-08-01T00:00:00"/>
    <n v="167324"/>
    <n v="1330"/>
    <n v="100"/>
    <s v="USD"/>
    <n v="763043"/>
    <x v="1"/>
    <x v="0"/>
    <x v="1"/>
    <n v="1735439.5900000005"/>
    <n v="0.05"/>
    <n v="66.5"/>
  </r>
  <r>
    <s v="SO-1052529-1"/>
    <d v="2025-08-01T00:00:00"/>
    <n v="167324"/>
    <n v="46.25"/>
    <n v="0"/>
    <s v="USD"/>
    <n v="763043"/>
    <x v="1"/>
    <x v="0"/>
    <x v="1"/>
    <n v="1735485.8400000005"/>
    <n v="0.05"/>
    <n v="2.3125"/>
  </r>
  <r>
    <s v="SO-1053243-1"/>
    <d v="2025-08-01T00:00:00"/>
    <n v="167324"/>
    <n v="3990"/>
    <n v="302"/>
    <s v="USD"/>
    <n v="763043"/>
    <x v="1"/>
    <x v="0"/>
    <x v="1"/>
    <n v="1739475.8400000005"/>
    <n v="0.05"/>
    <n v="199.5"/>
  </r>
  <r>
    <s v="SO-1053243-1"/>
    <d v="2025-08-01T00:00:00"/>
    <n v="167324"/>
    <n v="114.49"/>
    <n v="0"/>
    <s v="USD"/>
    <n v="763043"/>
    <x v="1"/>
    <x v="0"/>
    <x v="1"/>
    <n v="1739590.3300000005"/>
    <n v="0.05"/>
    <n v="5.7244999999999999"/>
  </r>
  <r>
    <s v="SO-960878-1"/>
    <d v="2025-08-15T00:00:00"/>
    <n v="167324"/>
    <n v="597.75"/>
    <n v="66"/>
    <s v="USD"/>
    <n v="763043"/>
    <x v="1"/>
    <x v="0"/>
    <x v="1"/>
    <n v="1740188.0800000005"/>
    <n v="0.05"/>
    <n v="29.887500000000003"/>
  </r>
  <r>
    <s v="SO-960878-1"/>
    <d v="2025-08-15T00:00:00"/>
    <n v="167324"/>
    <n v="1276.5"/>
    <n v="140.25"/>
    <s v="USD"/>
    <n v="763043"/>
    <x v="1"/>
    <x v="0"/>
    <x v="1"/>
    <n v="1741464.5800000005"/>
    <n v="0.05"/>
    <n v="63.825000000000003"/>
  </r>
  <r>
    <s v="SO-1039981-1"/>
    <d v="2025-09-17T00:00:00"/>
    <n v="167324"/>
    <n v="192500"/>
    <n v="19250"/>
    <s v="USD"/>
    <n v="763043"/>
    <x v="1"/>
    <x v="0"/>
    <x v="1"/>
    <n v="1933964.5800000005"/>
    <n v="6.9999999999999993E-2"/>
    <n v="13474.999999999998"/>
  </r>
  <r>
    <s v="SO-1039981-1"/>
    <d v="2025-09-17T00:00:00"/>
    <n v="167324"/>
    <n v="34374.370000000003"/>
    <n v="3437.44"/>
    <s v="USD"/>
    <n v="763043"/>
    <x v="1"/>
    <x v="0"/>
    <x v="1"/>
    <n v="1968338.9500000007"/>
    <n v="6.9999999999999993E-2"/>
    <n v="2406.2058999999999"/>
  </r>
  <r>
    <s v="SO-1039981-1"/>
    <d v="2025-09-17T00:00:00"/>
    <n v="167324"/>
    <n v="9998.9"/>
    <n v="0"/>
    <s v="USD"/>
    <n v="763043"/>
    <x v="1"/>
    <x v="0"/>
    <x v="1"/>
    <n v="1978337.8500000006"/>
    <n v="6.9999999999999993E-2"/>
    <n v="699.92299999999989"/>
  </r>
  <r>
    <s v="SO-1039981-1"/>
    <d v="2025-09-17T00:00:00"/>
    <n v="167324"/>
    <n v="37950"/>
    <n v="3795"/>
    <s v="USD"/>
    <n v="763043"/>
    <x v="1"/>
    <x v="0"/>
    <x v="1"/>
    <n v="2016287.8500000006"/>
    <n v="6.9999999999999993E-2"/>
    <n v="2656.4999999999995"/>
  </r>
  <r>
    <s v="SO-914436-1"/>
    <d v="2025-09-18T00:00:00"/>
    <n v="169622"/>
    <n v="55577.04"/>
    <n v="8900.2199999999993"/>
    <s v="USD"/>
    <n v="763043"/>
    <x v="1"/>
    <x v="0"/>
    <x v="1"/>
    <n v="2071864.8900000006"/>
    <n v="6.9999999999999993E-2"/>
    <n v="3890.3927999999996"/>
  </r>
  <r>
    <s v="SO-914436-1"/>
    <d v="2025-09-18T00:00:00"/>
    <n v="169622"/>
    <n v="3807.04"/>
    <n v="0"/>
    <s v="USD"/>
    <n v="763043"/>
    <x v="1"/>
    <x v="0"/>
    <x v="1"/>
    <n v="2075671.9300000006"/>
    <n v="6.9999999999999993E-2"/>
    <n v="266.49279999999999"/>
  </r>
  <r>
    <s v="SO-847948-1"/>
    <d v="2025-09-21T00:00:00"/>
    <n v="167324"/>
    <n v="11699.08"/>
    <n v="1499.08"/>
    <s v="USD"/>
    <n v="763043"/>
    <x v="1"/>
    <x v="0"/>
    <x v="1"/>
    <n v="2087371.0100000007"/>
    <n v="6.9999999999999993E-2"/>
    <n v="818.93559999999991"/>
  </r>
  <r>
    <s v="SO-847948-1"/>
    <d v="2025-09-21T00:00:00"/>
    <n v="167324"/>
    <n v="1048401.82"/>
    <n v="115355.17"/>
    <s v="USD"/>
    <n v="763043"/>
    <x v="1"/>
    <x v="0"/>
    <x v="1"/>
    <n v="3135772.8300000005"/>
    <n v="0.08"/>
    <n v="83872.145600000003"/>
  </r>
  <r>
    <s v="SO-847948-1"/>
    <d v="2025-09-21T00:00:00"/>
    <n v="167324"/>
    <n v="9999.9"/>
    <n v="999.9"/>
    <s v="USD"/>
    <n v="763043"/>
    <x v="1"/>
    <x v="0"/>
    <x v="1"/>
    <n v="3145772.7300000004"/>
    <n v="0.08"/>
    <n v="799.99199999999996"/>
  </r>
  <r>
    <s v="SO-847948-1"/>
    <d v="2025-09-21T00:00:00"/>
    <n v="167324"/>
    <n v="620.04999999999995"/>
    <n v="0"/>
    <s v="USD"/>
    <n v="763043"/>
    <x v="1"/>
    <x v="0"/>
    <x v="1"/>
    <n v="3146392.7800000003"/>
    <n v="0.08"/>
    <n v="49.603999999999999"/>
  </r>
  <r>
    <s v="SO-847948-1"/>
    <d v="2025-09-21T00:00:00"/>
    <n v="167324"/>
    <n v="8999.2000000000007"/>
    <n v="824.2"/>
    <s v="USD"/>
    <n v="763043"/>
    <x v="1"/>
    <x v="0"/>
    <x v="1"/>
    <n v="3155391.9800000004"/>
    <n v="0.08"/>
    <n v="719.93600000000004"/>
  </r>
  <r>
    <s v="SO-1064904-1"/>
    <d v="2025-09-25T00:00:00"/>
    <n v="167324"/>
    <n v="6193.5"/>
    <n v="681"/>
    <s v="USD"/>
    <n v="763043"/>
    <x v="1"/>
    <x v="0"/>
    <x v="1"/>
    <n v="3161585.4800000004"/>
    <n v="0.08"/>
    <n v="495.48"/>
  </r>
  <r>
    <s v="SO-1036820-1"/>
    <d v="2025-09-26T00:00:00"/>
    <n v="167324"/>
    <n v="139475.68"/>
    <n v="41844.21"/>
    <s v="USD"/>
    <n v="763043"/>
    <x v="1"/>
    <x v="0"/>
    <x v="1"/>
    <n v="3301061.1600000006"/>
    <n v="0.08"/>
    <n v="11158.054399999999"/>
  </r>
  <r>
    <s v="SO-1036820-1"/>
    <d v="2025-09-26T00:00:00"/>
    <n v="167324"/>
    <n v="41628.35"/>
    <n v="12489.76"/>
    <s v="USD"/>
    <n v="763043"/>
    <x v="1"/>
    <x v="0"/>
    <x v="1"/>
    <n v="3342689.5100000007"/>
    <n v="0.14000000000000001"/>
    <n v="5827.9690000000001"/>
  </r>
  <r>
    <s v="SO-1060381-1"/>
    <d v="2025-09-27T00:00:00"/>
    <n v="167324"/>
    <n v="67095.320000000007"/>
    <n v="4404.45"/>
    <s v="USD"/>
    <n v="763043"/>
    <x v="1"/>
    <x v="0"/>
    <x v="1"/>
    <n v="3409784.8300000005"/>
    <n v="0.14000000000000001"/>
    <n v="9393.3448000000026"/>
  </r>
  <r>
    <s v="SO-1060381-1"/>
    <d v="2025-09-27T00:00:00"/>
    <n v="167324"/>
    <n v="21008.12"/>
    <n v="5266.54"/>
    <s v="USD"/>
    <n v="763043"/>
    <x v="1"/>
    <x v="0"/>
    <x v="1"/>
    <n v="3430792.9500000007"/>
    <n v="0.14000000000000001"/>
    <n v="2941.1368000000002"/>
  </r>
  <r>
    <s v="SO-1060381-1"/>
    <d v="2025-09-27T00:00:00"/>
    <n v="167324"/>
    <n v="20724.7"/>
    <n v="4611.07"/>
    <s v="USD"/>
    <n v="763043"/>
    <x v="1"/>
    <x v="0"/>
    <x v="1"/>
    <n v="3451517.6500000008"/>
    <n v="0.14000000000000001"/>
    <n v="2901.4580000000005"/>
  </r>
  <r>
    <s v="SO-1060381-1"/>
    <d v="2025-09-27T00:00:00"/>
    <n v="167324"/>
    <n v="3958"/>
    <n v="0"/>
    <s v="USD"/>
    <n v="763043"/>
    <x v="1"/>
    <x v="0"/>
    <x v="1"/>
    <n v="3455475.6500000008"/>
    <n v="0.14000000000000001"/>
    <n v="554.12"/>
  </r>
  <r>
    <s v="SO-1077987-1"/>
    <d v="2025-10-05T00:00:00"/>
    <n v="167324"/>
    <n v="290604.96000000002"/>
    <n v="37572.959999999999"/>
    <s v="USD"/>
    <n v="763043"/>
    <x v="1"/>
    <x v="0"/>
    <x v="1"/>
    <n v="3746080.6100000008"/>
    <n v="0.16"/>
    <n v="46496.793600000005"/>
  </r>
  <r>
    <s v="SO-1077987-1"/>
    <d v="2025-10-05T00:00:00"/>
    <n v="167324"/>
    <n v="55680"/>
    <n v="1014"/>
    <s v="USD"/>
    <n v="763043"/>
    <x v="1"/>
    <x v="0"/>
    <x v="1"/>
    <n v="3801760.6100000008"/>
    <n v="0.16"/>
    <n v="8908.8000000000011"/>
  </r>
  <r>
    <s v="SO-1077987-1"/>
    <d v="2025-10-05T00:00:00"/>
    <n v="167324"/>
    <n v="15789.83"/>
    <n v="0"/>
    <s v="USD"/>
    <n v="763043"/>
    <x v="1"/>
    <x v="0"/>
    <x v="1"/>
    <n v="3817550.4400000009"/>
    <n v="0.16"/>
    <n v="2526.3728000000001"/>
  </r>
  <r>
    <s v="SO-1078034-1"/>
    <d v="2025-10-05T00:00:00"/>
    <n v="167324"/>
    <n v="181766.64"/>
    <n v="23770.639999999999"/>
    <s v="USD"/>
    <n v="763043"/>
    <x v="1"/>
    <x v="0"/>
    <x v="1"/>
    <n v="3999317.080000001"/>
    <n v="0.16"/>
    <n v="29082.662400000001"/>
  </r>
  <r>
    <s v="SO-1078034-1"/>
    <d v="2025-10-05T00:00:00"/>
    <n v="167324"/>
    <n v="37120"/>
    <n v="676"/>
    <s v="USD"/>
    <n v="763043"/>
    <x v="1"/>
    <x v="0"/>
    <x v="1"/>
    <n v="4036437.080000001"/>
    <n v="0.16"/>
    <n v="5939.2"/>
  </r>
  <r>
    <s v="SO-1078034-1"/>
    <d v="2025-10-05T00:00:00"/>
    <n v="167324"/>
    <n v="10062.450000000001"/>
    <n v="0"/>
    <s v="USD"/>
    <n v="763043"/>
    <x v="1"/>
    <x v="0"/>
    <x v="1"/>
    <n v="4046499.5300000012"/>
    <n v="0.16"/>
    <n v="1609.9920000000002"/>
  </r>
  <r>
    <s v="SO-1080710-1"/>
    <d v="2025-10-08T00:00:00"/>
    <n v="124749"/>
    <n v="2195"/>
    <n v="395"/>
    <s v="USD"/>
    <n v="763043"/>
    <x v="1"/>
    <x v="0"/>
    <x v="1"/>
    <n v="4048694.5300000012"/>
    <n v="0.16"/>
    <n v="351.2"/>
  </r>
  <r>
    <s v="SO-1080710-1"/>
    <d v="2025-10-08T00:00:00"/>
    <n v="124749"/>
    <n v="-25"/>
    <n v="0"/>
    <s v="USD"/>
    <n v="763043"/>
    <x v="1"/>
    <x v="0"/>
    <x v="1"/>
    <n v="4048669.5300000012"/>
    <n v="0.16"/>
    <n v="-4"/>
  </r>
  <r>
    <s v="SO-1083784-1"/>
    <d v="2025-10-08T00:00:00"/>
    <n v="124749"/>
    <n v="439.02"/>
    <n v="79.02"/>
    <s v="USD"/>
    <n v="763043"/>
    <x v="1"/>
    <x v="0"/>
    <x v="1"/>
    <n v="4049108.5500000012"/>
    <n v="0.16"/>
    <n v="70.243200000000002"/>
  </r>
  <r>
    <s v="SO-1083784-1"/>
    <d v="2025-10-08T00:00:00"/>
    <n v="124749"/>
    <n v="-25"/>
    <n v="0"/>
    <s v="USD"/>
    <n v="763043"/>
    <x v="1"/>
    <x v="0"/>
    <x v="1"/>
    <n v="4049083.5500000012"/>
    <n v="0.16"/>
    <n v="-4"/>
  </r>
  <r>
    <s v="SO-1083927-1"/>
    <d v="2025-10-17T00:00:00"/>
    <n v="167324"/>
    <n v="7148.76"/>
    <n v="206.06"/>
    <s v="USD"/>
    <n v="763043"/>
    <x v="1"/>
    <x v="0"/>
    <x v="1"/>
    <n v="4056232.310000001"/>
    <n v="0.16"/>
    <n v="1143.8016"/>
  </r>
  <r>
    <s v="SO-1083927-1"/>
    <d v="2025-10-17T00:00:00"/>
    <n v="167324"/>
    <n v="1566"/>
    <n v="28.5"/>
    <s v="USD"/>
    <n v="763043"/>
    <x v="1"/>
    <x v="0"/>
    <x v="1"/>
    <n v="4057798.310000001"/>
    <n v="0.16"/>
    <n v="250.56"/>
  </r>
  <r>
    <s v="SO-1083927-1"/>
    <d v="2025-10-17T00:00:00"/>
    <n v="167324"/>
    <n v="368.24"/>
    <n v="0"/>
    <s v="USD"/>
    <n v="763043"/>
    <x v="1"/>
    <x v="0"/>
    <x v="1"/>
    <n v="4058166.5500000012"/>
    <n v="0.16"/>
    <n v="58.918400000000005"/>
  </r>
  <r>
    <s v="SO-1028761-1"/>
    <d v="2025-10-22T00:00:00"/>
    <n v="124749"/>
    <n v="10854"/>
    <n v="1447.2"/>
    <s v="USD"/>
    <n v="763043"/>
    <x v="1"/>
    <x v="0"/>
    <x v="1"/>
    <n v="4069020.5500000012"/>
    <n v="0.16"/>
    <n v="1736.64"/>
  </r>
  <r>
    <s v="SO-1018660-1"/>
    <d v="2025-10-24T00:00:00"/>
    <n v="167324"/>
    <n v="14145"/>
    <n v="0"/>
    <s v="USD"/>
    <n v="763043"/>
    <x v="1"/>
    <x v="0"/>
    <x v="1"/>
    <n v="4083165.5500000012"/>
    <n v="0.16"/>
    <n v="2263.2000000000003"/>
  </r>
  <r>
    <s v="SO-1018660-1"/>
    <d v="2025-10-24T00:00:00"/>
    <n v="167324"/>
    <n v="374.85"/>
    <n v="0"/>
    <s v="USD"/>
    <n v="763043"/>
    <x v="1"/>
    <x v="0"/>
    <x v="1"/>
    <n v="4083540.4000000013"/>
    <n v="0.16"/>
    <n v="59.976000000000006"/>
  </r>
  <r>
    <s v="SO-1085524-1"/>
    <d v="2025-10-30T00:00:00"/>
    <n v="167324"/>
    <n v="21280"/>
    <n v="612"/>
    <s v="USD"/>
    <n v="763043"/>
    <x v="1"/>
    <x v="0"/>
    <x v="1"/>
    <n v="4104820.4000000013"/>
    <n v="0.16"/>
    <n v="3404.8"/>
  </r>
  <r>
    <s v="SO-1085524-1"/>
    <d v="2025-10-30T00:00:00"/>
    <n v="167324"/>
    <n v="1066.8499999999999"/>
    <n v="0"/>
    <s v="USD"/>
    <n v="763043"/>
    <x v="1"/>
    <x v="0"/>
    <x v="1"/>
    <n v="4105887.2500000014"/>
    <n v="0.16"/>
    <n v="170.696"/>
  </r>
  <r>
    <s v="SO-1090594-1"/>
    <d v="2025-11-01T00:00:00"/>
    <n v="167324"/>
    <n v="9972"/>
    <n v="972"/>
    <s v="USD"/>
    <n v="763043"/>
    <x v="1"/>
    <x v="0"/>
    <x v="1"/>
    <n v="4115859.2500000014"/>
    <n v="0.16"/>
    <n v="1595.52"/>
  </r>
  <r>
    <s v="SO-918400-1"/>
    <d v="2025-11-01T00:00:00"/>
    <n v="398599"/>
    <n v="36954.199999999997"/>
    <n v="2956.6"/>
    <s v="USD"/>
    <n v="763043"/>
    <x v="1"/>
    <x v="0"/>
    <x v="1"/>
    <n v="4152813.4500000016"/>
    <n v="0.16"/>
    <n v="5912.6719999999996"/>
  </r>
  <r>
    <s v="SO-918400-1"/>
    <d v="2025-11-01T00:00:00"/>
    <n v="398599"/>
    <n v="2217.25"/>
    <n v="0"/>
    <s v="USD"/>
    <n v="763043"/>
    <x v="1"/>
    <x v="0"/>
    <x v="1"/>
    <n v="4155030.7000000016"/>
    <n v="0.16"/>
    <n v="354.76"/>
  </r>
  <r>
    <s v="SO-1088956-1"/>
    <d v="2025-11-05T00:00:00"/>
    <n v="124749"/>
    <n v="3200"/>
    <n v="320"/>
    <s v="USD"/>
    <n v="763043"/>
    <x v="1"/>
    <x v="0"/>
    <x v="1"/>
    <n v="4158230.7000000016"/>
    <n v="0.16"/>
    <n v="512"/>
  </r>
  <r>
    <s v="SO-1088956-1"/>
    <d v="2025-11-05T00:00:00"/>
    <n v="124749"/>
    <n v="639.99"/>
    <n v="63.99"/>
    <s v="USD"/>
    <n v="763043"/>
    <x v="1"/>
    <x v="0"/>
    <x v="1"/>
    <n v="4158870.6900000018"/>
    <n v="0.16"/>
    <n v="102.39840000000001"/>
  </r>
  <r>
    <s v="SO-1088956-1"/>
    <d v="2025-11-05T00:00:00"/>
    <n v="124749"/>
    <n v="-25"/>
    <n v="0"/>
    <s v="USD"/>
    <n v="763043"/>
    <x v="1"/>
    <x v="0"/>
    <x v="1"/>
    <n v="4158845.6900000018"/>
    <n v="0.16"/>
    <n v="-4"/>
  </r>
  <r>
    <s v="SO-1088794-1"/>
    <d v="2025-11-09T00:00:00"/>
    <n v="167324"/>
    <n v="8157.32"/>
    <n v="245.32"/>
    <s v="USD"/>
    <n v="763043"/>
    <x v="1"/>
    <x v="0"/>
    <x v="1"/>
    <n v="4167003.0100000016"/>
    <n v="0.16"/>
    <n v="1305.1712"/>
  </r>
  <r>
    <s v="SO-1088794-1"/>
    <d v="2025-11-09T00:00:00"/>
    <n v="167324"/>
    <n v="1461.6"/>
    <n v="29.6"/>
    <s v="USD"/>
    <n v="763043"/>
    <x v="1"/>
    <x v="0"/>
    <x v="1"/>
    <n v="4168464.6100000017"/>
    <n v="0.16"/>
    <n v="233.85599999999999"/>
  </r>
  <r>
    <s v="SO-1088794-1"/>
    <d v="2025-11-09T00:00:00"/>
    <n v="167324"/>
    <n v="418.9"/>
    <n v="0"/>
    <s v="USD"/>
    <n v="763043"/>
    <x v="1"/>
    <x v="0"/>
    <x v="1"/>
    <n v="4168883.5100000016"/>
    <n v="0.16"/>
    <n v="67.024000000000001"/>
  </r>
  <r>
    <s v="SO-1095300-1"/>
    <d v="2025-11-27T00:00:00"/>
    <n v="167324"/>
    <n v="7071.16"/>
    <n v="869.74"/>
    <s v="USD"/>
    <n v="763043"/>
    <x v="1"/>
    <x v="0"/>
    <x v="1"/>
    <n v="4175954.6700000018"/>
    <n v="0.16"/>
    <n v="1131.3856000000001"/>
  </r>
  <r>
    <s v="SO-1095300-1"/>
    <d v="2025-11-27T00:00:00"/>
    <n v="167324"/>
    <n v="1461.6"/>
    <n v="28.84"/>
    <s v="USD"/>
    <n v="763043"/>
    <x v="1"/>
    <x v="0"/>
    <x v="1"/>
    <n v="4177416.2700000019"/>
    <n v="0.16"/>
    <n v="233.85599999999999"/>
  </r>
  <r>
    <s v="SO-1095300-1"/>
    <d v="2025-11-27T00:00:00"/>
    <n v="167324"/>
    <n v="361.44"/>
    <n v="0"/>
    <s v="USD"/>
    <n v="763043"/>
    <x v="1"/>
    <x v="0"/>
    <x v="1"/>
    <n v="4177777.7100000018"/>
    <n v="0.16"/>
    <n v="57.830399999999997"/>
  </r>
  <r>
    <s v="SO-1085902-1"/>
    <d v="2025-11-28T00:00:00"/>
    <n v="167324"/>
    <n v="49900"/>
    <n v="3014.63"/>
    <s v="USD"/>
    <n v="763043"/>
    <x v="1"/>
    <x v="0"/>
    <x v="1"/>
    <n v="4227677.7100000018"/>
    <n v="0.16"/>
    <n v="7984"/>
  </r>
  <r>
    <s v="SO-1096950-1"/>
    <d v="2025-11-30T00:00:00"/>
    <n v="124749"/>
    <n v="3200"/>
    <n v="320"/>
    <s v="USD"/>
    <n v="763043"/>
    <x v="1"/>
    <x v="0"/>
    <x v="1"/>
    <n v="4230877.7100000018"/>
    <n v="0.16"/>
    <n v="512"/>
  </r>
  <r>
    <s v="SO-1096950-1"/>
    <d v="2025-11-30T00:00:00"/>
    <n v="124749"/>
    <n v="639.99"/>
    <n v="63.99"/>
    <s v="USD"/>
    <n v="763043"/>
    <x v="1"/>
    <x v="0"/>
    <x v="1"/>
    <n v="4231517.700000002"/>
    <n v="0.16"/>
    <n v="102.39840000000001"/>
  </r>
  <r>
    <s v="SO-1096950-1"/>
    <d v="2025-11-30T00:00:00"/>
    <n v="124749"/>
    <n v="-25"/>
    <n v="0"/>
    <s v="USD"/>
    <n v="763043"/>
    <x v="1"/>
    <x v="0"/>
    <x v="1"/>
    <n v="4231492.700000002"/>
    <n v="0.16"/>
    <n v="-4"/>
  </r>
  <r>
    <s v="SO-957804-2"/>
    <d v="2025-12-05T00:00:00"/>
    <n v="167324"/>
    <n v="20640"/>
    <n v="3090"/>
    <s v="USD"/>
    <n v="763043"/>
    <x v="1"/>
    <x v="0"/>
    <x v="1"/>
    <n v="4252132.700000002"/>
    <n v="0.16"/>
    <n v="3302.4"/>
  </r>
  <r>
    <s v="SO-1099545-1"/>
    <d v="2025-12-10T00:00:00"/>
    <n v="124749"/>
    <n v="3200"/>
    <n v="320"/>
    <s v="USD"/>
    <n v="763043"/>
    <x v="1"/>
    <x v="0"/>
    <x v="1"/>
    <n v="4255332.700000002"/>
    <n v="0.16"/>
    <n v="512"/>
  </r>
  <r>
    <s v="SO-1099545-1"/>
    <d v="2025-12-10T00:00:00"/>
    <n v="124749"/>
    <n v="639.99"/>
    <n v="63.99"/>
    <s v="USD"/>
    <n v="763043"/>
    <x v="1"/>
    <x v="0"/>
    <x v="1"/>
    <n v="4255972.6900000023"/>
    <n v="0.16"/>
    <n v="102.39840000000001"/>
  </r>
  <r>
    <s v="SO-1099545-1"/>
    <d v="2025-12-10T00:00:00"/>
    <n v="124749"/>
    <n v="-25"/>
    <n v="0"/>
    <s v="USD"/>
    <n v="763043"/>
    <x v="1"/>
    <x v="0"/>
    <x v="1"/>
    <n v="4255947.6900000023"/>
    <n v="0.16"/>
    <n v="-4"/>
  </r>
  <r>
    <s v="SO-981172-1"/>
    <d v="2025-12-10T00:00:00"/>
    <n v="167324"/>
    <n v="41880"/>
    <n v="1255"/>
    <s v="USD"/>
    <n v="763043"/>
    <x v="1"/>
    <x v="0"/>
    <x v="1"/>
    <n v="4297827.6900000023"/>
    <n v="0.16"/>
    <n v="6700.8"/>
  </r>
  <r>
    <s v="SO-981172-1"/>
    <d v="2025-12-10T00:00:00"/>
    <n v="167324"/>
    <n v="49977.63"/>
    <n v="1147.7"/>
    <s v="USD"/>
    <n v="763043"/>
    <x v="1"/>
    <x v="0"/>
    <x v="1"/>
    <n v="4347805.3200000022"/>
    <n v="0.16"/>
    <n v="7996.4207999999999"/>
  </r>
  <r>
    <s v="SO-1085539-1"/>
    <d v="2025-12-14T00:00:00"/>
    <n v="167324"/>
    <n v="52143.71"/>
    <n v="7841.62"/>
    <s v="USD"/>
    <n v="763043"/>
    <x v="1"/>
    <x v="0"/>
    <x v="1"/>
    <n v="4399949.0300000021"/>
    <n v="0.16"/>
    <n v="8342.9935999999998"/>
  </r>
  <r>
    <s v="SO-1079504-1"/>
    <d v="2025-12-17T00:00:00"/>
    <n v="167324"/>
    <n v="216872.5"/>
    <n v="42252.5"/>
    <s v="USD"/>
    <n v="763043"/>
    <x v="1"/>
    <x v="0"/>
    <x v="1"/>
    <n v="4616821.5300000021"/>
    <n v="0.16"/>
    <n v="34699.599999999999"/>
  </r>
  <r>
    <s v="SO-1079504-1"/>
    <d v="2025-12-17T00:00:00"/>
    <n v="167324"/>
    <n v="24550"/>
    <n v="11702.5"/>
    <s v="USD"/>
    <n v="763043"/>
    <x v="1"/>
    <x v="0"/>
    <x v="1"/>
    <n v="4641371.5300000021"/>
    <n v="0.18000000000000002"/>
    <n v="4419.0000000000009"/>
  </r>
  <r>
    <s v="SO-1079504-1"/>
    <d v="2025-12-17T00:00:00"/>
    <n v="167324"/>
    <n v="0"/>
    <n v="-100.83"/>
    <s v="USD"/>
    <n v="763043"/>
    <x v="1"/>
    <x v="0"/>
    <x v="1"/>
    <n v="4641371.5300000021"/>
    <n v="0.18000000000000002"/>
    <n v="0"/>
  </r>
  <r>
    <s v="SO-1081718-1"/>
    <d v="2025-12-17T00:00:00"/>
    <n v="167324"/>
    <n v="233133.24"/>
    <n v="66358.14"/>
    <s v="USD"/>
    <n v="763043"/>
    <x v="1"/>
    <x v="0"/>
    <x v="1"/>
    <n v="4874504.7700000023"/>
    <n v="0.18000000000000002"/>
    <n v="41963.983200000002"/>
  </r>
  <r>
    <s v="SO-1081718-1"/>
    <d v="2025-12-17T00:00:00"/>
    <n v="167324"/>
    <n v="107599.96"/>
    <n v="-42497.63"/>
    <s v="USD"/>
    <n v="763043"/>
    <x v="1"/>
    <x v="0"/>
    <x v="1"/>
    <n v="4982104.7300000023"/>
    <n v="0.18000000000000002"/>
    <n v="19367.992800000004"/>
  </r>
  <r>
    <s v="SO-1081718-1"/>
    <d v="2025-12-17T00:00:00"/>
    <n v="167324"/>
    <n v="2000"/>
    <n v="140"/>
    <s v="USD"/>
    <n v="763043"/>
    <x v="1"/>
    <x v="0"/>
    <x v="1"/>
    <n v="4984104.7300000023"/>
    <n v="0.18000000000000002"/>
    <n v="360.00000000000006"/>
  </r>
  <r>
    <s v="SO-1081718-1"/>
    <d v="2025-12-17T00:00:00"/>
    <n v="167324"/>
    <n v="6000"/>
    <n v="600"/>
    <s v="USD"/>
    <n v="763043"/>
    <x v="1"/>
    <x v="0"/>
    <x v="1"/>
    <n v="4990104.7300000023"/>
    <n v="0.18000000000000002"/>
    <n v="1080.0000000000002"/>
  </r>
  <r>
    <s v="SO-0998204-1"/>
    <d v="2025-12-19T00:00:00"/>
    <n v="167324"/>
    <n v="744.8"/>
    <n v="22.6"/>
    <s v="USD"/>
    <n v="763043"/>
    <x v="1"/>
    <x v="0"/>
    <x v="1"/>
    <n v="4990849.5300000021"/>
    <n v="0.18000000000000002"/>
    <n v="134.06400000000002"/>
  </r>
  <r>
    <s v="SO-0998204-1"/>
    <d v="2025-12-19T00:00:00"/>
    <n v="167324"/>
    <n v="6302"/>
    <n v="191.2"/>
    <s v="USD"/>
    <n v="763043"/>
    <x v="1"/>
    <x v="0"/>
    <x v="1"/>
    <n v="4997151.5300000021"/>
    <n v="0.18000000000000002"/>
    <n v="1134.3600000000001"/>
  </r>
  <r>
    <s v="SO-0998204-1"/>
    <d v="2025-12-19T00:00:00"/>
    <n v="167324"/>
    <n v="321.39"/>
    <n v="9.75"/>
    <s v="USD"/>
    <n v="763043"/>
    <x v="1"/>
    <x v="0"/>
    <x v="1"/>
    <n v="4997472.9200000018"/>
    <n v="0.18000000000000002"/>
    <n v="57.850200000000001"/>
  </r>
  <r>
    <s v="SO-0998204-1"/>
    <d v="2025-12-19T00:00:00"/>
    <n v="167324"/>
    <n v="11906.38"/>
    <n v="234.93"/>
    <s v="USD"/>
    <n v="763043"/>
    <x v="1"/>
    <x v="0"/>
    <x v="1"/>
    <n v="5009379.3000000017"/>
    <n v="0.18000000000000002"/>
    <n v="2143.1484"/>
  </r>
  <r>
    <s v="SO-0998204-1"/>
    <d v="2025-12-19T00:00:00"/>
    <n v="167324"/>
    <n v="17091.77"/>
    <n v="337.19"/>
    <s v="USD"/>
    <n v="763043"/>
    <x v="1"/>
    <x v="0"/>
    <x v="1"/>
    <n v="5026471.0700000012"/>
    <n v="0.18000000000000002"/>
    <n v="3076.5186000000003"/>
  </r>
  <r>
    <s v="SO-0998204-1"/>
    <d v="2025-12-19T00:00:00"/>
    <n v="167324"/>
    <n v="1141.97"/>
    <n v="0"/>
    <s v="USD"/>
    <n v="763043"/>
    <x v="1"/>
    <x v="0"/>
    <x v="1"/>
    <n v="5027613.040000001"/>
    <n v="0.18000000000000002"/>
    <n v="205.55460000000002"/>
  </r>
  <r>
    <s v="SO-1020290-1"/>
    <d v="2025-12-20T00:00:00"/>
    <n v="167324"/>
    <n v="344869"/>
    <n v="51086.400000000001"/>
    <s v="USD"/>
    <n v="763043"/>
    <x v="1"/>
    <x v="0"/>
    <x v="1"/>
    <n v="5372482.040000001"/>
    <n v="0.18000000000000002"/>
    <n v="62076.420000000006"/>
  </r>
  <r>
    <s v="SO-1020290-1"/>
    <d v="2025-12-20T00:00:00"/>
    <n v="167324"/>
    <n v="126950.39999999999"/>
    <n v="2504.84"/>
    <s v="USD"/>
    <n v="763043"/>
    <x v="1"/>
    <x v="0"/>
    <x v="1"/>
    <n v="5499432.4400000013"/>
    <n v="0.18000000000000002"/>
    <n v="22851.072"/>
  </r>
  <r>
    <s v="SO-1020290-1"/>
    <d v="2025-12-20T00:00:00"/>
    <n v="167324"/>
    <n v="21404.94"/>
    <n v="0"/>
    <s v="USD"/>
    <n v="763043"/>
    <x v="1"/>
    <x v="0"/>
    <x v="1"/>
    <n v="5520837.3800000018"/>
    <n v="0.18000000000000002"/>
    <n v="3852.8892000000001"/>
  </r>
  <r>
    <s v="SO-1020290-1"/>
    <d v="2025-12-20T00:00:00"/>
    <n v="167324"/>
    <n v="0"/>
    <n v="-1345"/>
    <s v="USD"/>
    <n v="763043"/>
    <x v="1"/>
    <x v="0"/>
    <x v="1"/>
    <n v="5520837.3800000018"/>
    <n v="0.18000000000000002"/>
    <n v="0"/>
  </r>
  <r>
    <s v="SO-952237-1"/>
    <d v="2025-12-20T00:00:00"/>
    <n v="167324"/>
    <n v="132538.17000000001"/>
    <n v="18230.41"/>
    <s v="USD"/>
    <n v="763043"/>
    <x v="1"/>
    <x v="0"/>
    <x v="1"/>
    <n v="5653375.5500000017"/>
    <n v="0.18000000000000002"/>
    <n v="23856.870600000006"/>
  </r>
  <r>
    <s v="SO-952237-1"/>
    <d v="2025-12-20T00:00:00"/>
    <n v="167324"/>
    <n v="2874.51"/>
    <n v="0"/>
    <s v="USD"/>
    <n v="763043"/>
    <x v="1"/>
    <x v="0"/>
    <x v="1"/>
    <n v="5656250.0600000015"/>
    <n v="0.18000000000000002"/>
    <n v="517.41180000000008"/>
  </r>
  <r>
    <s v="SO-1104253-1"/>
    <d v="2025-12-21T00:00:00"/>
    <n v="167324"/>
    <n v="75357.36"/>
    <n v="9795.01"/>
    <s v="USD"/>
    <n v="763043"/>
    <x v="1"/>
    <x v="0"/>
    <x v="1"/>
    <n v="5731607.4200000018"/>
    <n v="0.18000000000000002"/>
    <n v="13564.324800000002"/>
  </r>
  <r>
    <s v="SO-1104253-1"/>
    <d v="2025-12-21T00:00:00"/>
    <n v="167324"/>
    <n v="1501.03"/>
    <n v="0"/>
    <s v="USD"/>
    <n v="763043"/>
    <x v="1"/>
    <x v="0"/>
    <x v="1"/>
    <n v="5733108.450000002"/>
    <n v="0.18000000000000002"/>
    <n v="270.18540000000002"/>
  </r>
  <r>
    <s v="SO-926138-1"/>
    <d v="2025-12-21T00:00:00"/>
    <n v="167324"/>
    <n v="281706.31"/>
    <n v="27972.080000000002"/>
    <s v="USD"/>
    <n v="763043"/>
    <x v="1"/>
    <x v="0"/>
    <x v="1"/>
    <n v="6014814.7600000016"/>
    <n v="0.18000000000000002"/>
    <n v="50707.135800000004"/>
  </r>
  <r>
    <s v="SO-926138-1"/>
    <d v="2025-12-21T00:00:00"/>
    <n v="167324"/>
    <n v="142876.44"/>
    <n v="20511.78"/>
    <s v="USD"/>
    <n v="763043"/>
    <x v="1"/>
    <x v="0"/>
    <x v="1"/>
    <n v="6157691.200000002"/>
    <n v="0.18000000000000002"/>
    <n v="25717.759200000004"/>
  </r>
  <r>
    <s v="SO-926138-1"/>
    <d v="2025-12-21T00:00:00"/>
    <n v="167324"/>
    <n v="1742.56"/>
    <n v="0"/>
    <s v="USD"/>
    <n v="763043"/>
    <x v="1"/>
    <x v="0"/>
    <x v="1"/>
    <n v="6159433.7600000016"/>
    <n v="0.18000000000000002"/>
    <n v="313.66080000000005"/>
  </r>
  <r>
    <s v="SO-990652-1"/>
    <d v="2025-04-26T00:00:00"/>
    <n v="480019"/>
    <n v="1475"/>
    <n v="420"/>
    <s v="USD"/>
    <n v="763043"/>
    <x v="1"/>
    <x v="1"/>
    <x v="1"/>
    <n v="1475"/>
    <n v="0.08"/>
    <n v="118"/>
  </r>
  <r>
    <s v="SO-1034223-1"/>
    <d v="2025-08-30T00:00:00"/>
    <n v="44613"/>
    <n v="114092"/>
    <n v="38827"/>
    <s v="USD"/>
    <n v="763043"/>
    <x v="1"/>
    <x v="1"/>
    <x v="1"/>
    <n v="115567"/>
    <n v="0.23"/>
    <n v="26241.16"/>
  </r>
  <r>
    <s v="SO-1099496-1"/>
    <d v="2025-12-05T00:00:00"/>
    <n v="79209"/>
    <n v="1665"/>
    <n v="666"/>
    <s v="USD"/>
    <n v="763043"/>
    <x v="1"/>
    <x v="1"/>
    <x v="1"/>
    <n v="117232"/>
    <n v="0.23"/>
    <n v="382.95"/>
  </r>
  <r>
    <s v="SO-1095246-1"/>
    <d v="2025-12-05T00:00:00"/>
    <n v="167324"/>
    <n v="40381"/>
    <n v="17026"/>
    <s v="USD"/>
    <n v="763043"/>
    <x v="1"/>
    <x v="1"/>
    <x v="1"/>
    <n v="157613"/>
    <n v="0.26"/>
    <n v="10499.06"/>
  </r>
  <r>
    <s v="SO-1095246-1"/>
    <d v="2025-12-05T00:00:00"/>
    <n v="167324"/>
    <n v="2550"/>
    <n v="1020"/>
    <s v="USD"/>
    <n v="763043"/>
    <x v="1"/>
    <x v="1"/>
    <x v="1"/>
    <n v="160163"/>
    <n v="0.26"/>
    <n v="663"/>
  </r>
  <r>
    <s v="SO-932840-1"/>
    <d v="2025-01-04T00:00:00"/>
    <n v="38966"/>
    <n v="103582.2"/>
    <n v="12863.1"/>
    <s v="USD"/>
    <n v="1260"/>
    <x v="2"/>
    <x v="0"/>
    <x v="0"/>
    <n v="103582.2"/>
    <n v="7.0000000000000007E-2"/>
    <n v="7250.7540000000008"/>
  </r>
  <r>
    <s v="SO-932840-1"/>
    <d v="2025-01-04T00:00:00"/>
    <n v="38966"/>
    <n v="22000"/>
    <n v="2260.6999999999998"/>
    <s v="USD"/>
    <n v="1260"/>
    <x v="2"/>
    <x v="0"/>
    <x v="0"/>
    <n v="125582.2"/>
    <n v="7.0000000000000007E-2"/>
    <n v="1540.0000000000002"/>
  </r>
  <r>
    <s v="SO-932840-1"/>
    <d v="2025-01-04T00:00:00"/>
    <n v="38966"/>
    <n v="7768.68"/>
    <n v="0"/>
    <s v="USD"/>
    <n v="1260"/>
    <x v="2"/>
    <x v="0"/>
    <x v="0"/>
    <n v="133350.88"/>
    <n v="7.0000000000000007E-2"/>
    <n v="543.80760000000009"/>
  </r>
  <r>
    <s v="SO-847971-1"/>
    <d v="2025-01-12T00:00:00"/>
    <n v="166022"/>
    <n v="4180"/>
    <n v="668.8"/>
    <s v="USD"/>
    <n v="1260"/>
    <x v="2"/>
    <x v="0"/>
    <x v="0"/>
    <n v="137530.88"/>
    <n v="7.0000000000000007E-2"/>
    <n v="292.60000000000002"/>
  </r>
  <r>
    <s v="SO-878100-1"/>
    <d v="2025-01-16T00:00:00"/>
    <n v="167620"/>
    <n v="14490"/>
    <n v="2604.96"/>
    <s v="USD"/>
    <n v="1260"/>
    <x v="2"/>
    <x v="0"/>
    <x v="0"/>
    <n v="152020.88"/>
    <n v="7.0000000000000007E-2"/>
    <n v="1014.3000000000001"/>
  </r>
  <r>
    <s v="SO-974742-1"/>
    <d v="2025-02-08T00:00:00"/>
    <n v="170594"/>
    <n v="10172.870000000001"/>
    <n v="1073.4100000000001"/>
    <s v="USD"/>
    <n v="1260"/>
    <x v="2"/>
    <x v="0"/>
    <x v="0"/>
    <n v="162193.75"/>
    <n v="7.0000000000000007E-2"/>
    <n v="712.10090000000014"/>
  </r>
  <r>
    <s v="SO-976434-1"/>
    <d v="2025-02-15T00:00:00"/>
    <n v="166022"/>
    <n v="3994.45"/>
    <n v="399.41"/>
    <s v="USD"/>
    <n v="1260"/>
    <x v="2"/>
    <x v="0"/>
    <x v="0"/>
    <n v="166188.20000000001"/>
    <n v="7.0000000000000007E-2"/>
    <n v="279.61150000000004"/>
  </r>
  <r>
    <s v="SO-945162-1"/>
    <d v="2025-02-23T00:00:00"/>
    <n v="33490"/>
    <n v="10696"/>
    <n v="1176"/>
    <s v="USD"/>
    <n v="1260"/>
    <x v="2"/>
    <x v="0"/>
    <x v="0"/>
    <n v="176884.2"/>
    <n v="7.0000000000000007E-2"/>
    <n v="748.72"/>
  </r>
  <r>
    <s v="SO-841923-1"/>
    <d v="2025-02-26T00:00:00"/>
    <n v="33490"/>
    <n v="597.03"/>
    <n v="89.57"/>
    <s v="USD"/>
    <n v="1260"/>
    <x v="2"/>
    <x v="0"/>
    <x v="0"/>
    <n v="177481.23"/>
    <n v="7.0000000000000007E-2"/>
    <n v="41.792100000000005"/>
  </r>
  <r>
    <s v="SO-841923-1"/>
    <d v="2025-02-26T00:00:00"/>
    <n v="33490"/>
    <n v="44.78"/>
    <n v="0"/>
    <s v="USD"/>
    <n v="1260"/>
    <x v="2"/>
    <x v="0"/>
    <x v="0"/>
    <n v="177526.01"/>
    <n v="7.0000000000000007E-2"/>
    <n v="3.1346000000000003"/>
  </r>
  <r>
    <s v="SO-977198-1"/>
    <d v="2025-03-07T00:00:00"/>
    <n v="126279"/>
    <n v="46500"/>
    <n v="2054.25"/>
    <s v="USD"/>
    <n v="1260"/>
    <x v="2"/>
    <x v="0"/>
    <x v="0"/>
    <n v="224026.01"/>
    <n v="7.0000000000000007E-2"/>
    <n v="3255.0000000000005"/>
  </r>
  <r>
    <s v="SO-977198-1"/>
    <d v="2025-03-07T00:00:00"/>
    <n v="126279"/>
    <n v="3487.5"/>
    <n v="0"/>
    <s v="USD"/>
    <n v="1260"/>
    <x v="2"/>
    <x v="0"/>
    <x v="0"/>
    <n v="227513.51"/>
    <n v="7.0000000000000007E-2"/>
    <n v="244.12500000000003"/>
  </r>
  <r>
    <s v="SO-980131-1"/>
    <d v="2025-03-07T00:00:00"/>
    <n v="126279"/>
    <n v="750"/>
    <n v="37.5"/>
    <s v="USD"/>
    <n v="1260"/>
    <x v="2"/>
    <x v="0"/>
    <x v="0"/>
    <n v="228263.51"/>
    <n v="7.0000000000000007E-2"/>
    <n v="52.500000000000007"/>
  </r>
  <r>
    <s v="SO-968389-1"/>
    <d v="2025-03-12T00:00:00"/>
    <n v="69609"/>
    <n v="40600"/>
    <n v="4060"/>
    <s v="USD"/>
    <n v="1260"/>
    <x v="2"/>
    <x v="0"/>
    <x v="0"/>
    <n v="268863.51"/>
    <n v="7.0000000000000007E-2"/>
    <n v="2842.0000000000005"/>
  </r>
  <r>
    <s v="SO-968389-1"/>
    <d v="2025-03-12T00:00:00"/>
    <n v="69609"/>
    <n v="9338.7999999999993"/>
    <n v="933.8"/>
    <s v="USD"/>
    <n v="1260"/>
    <x v="2"/>
    <x v="0"/>
    <x v="0"/>
    <n v="278202.31"/>
    <n v="7.0000000000000007E-2"/>
    <n v="653.71600000000001"/>
  </r>
  <r>
    <s v="SO-968389-1"/>
    <d v="2025-03-12T00:00:00"/>
    <n v="69609"/>
    <n v="3045"/>
    <n v="0"/>
    <s v="USD"/>
    <n v="1260"/>
    <x v="2"/>
    <x v="0"/>
    <x v="0"/>
    <n v="281247.31"/>
    <n v="7.0000000000000007E-2"/>
    <n v="213.15000000000003"/>
  </r>
  <r>
    <s v="SO-852014-1"/>
    <d v="2025-03-20T00:00:00"/>
    <n v="33490"/>
    <n v="42493.89"/>
    <n v="5100.49"/>
    <s v="USD"/>
    <n v="1260"/>
    <x v="2"/>
    <x v="0"/>
    <x v="0"/>
    <n v="323741.2"/>
    <n v="7.0000000000000007E-2"/>
    <n v="2974.5723000000003"/>
  </r>
  <r>
    <s v="SO-852014-1"/>
    <d v="2025-03-20T00:00:00"/>
    <n v="33490"/>
    <n v="3187.06"/>
    <n v="0"/>
    <s v="USD"/>
    <n v="1260"/>
    <x v="2"/>
    <x v="0"/>
    <x v="0"/>
    <n v="326928.26"/>
    <n v="7.0000000000000007E-2"/>
    <n v="223.09420000000003"/>
  </r>
  <r>
    <s v="SO-937247-1"/>
    <d v="2025-03-23T00:00:00"/>
    <n v="170594"/>
    <n v="41019.89"/>
    <n v="4101.62"/>
    <s v="USD"/>
    <n v="1260"/>
    <x v="2"/>
    <x v="0"/>
    <x v="0"/>
    <n v="367948.15"/>
    <n v="7.0000000000000007E-2"/>
    <n v="2871.3923000000004"/>
  </r>
  <r>
    <s v="SO-937247-1"/>
    <d v="2025-03-23T00:00:00"/>
    <n v="170594"/>
    <n v="1077.0899999999999"/>
    <n v="107.7"/>
    <s v="USD"/>
    <n v="1260"/>
    <x v="2"/>
    <x v="0"/>
    <x v="0"/>
    <n v="369025.24000000005"/>
    <n v="7.0000000000000007E-2"/>
    <n v="75.396299999999997"/>
  </r>
  <r>
    <s v="SO-937247-1"/>
    <d v="2025-03-23T00:00:00"/>
    <n v="170594"/>
    <n v="3157.28"/>
    <n v="0"/>
    <s v="USD"/>
    <n v="1260"/>
    <x v="2"/>
    <x v="0"/>
    <x v="0"/>
    <n v="372182.52000000008"/>
    <n v="7.0000000000000007E-2"/>
    <n v="221.00960000000003"/>
  </r>
  <r>
    <s v="SO-856217-1"/>
    <d v="2025-03-29T00:00:00"/>
    <n v="39257"/>
    <n v="1210.04"/>
    <n v="96.84"/>
    <s v="USD"/>
    <n v="1260"/>
    <x v="2"/>
    <x v="0"/>
    <x v="0"/>
    <n v="373392.56000000006"/>
    <n v="7.0000000000000007E-2"/>
    <n v="84.702800000000011"/>
  </r>
  <r>
    <s v="SO-856217-1"/>
    <d v="2025-03-29T00:00:00"/>
    <n v="39257"/>
    <n v="90.76"/>
    <n v="0"/>
    <s v="USD"/>
    <n v="1260"/>
    <x v="2"/>
    <x v="0"/>
    <x v="0"/>
    <n v="373483.32000000007"/>
    <n v="7.0000000000000007E-2"/>
    <n v="6.3532000000000011"/>
  </r>
  <r>
    <s v="SO-978775-1"/>
    <d v="2025-03-29T00:00:00"/>
    <n v="69202"/>
    <n v="89060"/>
    <n v="15140.01"/>
    <s v="USD"/>
    <n v="1260"/>
    <x v="2"/>
    <x v="0"/>
    <x v="0"/>
    <n v="462543.32000000007"/>
    <n v="7.0000000000000007E-2"/>
    <n v="6234.2000000000007"/>
  </r>
  <r>
    <s v="SO-997448-1"/>
    <d v="2025-03-30T00:00:00"/>
    <n v="38966"/>
    <n v="54702.04"/>
    <n v="2733.54"/>
    <s v="USD"/>
    <n v="1260"/>
    <x v="2"/>
    <x v="0"/>
    <x v="0"/>
    <n v="517245.36000000004"/>
    <n v="7.0000000000000007E-2"/>
    <n v="3829.1428000000005"/>
  </r>
  <r>
    <s v="SO-997448-1"/>
    <d v="2025-03-30T00:00:00"/>
    <n v="38966"/>
    <n v="4102.66"/>
    <n v="0"/>
    <s v="USD"/>
    <n v="1260"/>
    <x v="2"/>
    <x v="0"/>
    <x v="0"/>
    <n v="521348.02"/>
    <n v="7.0000000000000007E-2"/>
    <n v="287.18620000000004"/>
  </r>
  <r>
    <s v="SO-1011984-1"/>
    <d v="2025-04-17T00:00:00"/>
    <n v="131058"/>
    <n v="2250"/>
    <n v="450"/>
    <s v="USD"/>
    <n v="1260"/>
    <x v="2"/>
    <x v="0"/>
    <x v="0"/>
    <n v="523598.02"/>
    <n v="7.0000000000000007E-2"/>
    <n v="157.50000000000003"/>
  </r>
  <r>
    <s v="SO-834312-1"/>
    <d v="2025-04-19T00:00:00"/>
    <n v="131058"/>
    <n v="18610.330000000002"/>
    <n v="3403.33"/>
    <s v="USD"/>
    <n v="1260"/>
    <x v="2"/>
    <x v="0"/>
    <x v="0"/>
    <n v="542208.35"/>
    <n v="7.0000000000000007E-2"/>
    <n v="1302.7231000000002"/>
  </r>
  <r>
    <s v="SO-697609-1"/>
    <d v="2025-04-19T00:00:00"/>
    <n v="167528"/>
    <n v="60904.07"/>
    <n v="4874.57"/>
    <s v="USD"/>
    <n v="1260"/>
    <x v="2"/>
    <x v="0"/>
    <x v="0"/>
    <n v="603112.41999999993"/>
    <n v="7.0000000000000007E-2"/>
    <n v="4263.2849000000006"/>
  </r>
  <r>
    <s v="SO-697609-1"/>
    <d v="2025-04-19T00:00:00"/>
    <n v="167528"/>
    <n v="891.48"/>
    <n v="0"/>
    <s v="USD"/>
    <n v="1260"/>
    <x v="2"/>
    <x v="0"/>
    <x v="0"/>
    <n v="604003.89999999991"/>
    <n v="7.0000000000000007E-2"/>
    <n v="62.403600000000004"/>
  </r>
  <r>
    <s v="SO-941598-1"/>
    <d v="2025-04-23T00:00:00"/>
    <n v="38966"/>
    <n v="16000"/>
    <n v="4800"/>
    <s v="USD"/>
    <n v="1260"/>
    <x v="2"/>
    <x v="0"/>
    <x v="0"/>
    <n v="620003.89999999991"/>
    <n v="7.0000000000000007E-2"/>
    <n v="1120"/>
  </r>
  <r>
    <s v="SO-544252-1"/>
    <d v="2025-04-24T00:00:00"/>
    <n v="38966"/>
    <n v="162754"/>
    <n v="24408"/>
    <s v="USD"/>
    <n v="1260"/>
    <x v="2"/>
    <x v="0"/>
    <x v="0"/>
    <n v="782757.89999999991"/>
    <n v="7.0000000000000007E-2"/>
    <n v="11392.78"/>
  </r>
  <r>
    <s v="SO-926103-1"/>
    <d v="2025-04-25T00:00:00"/>
    <n v="167528"/>
    <n v="111587.41"/>
    <n v="21203.41"/>
    <s v="USD"/>
    <n v="1260"/>
    <x v="2"/>
    <x v="0"/>
    <x v="0"/>
    <n v="894345.30999999994"/>
    <n v="7.0000000000000007E-2"/>
    <n v="7811.1187000000009"/>
  </r>
  <r>
    <s v="SO-926103-1"/>
    <d v="2025-04-25T00:00:00"/>
    <n v="167528"/>
    <n v="5866.82"/>
    <n v="0"/>
    <s v="USD"/>
    <n v="1260"/>
    <x v="2"/>
    <x v="0"/>
    <x v="0"/>
    <n v="900212.12999999989"/>
    <n v="7.0000000000000007E-2"/>
    <n v="410.67740000000003"/>
  </r>
  <r>
    <s v="SO-933097-1"/>
    <d v="2025-05-07T00:00:00"/>
    <n v="70610"/>
    <n v="8894.1"/>
    <n v="1157.4000000000001"/>
    <s v="USD"/>
    <n v="1260"/>
    <x v="2"/>
    <x v="0"/>
    <x v="0"/>
    <n v="909106.22999999986"/>
    <n v="7.0000000000000007E-2"/>
    <n v="622.5870000000001"/>
  </r>
  <r>
    <s v="SO-933097-1"/>
    <d v="2025-05-07T00:00:00"/>
    <n v="70610"/>
    <n v="9825.18"/>
    <n v="1278.58"/>
    <s v="USD"/>
    <n v="1260"/>
    <x v="2"/>
    <x v="0"/>
    <x v="0"/>
    <n v="918931.40999999992"/>
    <n v="7.0000000000000007E-2"/>
    <n v="687.76260000000013"/>
  </r>
  <r>
    <s v="SO-933097-1"/>
    <d v="2025-05-07T00:00:00"/>
    <n v="70610"/>
    <n v="667.07"/>
    <n v="0"/>
    <s v="USD"/>
    <n v="1260"/>
    <x v="2"/>
    <x v="0"/>
    <x v="0"/>
    <n v="919598.47999999986"/>
    <n v="7.0000000000000007E-2"/>
    <n v="46.694900000000011"/>
  </r>
  <r>
    <s v="SO-861483-1"/>
    <d v="2025-05-07T00:00:00"/>
    <n v="169718"/>
    <n v="1772.76"/>
    <n v="212.76"/>
    <s v="USD"/>
    <n v="1260"/>
    <x v="2"/>
    <x v="0"/>
    <x v="0"/>
    <n v="921371.23999999987"/>
    <n v="7.0000000000000007E-2"/>
    <n v="124.09320000000001"/>
  </r>
  <r>
    <s v="SO-861483-1"/>
    <d v="2025-05-07T00:00:00"/>
    <n v="169718"/>
    <n v="26887.22"/>
    <n v="3227.22"/>
    <s v="USD"/>
    <n v="1260"/>
    <x v="2"/>
    <x v="0"/>
    <x v="0"/>
    <n v="948258.45999999985"/>
    <n v="7.0000000000000007E-2"/>
    <n v="1882.1054000000004"/>
  </r>
  <r>
    <s v="SO-861483-1"/>
    <d v="2025-05-07T00:00:00"/>
    <n v="169718"/>
    <n v="42655.9"/>
    <n v="5119.8999999999996"/>
    <s v="USD"/>
    <n v="1260"/>
    <x v="2"/>
    <x v="0"/>
    <x v="0"/>
    <n v="990914.35999999987"/>
    <n v="7.0000000000000007E-2"/>
    <n v="2985.9130000000005"/>
  </r>
  <r>
    <s v="SO-861483-1"/>
    <d v="2025-05-07T00:00:00"/>
    <n v="169718"/>
    <n v="2265.41"/>
    <n v="0"/>
    <s v="USD"/>
    <n v="1260"/>
    <x v="2"/>
    <x v="0"/>
    <x v="0"/>
    <n v="993179.7699999999"/>
    <n v="7.0000000000000007E-2"/>
    <n v="158.5787"/>
  </r>
  <r>
    <s v="SO-870584-1"/>
    <d v="2025-05-08T00:00:00"/>
    <n v="166022"/>
    <n v="920"/>
    <n v="99"/>
    <s v="USD"/>
    <n v="1260"/>
    <x v="2"/>
    <x v="0"/>
    <x v="0"/>
    <n v="994099.7699999999"/>
    <n v="7.0000000000000007E-2"/>
    <n v="64.400000000000006"/>
  </r>
  <r>
    <s v="SO-870584-1"/>
    <d v="2025-05-08T00:00:00"/>
    <n v="166022"/>
    <n v="23110.639999999999"/>
    <n v="2316.48"/>
    <s v="USD"/>
    <n v="1260"/>
    <x v="2"/>
    <x v="0"/>
    <x v="0"/>
    <n v="1017210.4099999999"/>
    <n v="7.0000000000000007E-2"/>
    <n v="1617.7448000000002"/>
  </r>
  <r>
    <s v="SO-870584-1"/>
    <d v="2025-05-08T00:00:00"/>
    <n v="166022"/>
    <n v="1802.3"/>
    <n v="0"/>
    <s v="USD"/>
    <n v="1260"/>
    <x v="2"/>
    <x v="0"/>
    <x v="0"/>
    <n v="1019012.71"/>
    <n v="7.0000000000000007E-2"/>
    <n v="126.16100000000002"/>
  </r>
  <r>
    <s v="SO-922823-1"/>
    <d v="2025-05-14T00:00:00"/>
    <n v="71125"/>
    <n v="25500.82"/>
    <n v="3060.82"/>
    <s v="USD"/>
    <n v="1260"/>
    <x v="2"/>
    <x v="0"/>
    <x v="0"/>
    <n v="1044513.5299999999"/>
    <n v="7.0000000000000007E-2"/>
    <n v="1785.0574000000001"/>
  </r>
  <r>
    <s v="SO-880913-1"/>
    <d v="2025-05-17T00:00:00"/>
    <n v="69609"/>
    <n v="32000.080000000002"/>
    <n v="2232.58"/>
    <s v="USD"/>
    <n v="1260"/>
    <x v="2"/>
    <x v="0"/>
    <x v="0"/>
    <n v="1076513.6099999999"/>
    <n v="7.0000000000000007E-2"/>
    <n v="2240.0056000000004"/>
  </r>
  <r>
    <s v="SO-880913-1"/>
    <d v="2025-05-17T00:00:00"/>
    <n v="69609"/>
    <n v="2400.0100000000002"/>
    <n v="0"/>
    <s v="USD"/>
    <n v="1260"/>
    <x v="2"/>
    <x v="0"/>
    <x v="0"/>
    <n v="1078913.6199999999"/>
    <n v="7.0000000000000007E-2"/>
    <n v="168.00070000000002"/>
  </r>
  <r>
    <s v="SO-952771-1"/>
    <d v="2025-05-18T00:00:00"/>
    <n v="166022"/>
    <n v="18280"/>
    <n v="1032"/>
    <s v="USD"/>
    <n v="1260"/>
    <x v="2"/>
    <x v="0"/>
    <x v="0"/>
    <n v="1097193.6199999999"/>
    <n v="7.0000000000000007E-2"/>
    <n v="1279.6000000000001"/>
  </r>
  <r>
    <s v="SO-952771-1"/>
    <d v="2025-05-18T00:00:00"/>
    <n v="166022"/>
    <n v="4121.6400000000003"/>
    <n v="154.56"/>
    <s v="USD"/>
    <n v="1260"/>
    <x v="2"/>
    <x v="0"/>
    <x v="0"/>
    <n v="1101315.2599999998"/>
    <n v="7.0000000000000007E-2"/>
    <n v="288.51480000000004"/>
  </r>
  <r>
    <s v="SO-952771-1"/>
    <d v="2025-05-18T00:00:00"/>
    <n v="166022"/>
    <n v="1371"/>
    <n v="0"/>
    <s v="USD"/>
    <n v="1260"/>
    <x v="2"/>
    <x v="0"/>
    <x v="0"/>
    <n v="1102686.2599999998"/>
    <n v="7.0000000000000007E-2"/>
    <n v="95.970000000000013"/>
  </r>
  <r>
    <s v="SO-1002039-1"/>
    <d v="2025-05-25T00:00:00"/>
    <n v="166022"/>
    <n v="190"/>
    <n v="0"/>
    <s v="USD"/>
    <n v="1260"/>
    <x v="2"/>
    <x v="0"/>
    <x v="0"/>
    <n v="1102876.2599999998"/>
    <n v="7.0000000000000007E-2"/>
    <n v="13.3"/>
  </r>
  <r>
    <s v="SO-1002039-1"/>
    <d v="2025-05-25T00:00:00"/>
    <n v="166022"/>
    <n v="31.58"/>
    <n v="3.16"/>
    <s v="USD"/>
    <n v="1260"/>
    <x v="2"/>
    <x v="0"/>
    <x v="0"/>
    <n v="1102907.8399999999"/>
    <n v="7.0000000000000007E-2"/>
    <n v="2.2105999999999999"/>
  </r>
  <r>
    <s v="SO-1002039-1"/>
    <d v="2025-05-25T00:00:00"/>
    <n v="166022"/>
    <n v="16.63"/>
    <n v="0"/>
    <s v="USD"/>
    <n v="1260"/>
    <x v="2"/>
    <x v="0"/>
    <x v="0"/>
    <n v="1102924.4699999997"/>
    <n v="7.0000000000000007E-2"/>
    <n v="1.1641000000000001"/>
  </r>
  <r>
    <s v="SO-885891-1"/>
    <d v="2025-06-25T00:00:00"/>
    <n v="56586"/>
    <n v="82914.59"/>
    <n v="2493.0500000000002"/>
    <s v="USD"/>
    <n v="1260"/>
    <x v="2"/>
    <x v="0"/>
    <x v="0"/>
    <n v="1185839.0599999998"/>
    <n v="7.0000000000000007E-2"/>
    <n v="5804.0213000000003"/>
  </r>
  <r>
    <s v="SO-910505-1"/>
    <d v="2025-06-27T00:00:00"/>
    <n v="56586"/>
    <n v="47250"/>
    <n v="4725"/>
    <s v="USD"/>
    <n v="1260"/>
    <x v="2"/>
    <x v="0"/>
    <x v="0"/>
    <n v="1233089.0599999998"/>
    <n v="7.0000000000000007E-2"/>
    <n v="3307.5000000000005"/>
  </r>
  <r>
    <s v="SO-910505-1"/>
    <d v="2025-06-27T00:00:00"/>
    <n v="56586"/>
    <n v="3543.76"/>
    <n v="0"/>
    <s v="USD"/>
    <n v="1260"/>
    <x v="2"/>
    <x v="0"/>
    <x v="0"/>
    <n v="1236632.8199999998"/>
    <n v="7.0000000000000007E-2"/>
    <n v="248.06320000000005"/>
  </r>
  <r>
    <s v="SO-871992-1"/>
    <d v="2025-06-28T00:00:00"/>
    <n v="38966"/>
    <n v="31375"/>
    <n v="6275"/>
    <s v="USD"/>
    <n v="1260"/>
    <x v="2"/>
    <x v="0"/>
    <x v="0"/>
    <n v="1268007.8199999998"/>
    <n v="7.0000000000000007E-2"/>
    <n v="2196.25"/>
  </r>
  <r>
    <s v="SO-871992-1"/>
    <d v="2025-06-28T00:00:00"/>
    <n v="38966"/>
    <n v="2353.13"/>
    <n v="0"/>
    <s v="USD"/>
    <n v="1260"/>
    <x v="2"/>
    <x v="0"/>
    <x v="0"/>
    <n v="1270360.9499999997"/>
    <n v="7.0000000000000007E-2"/>
    <n v="164.71910000000003"/>
  </r>
  <r>
    <s v="SO-886389-1"/>
    <d v="2025-07-03T00:00:00"/>
    <n v="166022"/>
    <n v="35601.019999999997"/>
    <n v="3869.7"/>
    <s v="USD"/>
    <n v="1260"/>
    <x v="2"/>
    <x v="0"/>
    <x v="0"/>
    <n v="1305961.9699999997"/>
    <n v="7.0000000000000007E-2"/>
    <n v="2492.0713999999998"/>
  </r>
  <r>
    <s v="SO-886389-1"/>
    <d v="2025-07-03T00:00:00"/>
    <n v="166022"/>
    <n v="253.93"/>
    <n v="0"/>
    <s v="USD"/>
    <n v="1260"/>
    <x v="2"/>
    <x v="0"/>
    <x v="0"/>
    <n v="1306215.8999999997"/>
    <n v="7.0000000000000007E-2"/>
    <n v="17.775100000000002"/>
  </r>
  <r>
    <s v="SO-915308-1"/>
    <d v="2025-07-03T00:00:00"/>
    <n v="166022"/>
    <n v="15190"/>
    <n v="2450"/>
    <s v="USD"/>
    <n v="1260"/>
    <x v="2"/>
    <x v="0"/>
    <x v="0"/>
    <n v="1321405.8999999997"/>
    <n v="7.0000000000000007E-2"/>
    <n v="1063.3000000000002"/>
  </r>
  <r>
    <s v="SO-915308-1"/>
    <d v="2025-07-03T00:00:00"/>
    <n v="166022"/>
    <n v="30380"/>
    <n v="4900"/>
    <s v="USD"/>
    <n v="1260"/>
    <x v="2"/>
    <x v="0"/>
    <x v="0"/>
    <n v="1351785.8999999997"/>
    <n v="7.0000000000000007E-2"/>
    <n v="2126.6000000000004"/>
  </r>
  <r>
    <s v="SO-915308-1"/>
    <d v="2025-07-03T00:00:00"/>
    <n v="166022"/>
    <n v="3417.78"/>
    <n v="0"/>
    <s v="USD"/>
    <n v="1260"/>
    <x v="2"/>
    <x v="0"/>
    <x v="0"/>
    <n v="1355203.6799999997"/>
    <n v="7.0000000000000007E-2"/>
    <n v="239.24460000000005"/>
  </r>
  <r>
    <s v="SO-1015297-1"/>
    <d v="2025-07-11T00:00:00"/>
    <n v="203574"/>
    <n v="8622.2000000000007"/>
    <n v="1627.2"/>
    <s v="USD"/>
    <n v="1260"/>
    <x v="2"/>
    <x v="0"/>
    <x v="0"/>
    <n v="1363825.8799999997"/>
    <n v="7.0000000000000007E-2"/>
    <n v="603.55400000000009"/>
  </r>
  <r>
    <s v="SO-1015297-1"/>
    <d v="2025-07-11T00:00:00"/>
    <n v="203574"/>
    <n v="1424.16"/>
    <n v="200.16"/>
    <s v="USD"/>
    <n v="1260"/>
    <x v="2"/>
    <x v="0"/>
    <x v="0"/>
    <n v="1365250.0399999996"/>
    <n v="7.0000000000000007E-2"/>
    <n v="99.691200000000009"/>
  </r>
  <r>
    <s v="SO-1015297-1"/>
    <d v="2025-07-11T00:00:00"/>
    <n v="203574"/>
    <n v="590.66"/>
    <n v="0"/>
    <s v="USD"/>
    <n v="1260"/>
    <x v="2"/>
    <x v="0"/>
    <x v="0"/>
    <n v="1365840.6999999995"/>
    <n v="7.0000000000000007E-2"/>
    <n v="41.346200000000003"/>
  </r>
  <r>
    <s v="SO-816371-1"/>
    <d v="2025-07-11T00:00:00"/>
    <n v="203574"/>
    <n v="1530"/>
    <n v="360"/>
    <s v="USD"/>
    <n v="1260"/>
    <x v="2"/>
    <x v="0"/>
    <x v="0"/>
    <n v="1367370.6999999995"/>
    <n v="7.0000000000000007E-2"/>
    <n v="107.10000000000001"/>
  </r>
  <r>
    <s v="SO-816371-1"/>
    <d v="2025-07-11T00:00:00"/>
    <n v="203574"/>
    <n v="684"/>
    <n v="72"/>
    <s v="USD"/>
    <n v="1260"/>
    <x v="2"/>
    <x v="0"/>
    <x v="0"/>
    <n v="1368054.6999999995"/>
    <n v="7.0000000000000007E-2"/>
    <n v="47.88"/>
  </r>
  <r>
    <s v="SO-816371-1"/>
    <d v="2025-07-11T00:00:00"/>
    <n v="203574"/>
    <n v="76.5"/>
    <n v="0"/>
    <s v="USD"/>
    <n v="1260"/>
    <x v="2"/>
    <x v="0"/>
    <x v="0"/>
    <n v="1368131.1999999995"/>
    <n v="7.0000000000000007E-2"/>
    <n v="5.3550000000000004"/>
  </r>
  <r>
    <s v="SO-1029784-1"/>
    <d v="2025-07-20T00:00:00"/>
    <n v="70610"/>
    <n v="57162.04"/>
    <n v="11282.44"/>
    <s v="USD"/>
    <n v="1260"/>
    <x v="2"/>
    <x v="0"/>
    <x v="0"/>
    <n v="1425293.2399999995"/>
    <n v="7.0000000000000007E-2"/>
    <n v="4001.3428000000004"/>
  </r>
  <r>
    <s v="SO-1029784-1"/>
    <d v="2025-07-20T00:00:00"/>
    <n v="70610"/>
    <n v="13353.92"/>
    <n v="1545.36"/>
    <s v="USD"/>
    <n v="1260"/>
    <x v="2"/>
    <x v="0"/>
    <x v="0"/>
    <n v="1438647.1599999995"/>
    <n v="7.0000000000000007E-2"/>
    <n v="934.77440000000013"/>
  </r>
  <r>
    <s v="SO-1029784-1"/>
    <d v="2025-07-20T00:00:00"/>
    <n v="70610"/>
    <n v="281.51"/>
    <n v="0"/>
    <s v="USD"/>
    <n v="1260"/>
    <x v="2"/>
    <x v="0"/>
    <x v="0"/>
    <n v="1438928.6699999995"/>
    <n v="7.0000000000000007E-2"/>
    <n v="19.7057"/>
  </r>
  <r>
    <s v="SO-816544-1"/>
    <d v="2025-07-25T00:00:00"/>
    <n v="203574"/>
    <n v="1530"/>
    <n v="360"/>
    <s v="USD"/>
    <n v="1260"/>
    <x v="2"/>
    <x v="0"/>
    <x v="0"/>
    <n v="1440458.6699999995"/>
    <n v="7.0000000000000007E-2"/>
    <n v="107.10000000000001"/>
  </r>
  <r>
    <s v="SO-816544-1"/>
    <d v="2025-07-25T00:00:00"/>
    <n v="203574"/>
    <n v="684"/>
    <n v="72"/>
    <s v="USD"/>
    <n v="1260"/>
    <x v="2"/>
    <x v="0"/>
    <x v="0"/>
    <n v="1441142.6699999995"/>
    <n v="7.0000000000000007E-2"/>
    <n v="47.88"/>
  </r>
  <r>
    <s v="SO-816544-1"/>
    <d v="2025-07-25T00:00:00"/>
    <n v="203574"/>
    <n v="114.76"/>
    <n v="0"/>
    <s v="USD"/>
    <n v="1260"/>
    <x v="2"/>
    <x v="0"/>
    <x v="0"/>
    <n v="1441257.4299999995"/>
    <n v="7.0000000000000007E-2"/>
    <n v="8.0332000000000008"/>
  </r>
  <r>
    <s v="SO-942019-1"/>
    <d v="2025-07-31T00:00:00"/>
    <n v="33490"/>
    <n v="96926.63"/>
    <n v="6596.35"/>
    <s v="USD"/>
    <n v="1260"/>
    <x v="2"/>
    <x v="0"/>
    <x v="0"/>
    <n v="1538184.0599999996"/>
    <n v="7.0000000000000007E-2"/>
    <n v="6784.8641000000007"/>
  </r>
  <r>
    <s v="SO-1060816-1"/>
    <d v="2025-08-21T00:00:00"/>
    <n v="544912"/>
    <n v="3060"/>
    <n v="720"/>
    <s v="USD"/>
    <n v="1260"/>
    <x v="2"/>
    <x v="0"/>
    <x v="0"/>
    <n v="1541244.0599999996"/>
    <n v="7.0000000000000007E-2"/>
    <n v="214.20000000000002"/>
  </r>
  <r>
    <s v="SO-1060816-1"/>
    <d v="2025-08-21T00:00:00"/>
    <n v="544912"/>
    <n v="1368"/>
    <n v="144"/>
    <s v="USD"/>
    <n v="1260"/>
    <x v="2"/>
    <x v="0"/>
    <x v="0"/>
    <n v="1542612.0599999996"/>
    <n v="7.0000000000000007E-2"/>
    <n v="95.76"/>
  </r>
  <r>
    <s v="SO-1060816-1"/>
    <d v="2025-08-21T00:00:00"/>
    <n v="544912"/>
    <n v="221.4"/>
    <n v="0"/>
    <s v="USD"/>
    <n v="1260"/>
    <x v="2"/>
    <x v="0"/>
    <x v="0"/>
    <n v="1542833.4599999995"/>
    <n v="7.0000000000000007E-2"/>
    <n v="15.498000000000001"/>
  </r>
  <r>
    <s v="SO-978890-1"/>
    <d v="2025-08-24T00:00:00"/>
    <n v="166022"/>
    <n v="14670.93"/>
    <n v="1677.43"/>
    <s v="USD"/>
    <n v="1260"/>
    <x v="2"/>
    <x v="0"/>
    <x v="0"/>
    <n v="1557504.3899999994"/>
    <n v="7.0000000000000007E-2"/>
    <n v="1026.9651000000001"/>
  </r>
  <r>
    <s v="SO-1058718-1"/>
    <d v="2025-08-30T00:00:00"/>
    <n v="121779"/>
    <n v="370634.37"/>
    <n v="16998.900000000001"/>
    <s v="USD"/>
    <n v="1260"/>
    <x v="2"/>
    <x v="0"/>
    <x v="0"/>
    <n v="1928138.7599999993"/>
    <n v="0.09"/>
    <n v="33357.0933"/>
  </r>
  <r>
    <s v="SO-1058718-1"/>
    <d v="2025-08-30T00:00:00"/>
    <n v="121779"/>
    <n v="1305.0999999999999"/>
    <n v="0"/>
    <s v="USD"/>
    <n v="1260"/>
    <x v="2"/>
    <x v="0"/>
    <x v="0"/>
    <n v="1929443.8599999994"/>
    <n v="0.09"/>
    <n v="117.45899999999999"/>
  </r>
  <r>
    <s v="SO-933281-1"/>
    <d v="2025-09-04T00:00:00"/>
    <n v="83525"/>
    <n v="38912"/>
    <n v="3890.84"/>
    <s v="USD"/>
    <n v="1260"/>
    <x v="2"/>
    <x v="0"/>
    <x v="0"/>
    <n v="1968355.8599999994"/>
    <n v="0.09"/>
    <n v="3502.08"/>
  </r>
  <r>
    <s v="SO-879111-1"/>
    <d v="2025-09-06T00:00:00"/>
    <n v="166022"/>
    <n v="48456.1"/>
    <n v="5816.1"/>
    <s v="USD"/>
    <n v="1260"/>
    <x v="2"/>
    <x v="0"/>
    <x v="0"/>
    <n v="2016811.9599999995"/>
    <n v="0.09"/>
    <n v="4361.049"/>
  </r>
  <r>
    <s v="SO-879111-1"/>
    <d v="2025-09-06T00:00:00"/>
    <n v="166022"/>
    <n v="3634.21"/>
    <n v="0"/>
    <s v="USD"/>
    <n v="1260"/>
    <x v="2"/>
    <x v="0"/>
    <x v="0"/>
    <n v="2020446.1699999995"/>
    <n v="0.09"/>
    <n v="327.07889999999998"/>
  </r>
  <r>
    <s v="SO-1047928-1"/>
    <d v="2025-09-11T00:00:00"/>
    <n v="69202"/>
    <n v="88.48"/>
    <n v="24.64"/>
    <s v="USD"/>
    <n v="1260"/>
    <x v="2"/>
    <x v="0"/>
    <x v="0"/>
    <n v="2020534.6499999994"/>
    <n v="0.09"/>
    <n v="7.9632000000000005"/>
  </r>
  <r>
    <s v="SO-1047928-1"/>
    <d v="2025-09-11T00:00:00"/>
    <n v="69202"/>
    <n v="72358.880000000005"/>
    <n v="19200.189999999999"/>
    <s v="USD"/>
    <n v="1260"/>
    <x v="2"/>
    <x v="0"/>
    <x v="0"/>
    <n v="2092893.5299999993"/>
    <n v="0.09"/>
    <n v="6512.2992000000004"/>
  </r>
  <r>
    <s v="SO-1047928-1"/>
    <d v="2025-09-11T00:00:00"/>
    <n v="69202"/>
    <n v="37589.230000000003"/>
    <n v="-817.87"/>
    <s v="USD"/>
    <n v="1260"/>
    <x v="2"/>
    <x v="0"/>
    <x v="0"/>
    <n v="2130482.7599999993"/>
    <n v="0.09"/>
    <n v="3383.0307000000003"/>
  </r>
  <r>
    <s v="SO-1047928-1"/>
    <d v="2025-09-11T00:00:00"/>
    <n v="69202"/>
    <n v="5383.15"/>
    <n v="0"/>
    <s v="USD"/>
    <n v="1260"/>
    <x v="2"/>
    <x v="0"/>
    <x v="0"/>
    <n v="2135865.9099999992"/>
    <n v="0.09"/>
    <n v="484.48349999999994"/>
  </r>
  <r>
    <s v="SO-1047928-1"/>
    <d v="2025-09-11T00:00:00"/>
    <n v="69202"/>
    <n v="11700"/>
    <n v="1912.77"/>
    <s v="USD"/>
    <n v="1260"/>
    <x v="2"/>
    <x v="0"/>
    <x v="0"/>
    <n v="2147565.9099999992"/>
    <n v="0.09"/>
    <n v="1053"/>
  </r>
  <r>
    <s v="SO-926067-1"/>
    <d v="2025-09-17T00:00:00"/>
    <n v="121779"/>
    <n v="32417.55"/>
    <n v="2917.55"/>
    <s v="USD"/>
    <n v="1260"/>
    <x v="2"/>
    <x v="0"/>
    <x v="0"/>
    <n v="2179983.459999999"/>
    <n v="0.09"/>
    <n v="2917.5794999999998"/>
  </r>
  <r>
    <s v="SO-924998-1"/>
    <d v="2025-09-19T00:00:00"/>
    <n v="39257"/>
    <n v="195584.71"/>
    <n v="15654.03"/>
    <s v="USD"/>
    <n v="1260"/>
    <x v="2"/>
    <x v="0"/>
    <x v="0"/>
    <n v="2375568.169999999"/>
    <n v="0.09"/>
    <n v="17602.623899999999"/>
  </r>
  <r>
    <s v="SO-924998-1"/>
    <d v="2025-09-19T00:00:00"/>
    <n v="39257"/>
    <n v="244.2"/>
    <n v="0"/>
    <s v="USD"/>
    <n v="1260"/>
    <x v="2"/>
    <x v="0"/>
    <x v="0"/>
    <n v="2375812.3699999992"/>
    <n v="0.09"/>
    <n v="21.977999999999998"/>
  </r>
  <r>
    <s v="SO-1049464-1"/>
    <d v="2025-09-21T00:00:00"/>
    <n v="56586"/>
    <n v="74753.039999999994"/>
    <n v="16253.04"/>
    <s v="USD"/>
    <n v="1260"/>
    <x v="2"/>
    <x v="0"/>
    <x v="0"/>
    <n v="2450565.4099999992"/>
    <n v="0.09"/>
    <n v="6727.7735999999995"/>
  </r>
  <r>
    <s v="SO-1049464-1"/>
    <d v="2025-09-21T00:00:00"/>
    <n v="56586"/>
    <n v="5606.49"/>
    <n v="0"/>
    <s v="USD"/>
    <n v="1260"/>
    <x v="2"/>
    <x v="0"/>
    <x v="0"/>
    <n v="2456171.8999999994"/>
    <n v="0.09"/>
    <n v="504.58409999999998"/>
  </r>
  <r>
    <s v="SO-1049464-1"/>
    <d v="2025-09-21T00:00:00"/>
    <n v="56586"/>
    <n v="12458.81"/>
    <n v="-1041.19"/>
    <s v="USD"/>
    <n v="1260"/>
    <x v="2"/>
    <x v="0"/>
    <x v="0"/>
    <n v="2468630.7099999995"/>
    <n v="0.09"/>
    <n v="1121.2928999999999"/>
  </r>
  <r>
    <s v="SO-1037222-1"/>
    <d v="2025-09-26T00:00:00"/>
    <n v="166022"/>
    <n v="658.28"/>
    <n v="0"/>
    <s v="USD"/>
    <n v="1260"/>
    <x v="2"/>
    <x v="0"/>
    <x v="0"/>
    <n v="2469288.9899999993"/>
    <n v="0.09"/>
    <n v="59.245199999999997"/>
  </r>
  <r>
    <s v="SO-1037222-1"/>
    <d v="2025-09-26T00:00:00"/>
    <n v="166022"/>
    <n v="49.37"/>
    <n v="0"/>
    <s v="USD"/>
    <n v="1260"/>
    <x v="2"/>
    <x v="0"/>
    <x v="0"/>
    <n v="2469338.3599999994"/>
    <n v="0.09"/>
    <n v="4.4432999999999998"/>
  </r>
  <r>
    <s v="SO-1037232-1"/>
    <d v="2025-09-26T00:00:00"/>
    <n v="166022"/>
    <n v="650.20000000000005"/>
    <n v="0"/>
    <s v="USD"/>
    <n v="1260"/>
    <x v="2"/>
    <x v="0"/>
    <x v="0"/>
    <n v="2469988.5599999996"/>
    <n v="0.09"/>
    <n v="58.518000000000001"/>
  </r>
  <r>
    <s v="SO-1037232-1"/>
    <d v="2025-09-26T00:00:00"/>
    <n v="166022"/>
    <n v="943.16"/>
    <n v="0"/>
    <s v="USD"/>
    <n v="1260"/>
    <x v="2"/>
    <x v="0"/>
    <x v="0"/>
    <n v="2470931.7199999997"/>
    <n v="0.09"/>
    <n v="84.884399999999999"/>
  </r>
  <r>
    <s v="SO-1037232-1"/>
    <d v="2025-09-26T00:00:00"/>
    <n v="166022"/>
    <n v="119.51"/>
    <n v="0"/>
    <s v="USD"/>
    <n v="1260"/>
    <x v="2"/>
    <x v="0"/>
    <x v="0"/>
    <n v="2471051.2299999995"/>
    <n v="0.09"/>
    <n v="10.7559"/>
  </r>
  <r>
    <s v="SO-1076777-1"/>
    <d v="2025-09-27T00:00:00"/>
    <n v="69202"/>
    <n v="4255.21"/>
    <n v="1063.72"/>
    <s v="USD"/>
    <n v="1260"/>
    <x v="2"/>
    <x v="0"/>
    <x v="0"/>
    <n v="2475306.4399999995"/>
    <n v="0.09"/>
    <n v="382.96889999999996"/>
  </r>
  <r>
    <s v="SO-1076777-1"/>
    <d v="2025-09-27T00:00:00"/>
    <n v="69202"/>
    <n v="2170.16"/>
    <n v="-135.69"/>
    <s v="USD"/>
    <n v="1260"/>
    <x v="2"/>
    <x v="0"/>
    <x v="0"/>
    <n v="2477476.5999999996"/>
    <n v="0.09"/>
    <n v="195.31439999999998"/>
  </r>
  <r>
    <s v="SO-1076777-1"/>
    <d v="2025-09-27T00:00:00"/>
    <n v="69202"/>
    <n v="287.38"/>
    <n v="0"/>
    <s v="USD"/>
    <n v="1260"/>
    <x v="2"/>
    <x v="0"/>
    <x v="0"/>
    <n v="2477763.9799999995"/>
    <n v="0.09"/>
    <n v="25.8642"/>
  </r>
  <r>
    <s v="SO-935386-1"/>
    <d v="2025-10-02T00:00:00"/>
    <n v="166022"/>
    <n v="26432.880000000001"/>
    <n v="4579.1400000000003"/>
    <s v="USD"/>
    <n v="1260"/>
    <x v="2"/>
    <x v="0"/>
    <x v="0"/>
    <n v="2504196.8599999994"/>
    <n v="0.09"/>
    <n v="2378.9591999999998"/>
  </r>
  <r>
    <s v="SO-1081311-1"/>
    <d v="2025-10-03T00:00:00"/>
    <n v="70484"/>
    <n v="23940"/>
    <n v="23940"/>
    <s v="USD"/>
    <n v="1260"/>
    <x v="2"/>
    <x v="0"/>
    <x v="0"/>
    <n v="2528136.8599999994"/>
    <n v="0.09"/>
    <n v="2154.6"/>
  </r>
  <r>
    <s v="SO-934671-1"/>
    <d v="2025-10-03T00:00:00"/>
    <n v="166022"/>
    <n v="4257.07"/>
    <n v="638.61"/>
    <s v="USD"/>
    <n v="1260"/>
    <x v="2"/>
    <x v="0"/>
    <x v="0"/>
    <n v="2532393.9299999992"/>
    <n v="0.09"/>
    <n v="383.13629999999995"/>
  </r>
  <r>
    <s v="SO-934671-1"/>
    <d v="2025-10-03T00:00:00"/>
    <n v="166022"/>
    <n v="264.29000000000002"/>
    <n v="0"/>
    <s v="USD"/>
    <n v="1260"/>
    <x v="2"/>
    <x v="0"/>
    <x v="0"/>
    <n v="2532658.2199999993"/>
    <n v="0.09"/>
    <n v="23.786100000000001"/>
  </r>
  <r>
    <s v="SO-1064709-1"/>
    <d v="2025-10-11T00:00:00"/>
    <n v="70610"/>
    <n v="17703.509999999998"/>
    <n v="886.26"/>
    <s v="USD"/>
    <n v="1260"/>
    <x v="2"/>
    <x v="0"/>
    <x v="0"/>
    <n v="2550361.7299999991"/>
    <n v="0.09"/>
    <n v="1593.3158999999998"/>
  </r>
  <r>
    <s v="SO-1064709-1"/>
    <d v="2025-10-11T00:00:00"/>
    <n v="70610"/>
    <n v="3474.18"/>
    <n v="173.94"/>
    <s v="USD"/>
    <n v="1260"/>
    <x v="2"/>
    <x v="0"/>
    <x v="0"/>
    <n v="2553835.9099999992"/>
    <n v="0.09"/>
    <n v="312.67619999999999"/>
  </r>
  <r>
    <s v="SO-1064709-1"/>
    <d v="2025-10-11T00:00:00"/>
    <n v="70610"/>
    <n v="1588.34"/>
    <n v="0"/>
    <s v="USD"/>
    <n v="1260"/>
    <x v="2"/>
    <x v="0"/>
    <x v="0"/>
    <n v="2555424.2499999991"/>
    <n v="0.09"/>
    <n v="142.95059999999998"/>
  </r>
  <r>
    <s v="SO-1042134-1"/>
    <d v="2025-10-19T00:00:00"/>
    <n v="167528"/>
    <n v="6762.5"/>
    <n v="1354.6"/>
    <s v="USD"/>
    <n v="1260"/>
    <x v="2"/>
    <x v="0"/>
    <x v="0"/>
    <n v="2562186.7499999991"/>
    <n v="0.09"/>
    <n v="608.625"/>
  </r>
  <r>
    <s v="SO-957081-1"/>
    <d v="2025-10-24T00:00:00"/>
    <n v="56586"/>
    <n v="22556.21"/>
    <n v="2255.42"/>
    <s v="USD"/>
    <n v="1260"/>
    <x v="2"/>
    <x v="0"/>
    <x v="0"/>
    <n v="2584742.959999999"/>
    <n v="0.09"/>
    <n v="2030.0588999999998"/>
  </r>
  <r>
    <s v="SO-957081-1"/>
    <d v="2025-10-24T00:00:00"/>
    <n v="56586"/>
    <n v="25939.57"/>
    <n v="2593.7199999999998"/>
    <s v="USD"/>
    <n v="1260"/>
    <x v="2"/>
    <x v="0"/>
    <x v="0"/>
    <n v="2610682.5299999989"/>
    <n v="0.09"/>
    <n v="2334.5612999999998"/>
  </r>
  <r>
    <s v="SO-957081-1"/>
    <d v="2025-10-24T00:00:00"/>
    <n v="56586"/>
    <n v="1272.47"/>
    <n v="0"/>
    <s v="USD"/>
    <n v="1260"/>
    <x v="2"/>
    <x v="0"/>
    <x v="0"/>
    <n v="2611954.9999999991"/>
    <n v="0.09"/>
    <n v="114.5223"/>
  </r>
  <r>
    <s v="SO-1089579-1"/>
    <d v="2025-11-06T00:00:00"/>
    <n v="121779"/>
    <n v="49864.2"/>
    <n v="6584.2"/>
    <s v="USD"/>
    <n v="1260"/>
    <x v="2"/>
    <x v="0"/>
    <x v="0"/>
    <n v="2661819.1999999993"/>
    <n v="0.1"/>
    <n v="4986.42"/>
  </r>
  <r>
    <s v="SO-1080178-1"/>
    <d v="2025-11-08T00:00:00"/>
    <n v="38966"/>
    <n v="20744"/>
    <n v="3944"/>
    <s v="USD"/>
    <n v="1260"/>
    <x v="2"/>
    <x v="0"/>
    <x v="0"/>
    <n v="2682563.1999999993"/>
    <n v="0.1"/>
    <n v="2074.4"/>
  </r>
  <r>
    <s v="SO-1085904-1"/>
    <d v="2025-11-08T00:00:00"/>
    <n v="56586"/>
    <n v="143915.20000000001"/>
    <n v="7915.2"/>
    <s v="USD"/>
    <n v="1260"/>
    <x v="2"/>
    <x v="0"/>
    <x v="0"/>
    <n v="2826478.3999999994"/>
    <n v="0.1"/>
    <n v="14391.520000000002"/>
  </r>
  <r>
    <s v="SO-1085904-1"/>
    <d v="2025-11-08T00:00:00"/>
    <n v="56586"/>
    <n v="10793.64"/>
    <n v="0"/>
    <s v="USD"/>
    <n v="1260"/>
    <x v="2"/>
    <x v="0"/>
    <x v="0"/>
    <n v="2837272.0399999996"/>
    <n v="0.1"/>
    <n v="1079.364"/>
  </r>
  <r>
    <s v="SO-1085904-1"/>
    <d v="2025-11-08T00:00:00"/>
    <n v="56586"/>
    <n v="52910"/>
    <n v="2910"/>
    <s v="USD"/>
    <n v="1260"/>
    <x v="2"/>
    <x v="0"/>
    <x v="0"/>
    <n v="2890182.0399999996"/>
    <n v="0.1"/>
    <n v="5291"/>
  </r>
  <r>
    <s v="SO-1048658-1"/>
    <d v="2025-11-14T00:00:00"/>
    <n v="167620"/>
    <n v="17681"/>
    <n v="919.99"/>
    <s v="USD"/>
    <n v="1260"/>
    <x v="2"/>
    <x v="0"/>
    <x v="0"/>
    <n v="2907863.0399999996"/>
    <n v="0.1"/>
    <n v="1768.1000000000001"/>
  </r>
  <r>
    <s v="SO-1048658-1"/>
    <d v="2025-11-14T00:00:00"/>
    <n v="167620"/>
    <n v="29280"/>
    <n v="1248.8"/>
    <s v="USD"/>
    <n v="1260"/>
    <x v="2"/>
    <x v="0"/>
    <x v="0"/>
    <n v="2937143.0399999996"/>
    <n v="0.1"/>
    <n v="2928"/>
  </r>
  <r>
    <s v="SO-936583-1"/>
    <d v="2025-11-19T00:00:00"/>
    <n v="69202"/>
    <n v="51426.63"/>
    <n v="5795.19"/>
    <s v="USD"/>
    <n v="1260"/>
    <x v="2"/>
    <x v="0"/>
    <x v="0"/>
    <n v="2988569.6699999995"/>
    <n v="0.1"/>
    <n v="5142.6630000000005"/>
  </r>
  <r>
    <s v="SO-936583-1"/>
    <d v="2025-11-19T00:00:00"/>
    <n v="69202"/>
    <n v="3571.29"/>
    <n v="402.44"/>
    <s v="USD"/>
    <n v="1260"/>
    <x v="2"/>
    <x v="0"/>
    <x v="0"/>
    <n v="2992140.9599999995"/>
    <n v="0.1"/>
    <n v="357.12900000000002"/>
  </r>
  <r>
    <s v="SO-936583-1"/>
    <d v="2025-11-19T00:00:00"/>
    <n v="69202"/>
    <n v="4124.84"/>
    <n v="0"/>
    <s v="USD"/>
    <n v="1260"/>
    <x v="2"/>
    <x v="0"/>
    <x v="0"/>
    <n v="2996265.7999999993"/>
    <n v="0.1"/>
    <n v="412.48400000000004"/>
  </r>
  <r>
    <s v="SO-1084247-1"/>
    <d v="2025-11-21T00:00:00"/>
    <n v="37624"/>
    <n v="684"/>
    <n v="69.959999999999994"/>
    <s v="USD"/>
    <n v="1260"/>
    <x v="2"/>
    <x v="0"/>
    <x v="0"/>
    <n v="2996949.7999999993"/>
    <n v="0.1"/>
    <n v="68.400000000000006"/>
  </r>
  <r>
    <s v="SO-941182-1"/>
    <d v="2025-11-21T00:00:00"/>
    <n v="37624"/>
    <n v="1386"/>
    <n v="225.32"/>
    <s v="USD"/>
    <n v="1260"/>
    <x v="2"/>
    <x v="0"/>
    <x v="0"/>
    <n v="2998335.7999999993"/>
    <n v="0.1"/>
    <n v="138.6"/>
  </r>
  <r>
    <s v="SO-941182-1"/>
    <d v="2025-11-21T00:00:00"/>
    <n v="37624"/>
    <n v="103.96"/>
    <n v="0"/>
    <s v="USD"/>
    <n v="1260"/>
    <x v="2"/>
    <x v="0"/>
    <x v="0"/>
    <n v="2998439.7599999993"/>
    <n v="0.1"/>
    <n v="10.396000000000001"/>
  </r>
  <r>
    <s v="SO-952440-1"/>
    <d v="2025-11-30T00:00:00"/>
    <n v="37624"/>
    <n v="132606.48000000001"/>
    <n v="16710.63"/>
    <s v="USD"/>
    <n v="1260"/>
    <x v="2"/>
    <x v="0"/>
    <x v="0"/>
    <n v="3131046.2399999993"/>
    <n v="0.1"/>
    <n v="13260.648000000001"/>
  </r>
  <r>
    <s v="SO-1036623-1"/>
    <d v="2025-11-30T00:00:00"/>
    <n v="70610"/>
    <n v="606668"/>
    <n v="78793"/>
    <s v="USD"/>
    <n v="1260"/>
    <x v="2"/>
    <x v="0"/>
    <x v="0"/>
    <n v="3737714.2399999993"/>
    <n v="0.18"/>
    <n v="109200.23999999999"/>
  </r>
  <r>
    <s v="SO-1036623-1"/>
    <d v="2025-11-30T00:00:00"/>
    <n v="70610"/>
    <n v="373234.16"/>
    <n v="47869.16"/>
    <s v="USD"/>
    <n v="1260"/>
    <x v="2"/>
    <x v="0"/>
    <x v="0"/>
    <n v="4110948.3999999994"/>
    <n v="0.18"/>
    <n v="67182.148799999995"/>
  </r>
  <r>
    <s v="SO-1036623-1"/>
    <d v="2025-11-30T00:00:00"/>
    <n v="70610"/>
    <n v="72601.679999999993"/>
    <n v="0"/>
    <s v="USD"/>
    <n v="1260"/>
    <x v="2"/>
    <x v="0"/>
    <x v="0"/>
    <n v="4183550.0799999996"/>
    <n v="0.18"/>
    <n v="13068.302399999999"/>
  </r>
  <r>
    <s v="SO-1098627-1"/>
    <d v="2025-11-30T00:00:00"/>
    <n v="70610"/>
    <n v="9900"/>
    <n v="0"/>
    <s v="USD"/>
    <n v="1260"/>
    <x v="2"/>
    <x v="0"/>
    <x v="0"/>
    <n v="4193450.0799999996"/>
    <n v="0.18"/>
    <n v="1782"/>
  </r>
  <r>
    <s v="SO-1098627-1"/>
    <d v="2025-11-30T00:00:00"/>
    <n v="70610"/>
    <n v="720.45"/>
    <n v="0"/>
    <s v="USD"/>
    <n v="1260"/>
    <x v="2"/>
    <x v="0"/>
    <x v="0"/>
    <n v="4194170.53"/>
    <n v="0.18"/>
    <n v="129.68100000000001"/>
  </r>
  <r>
    <s v="SO-1098629-1"/>
    <d v="2025-11-30T00:00:00"/>
    <n v="70610"/>
    <n v="9900"/>
    <n v="0"/>
    <s v="USD"/>
    <n v="1260"/>
    <x v="2"/>
    <x v="0"/>
    <x v="0"/>
    <n v="4204070.5299999993"/>
    <n v="0.18"/>
    <n v="1782"/>
  </r>
  <r>
    <s v="SO-1098629-1"/>
    <d v="2025-11-30T00:00:00"/>
    <n v="70610"/>
    <n v="678.83"/>
    <n v="0"/>
    <s v="USD"/>
    <n v="1260"/>
    <x v="2"/>
    <x v="0"/>
    <x v="0"/>
    <n v="4204749.3599999994"/>
    <n v="0.18"/>
    <n v="122.18940000000001"/>
  </r>
  <r>
    <s v="SO-951819-1"/>
    <d v="2025-12-07T00:00:00"/>
    <n v="37624"/>
    <n v="56056"/>
    <n v="9112.68"/>
    <s v="USD"/>
    <n v="1260"/>
    <x v="2"/>
    <x v="0"/>
    <x v="0"/>
    <n v="4260805.3599999994"/>
    <n v="0.18"/>
    <n v="10090.08"/>
  </r>
  <r>
    <s v="SO-951819-1"/>
    <d v="2025-12-07T00:00:00"/>
    <n v="37624"/>
    <n v="4204.2"/>
    <n v="0"/>
    <s v="USD"/>
    <n v="1260"/>
    <x v="2"/>
    <x v="0"/>
    <x v="0"/>
    <n v="4265009.5599999996"/>
    <n v="0.18"/>
    <n v="756.75599999999997"/>
  </r>
  <r>
    <s v="SO-1093559-1"/>
    <d v="2025-12-10T00:00:00"/>
    <n v="56586"/>
    <n v="63060"/>
    <n v="1260"/>
    <s v="USD"/>
    <n v="1260"/>
    <x v="2"/>
    <x v="0"/>
    <x v="0"/>
    <n v="4328069.5599999996"/>
    <n v="0.18"/>
    <n v="11350.8"/>
  </r>
  <r>
    <s v="SO-1093559-1"/>
    <d v="2025-12-10T00:00:00"/>
    <n v="56586"/>
    <n v="4729.5200000000004"/>
    <n v="0"/>
    <s v="USD"/>
    <n v="1260"/>
    <x v="2"/>
    <x v="0"/>
    <x v="0"/>
    <n v="4332799.0799999991"/>
    <n v="0.18"/>
    <n v="851.31360000000006"/>
  </r>
  <r>
    <s v="SO-960628-1"/>
    <d v="2025-12-12T00:00:00"/>
    <n v="81955"/>
    <n v="62304.94"/>
    <n v="4547.05"/>
    <s v="USD"/>
    <n v="1260"/>
    <x v="2"/>
    <x v="0"/>
    <x v="0"/>
    <n v="4395104.0199999996"/>
    <n v="0.2"/>
    <n v="12460.988000000001"/>
  </r>
  <r>
    <s v="SO-1012434-1"/>
    <d v="2025-12-12T00:00:00"/>
    <n v="166022"/>
    <n v="49644.85"/>
    <n v="8932.5"/>
    <s v="USD"/>
    <n v="1260"/>
    <x v="2"/>
    <x v="0"/>
    <x v="0"/>
    <n v="4444748.8699999992"/>
    <n v="0.2"/>
    <n v="9928.9700000000012"/>
  </r>
  <r>
    <s v="SO-1012434-1"/>
    <d v="2025-12-12T00:00:00"/>
    <n v="166022"/>
    <n v="3723.36"/>
    <n v="0"/>
    <s v="USD"/>
    <n v="1260"/>
    <x v="2"/>
    <x v="0"/>
    <x v="0"/>
    <n v="4448472.2299999995"/>
    <n v="0.2"/>
    <n v="744.67200000000003"/>
  </r>
  <r>
    <s v="SO-941685-1"/>
    <d v="2025-12-13T00:00:00"/>
    <n v="37624"/>
    <n v="9702"/>
    <n v="1577.17"/>
    <s v="USD"/>
    <n v="1260"/>
    <x v="2"/>
    <x v="0"/>
    <x v="0"/>
    <n v="4458174.2299999995"/>
    <n v="0.2"/>
    <n v="1940.4"/>
  </r>
  <r>
    <s v="SO-941685-1"/>
    <d v="2025-12-13T00:00:00"/>
    <n v="37624"/>
    <n v="727.66"/>
    <n v="0"/>
    <s v="USD"/>
    <n v="1260"/>
    <x v="2"/>
    <x v="0"/>
    <x v="0"/>
    <n v="4458901.8899999997"/>
    <n v="0.2"/>
    <n v="145.53200000000001"/>
  </r>
  <r>
    <s v="SO-939460-1"/>
    <d v="2025-12-13T00:00:00"/>
    <n v="167620"/>
    <n v="48827.97"/>
    <n v="5891.19"/>
    <s v="USD"/>
    <n v="1260"/>
    <x v="2"/>
    <x v="0"/>
    <x v="0"/>
    <n v="4507729.8599999994"/>
    <n v="0.2"/>
    <n v="9765.594000000001"/>
  </r>
  <r>
    <s v="SO-939460-1"/>
    <d v="2025-12-13T00:00:00"/>
    <n v="167620"/>
    <n v="20739.2"/>
    <n v="2073.92"/>
    <s v="USD"/>
    <n v="1260"/>
    <x v="2"/>
    <x v="0"/>
    <x v="0"/>
    <n v="4528469.0599999996"/>
    <n v="0.2"/>
    <n v="4147.84"/>
  </r>
  <r>
    <s v="SO-959841-1"/>
    <d v="2025-12-14T00:00:00"/>
    <n v="166022"/>
    <n v="28171.200000000001"/>
    <n v="0"/>
    <s v="USD"/>
    <n v="1260"/>
    <x v="2"/>
    <x v="0"/>
    <x v="0"/>
    <n v="4556640.26"/>
    <n v="0.2"/>
    <n v="5634.2400000000007"/>
  </r>
  <r>
    <s v="SO-959841-1"/>
    <d v="2025-12-14T00:00:00"/>
    <n v="166022"/>
    <n v="2112.85"/>
    <n v="0"/>
    <s v="USD"/>
    <n v="1260"/>
    <x v="2"/>
    <x v="0"/>
    <x v="0"/>
    <n v="4558753.1099999994"/>
    <n v="0.2"/>
    <n v="422.57"/>
  </r>
  <r>
    <s v="SO-1093492-1"/>
    <d v="2025-12-18T00:00:00"/>
    <n v="56586"/>
    <n v="12000"/>
    <n v="1000"/>
    <s v="USD"/>
    <n v="1260"/>
    <x v="2"/>
    <x v="0"/>
    <x v="0"/>
    <n v="4570753.1099999994"/>
    <n v="0.2"/>
    <n v="2400"/>
  </r>
  <r>
    <s v="SO-941514-1"/>
    <d v="2025-12-18T00:00:00"/>
    <n v="170594"/>
    <n v="567.16999999999996"/>
    <n v="62.39"/>
    <s v="USD"/>
    <n v="1260"/>
    <x v="2"/>
    <x v="0"/>
    <x v="0"/>
    <n v="4571320.2799999993"/>
    <n v="0.2"/>
    <n v="113.434"/>
  </r>
  <r>
    <s v="SO-941514-1"/>
    <d v="2025-12-18T00:00:00"/>
    <n v="170594"/>
    <n v="42.54"/>
    <n v="0"/>
    <s v="USD"/>
    <n v="1260"/>
    <x v="2"/>
    <x v="0"/>
    <x v="0"/>
    <n v="4571362.8199999994"/>
    <n v="0.2"/>
    <n v="8.5080000000000009"/>
  </r>
  <r>
    <s v="SO-945200-1"/>
    <d v="2025-12-20T00:00:00"/>
    <n v="167620"/>
    <n v="67897.8"/>
    <n v="10186.200000000001"/>
    <s v="USD"/>
    <n v="1260"/>
    <x v="2"/>
    <x v="0"/>
    <x v="0"/>
    <n v="4639260.6199999992"/>
    <n v="0.2"/>
    <n v="13579.560000000001"/>
  </r>
  <r>
    <s v="SO-1092264-1"/>
    <d v="2025-12-20T00:00:00"/>
    <n v="386244"/>
    <n v="6421.92"/>
    <n v="301.92"/>
    <s v="USD"/>
    <n v="1260"/>
    <x v="2"/>
    <x v="0"/>
    <x v="0"/>
    <n v="4645682.5399999991"/>
    <n v="0.2"/>
    <n v="1284.384"/>
  </r>
  <r>
    <s v="SO-1092264-1"/>
    <d v="2025-12-20T00:00:00"/>
    <n v="386244"/>
    <n v="481.65"/>
    <n v="0"/>
    <s v="USD"/>
    <n v="1260"/>
    <x v="2"/>
    <x v="0"/>
    <x v="0"/>
    <n v="4646164.1899999995"/>
    <n v="0.2"/>
    <n v="96.33"/>
  </r>
  <r>
    <s v="SO-1092264-1"/>
    <d v="2025-12-20T00:00:00"/>
    <n v="386244"/>
    <n v="1888.88"/>
    <n v="188.88"/>
    <s v="USD"/>
    <n v="1260"/>
    <x v="2"/>
    <x v="0"/>
    <x v="0"/>
    <n v="4648053.0699999994"/>
    <n v="0.2"/>
    <n v="377.77600000000007"/>
  </r>
  <r>
    <s v="SO-937986-1"/>
    <d v="2025-01-26T00:00:00"/>
    <n v="40054"/>
    <n v="450"/>
    <n v="180"/>
    <s v="USD"/>
    <n v="1260"/>
    <x v="2"/>
    <x v="1"/>
    <x v="0"/>
    <n v="450"/>
    <n v="0.1"/>
    <n v="45"/>
  </r>
  <r>
    <s v="SO-937986-1"/>
    <d v="2025-01-26T00:00:00"/>
    <n v="40054"/>
    <n v="21790"/>
    <n v="8880"/>
    <s v="USD"/>
    <n v="1260"/>
    <x v="2"/>
    <x v="1"/>
    <x v="0"/>
    <n v="22240"/>
    <n v="0.1"/>
    <n v="2179"/>
  </r>
  <r>
    <s v="SO-937986-1"/>
    <d v="2025-01-26T00:00:00"/>
    <n v="40054"/>
    <n v="7360"/>
    <n v="3040"/>
    <s v="USD"/>
    <n v="1260"/>
    <x v="2"/>
    <x v="1"/>
    <x v="0"/>
    <n v="29600"/>
    <n v="0.1"/>
    <n v="736"/>
  </r>
  <r>
    <s v="SO-962422-1"/>
    <d v="2025-03-12T00:00:00"/>
    <n v="169385"/>
    <n v="49550"/>
    <n v="25070"/>
    <s v="USD"/>
    <n v="1260"/>
    <x v="2"/>
    <x v="1"/>
    <x v="0"/>
    <n v="79150"/>
    <n v="0.1"/>
    <n v="4955"/>
  </r>
  <r>
    <s v="SO-974739-1"/>
    <d v="2025-03-21T00:00:00"/>
    <n v="69202"/>
    <n v="600"/>
    <n v="240"/>
    <s v="USD"/>
    <n v="1260"/>
    <x v="2"/>
    <x v="1"/>
    <x v="0"/>
    <n v="79750"/>
    <n v="0.1"/>
    <n v="60"/>
  </r>
  <r>
    <s v="SO-974739-1"/>
    <d v="2025-03-21T00:00:00"/>
    <n v="69202"/>
    <n v="8000"/>
    <n v="2600"/>
    <s v="USD"/>
    <n v="1260"/>
    <x v="2"/>
    <x v="1"/>
    <x v="0"/>
    <n v="87750"/>
    <n v="0.1"/>
    <n v="800"/>
  </r>
  <r>
    <s v="SO-996616-1"/>
    <d v="2025-05-11T00:00:00"/>
    <n v="34028"/>
    <n v="45000.3"/>
    <n v="18270.3"/>
    <s v="USD"/>
    <n v="1260"/>
    <x v="2"/>
    <x v="1"/>
    <x v="0"/>
    <n v="132750.29999999999"/>
    <n v="0.1"/>
    <n v="4500.0300000000007"/>
  </r>
  <r>
    <s v="SO-0999692-1"/>
    <d v="2025-06-13T00:00:00"/>
    <n v="69202"/>
    <n v="60000"/>
    <n v="31470"/>
    <s v="USD"/>
    <n v="1260"/>
    <x v="2"/>
    <x v="1"/>
    <x v="0"/>
    <n v="192750.3"/>
    <n v="0.1"/>
    <n v="6000"/>
  </r>
  <r>
    <s v="SO-1017991-1"/>
    <d v="2025-06-14T00:00:00"/>
    <n v="386244"/>
    <n v="10300"/>
    <n v="5720"/>
    <s v="USD"/>
    <n v="1260"/>
    <x v="2"/>
    <x v="1"/>
    <x v="0"/>
    <n v="203050.3"/>
    <n v="0.1"/>
    <n v="1030"/>
  </r>
  <r>
    <s v="SO-915308-1"/>
    <d v="2025-07-03T00:00:00"/>
    <n v="166022"/>
    <n v="19040"/>
    <n v="4480"/>
    <s v="USD"/>
    <n v="1260"/>
    <x v="2"/>
    <x v="1"/>
    <x v="0"/>
    <n v="222090.3"/>
    <n v="0.1"/>
    <n v="1904"/>
  </r>
  <r>
    <s v="SO-1049208-1"/>
    <d v="2025-07-30T00:00:00"/>
    <n v="166022"/>
    <n v="20400"/>
    <n v="11760"/>
    <s v="USD"/>
    <n v="1260"/>
    <x v="2"/>
    <x v="1"/>
    <x v="0"/>
    <n v="242490.3"/>
    <n v="0.1"/>
    <n v="2040"/>
  </r>
  <r>
    <s v="SO-1026034-1"/>
    <d v="2025-08-15T00:00:00"/>
    <n v="69202"/>
    <n v="28050"/>
    <n v="12795"/>
    <s v="USD"/>
    <n v="1260"/>
    <x v="2"/>
    <x v="1"/>
    <x v="0"/>
    <n v="270540.3"/>
    <n v="0.1"/>
    <n v="2805"/>
  </r>
  <r>
    <s v="SO-937560-1"/>
    <d v="2025-10-26T00:00:00"/>
    <n v="386244"/>
    <n v="126000"/>
    <n v="57900"/>
    <s v="USD"/>
    <n v="1260"/>
    <x v="2"/>
    <x v="1"/>
    <x v="0"/>
    <n v="396540.3"/>
    <n v="0.1"/>
    <n v="12600"/>
  </r>
  <r>
    <s v="SO-1086111-1"/>
    <d v="2025-11-19T00:00:00"/>
    <n v="70610"/>
    <n v="600"/>
    <n v="240"/>
    <s v="USD"/>
    <n v="1260"/>
    <x v="2"/>
    <x v="1"/>
    <x v="0"/>
    <n v="397140.3"/>
    <n v="0.1"/>
    <n v="60"/>
  </r>
  <r>
    <s v="SO-1086111-1"/>
    <d v="2025-11-19T00:00:00"/>
    <n v="70610"/>
    <n v="21000"/>
    <n v="9660"/>
    <s v="USD"/>
    <n v="1260"/>
    <x v="2"/>
    <x v="1"/>
    <x v="0"/>
    <n v="418140.3"/>
    <n v="0.125"/>
    <n v="2625"/>
  </r>
  <r>
    <s v="SO-947139-1"/>
    <d v="2025-11-21T00:00:00"/>
    <n v="69609"/>
    <n v="324859.56"/>
    <n v="0"/>
    <s v="USD"/>
    <n v="1260"/>
    <x v="2"/>
    <x v="1"/>
    <x v="0"/>
    <n v="742999.86"/>
    <n v="0.14000000000000001"/>
    <n v="45480.338400000001"/>
  </r>
  <r>
    <s v="SO-1063039-1"/>
    <d v="2025-11-30T00:00:00"/>
    <n v="70610"/>
    <n v="418397.9"/>
    <n v="199557.9"/>
    <s v="USD"/>
    <n v="1260"/>
    <x v="2"/>
    <x v="1"/>
    <x v="0"/>
    <n v="1161397.76"/>
    <n v="0.28000000000000003"/>
    <n v="117151.41200000001"/>
  </r>
  <r>
    <s v="SO-1012480-1"/>
    <d v="2025-12-05T00:00:00"/>
    <n v="166022"/>
    <n v="1200"/>
    <n v="480"/>
    <s v="USD"/>
    <n v="1260"/>
    <x v="2"/>
    <x v="1"/>
    <x v="0"/>
    <n v="1162597.76"/>
    <n v="0.28000000000000003"/>
    <n v="336.00000000000006"/>
  </r>
  <r>
    <s v="SO-1012480-1"/>
    <d v="2025-12-05T00:00:00"/>
    <n v="166022"/>
    <n v="9200"/>
    <n v="3800"/>
    <s v="USD"/>
    <n v="1260"/>
    <x v="2"/>
    <x v="1"/>
    <x v="0"/>
    <n v="1171797.76"/>
    <n v="0.28000000000000003"/>
    <n v="2576.0000000000005"/>
  </r>
  <r>
    <s v="SO-1012480-1"/>
    <d v="2025-12-05T00:00:00"/>
    <n v="166022"/>
    <n v="10120"/>
    <n v="4180"/>
    <s v="USD"/>
    <n v="1260"/>
    <x v="2"/>
    <x v="1"/>
    <x v="0"/>
    <n v="1181917.76"/>
    <n v="0.28000000000000003"/>
    <n v="2833.6000000000004"/>
  </r>
  <r>
    <s v="SO-965108-1"/>
    <d v="2025-01-16T00:00:00"/>
    <n v="41359"/>
    <n v="2622.87"/>
    <n v="0"/>
    <s v="USD"/>
    <n v="762668"/>
    <x v="3"/>
    <x v="0"/>
    <x v="1"/>
    <n v="2622.87"/>
    <n v="0.05"/>
    <n v="131.14349999999999"/>
  </r>
  <r>
    <s v="SO-833292-1"/>
    <d v="2025-01-17T00:00:00"/>
    <n v="39204"/>
    <n v="5640"/>
    <n v="540"/>
    <s v="USD"/>
    <n v="762668"/>
    <x v="3"/>
    <x v="0"/>
    <x v="1"/>
    <n v="8262.869999999999"/>
    <n v="0.05"/>
    <n v="282"/>
  </r>
  <r>
    <s v="SO-833292-1"/>
    <d v="2025-01-17T00:00:00"/>
    <n v="39204"/>
    <n v="4259.1400000000003"/>
    <n v="407.79"/>
    <s v="USD"/>
    <n v="762668"/>
    <x v="3"/>
    <x v="0"/>
    <x v="1"/>
    <n v="12522.009999999998"/>
    <n v="0.05"/>
    <n v="212.95700000000002"/>
  </r>
  <r>
    <s v="SO-833292-1"/>
    <d v="2025-01-17T00:00:00"/>
    <n v="39204"/>
    <n v="816.68"/>
    <n v="0"/>
    <s v="USD"/>
    <n v="762668"/>
    <x v="3"/>
    <x v="0"/>
    <x v="1"/>
    <n v="13338.689999999999"/>
    <n v="0.05"/>
    <n v="40.834000000000003"/>
  </r>
  <r>
    <s v="SO-968820-1"/>
    <d v="2025-01-22T00:00:00"/>
    <n v="41359"/>
    <n v="1333.1"/>
    <n v="0"/>
    <s v="USD"/>
    <n v="762668"/>
    <x v="3"/>
    <x v="0"/>
    <x v="1"/>
    <n v="14671.789999999999"/>
    <n v="0.05"/>
    <n v="66.655000000000001"/>
  </r>
  <r>
    <s v="SO-960243-1"/>
    <d v="2025-01-22T00:00:00"/>
    <n v="169040"/>
    <n v="3308.46"/>
    <n v="347.61"/>
    <s v="USD"/>
    <n v="762668"/>
    <x v="3"/>
    <x v="0"/>
    <x v="1"/>
    <n v="17980.25"/>
    <n v="0.05"/>
    <n v="165.423"/>
  </r>
  <r>
    <s v="SO-960243-1"/>
    <d v="2025-01-22T00:00:00"/>
    <n v="169040"/>
    <n v="397.88"/>
    <n v="0"/>
    <s v="USD"/>
    <n v="762668"/>
    <x v="3"/>
    <x v="0"/>
    <x v="1"/>
    <n v="18378.13"/>
    <n v="0.05"/>
    <n v="19.894000000000002"/>
  </r>
  <r>
    <s v="SO-960243-1"/>
    <d v="2025-01-22T00:00:00"/>
    <n v="169040"/>
    <n v="272.95999999999998"/>
    <n v="0"/>
    <s v="USD"/>
    <n v="762668"/>
    <x v="3"/>
    <x v="0"/>
    <x v="1"/>
    <n v="18651.09"/>
    <n v="0.05"/>
    <n v="13.648"/>
  </r>
  <r>
    <s v="SO-960261-1"/>
    <d v="2025-01-22T00:00:00"/>
    <n v="169040"/>
    <n v="899.28"/>
    <n v="0"/>
    <s v="USD"/>
    <n v="762668"/>
    <x v="3"/>
    <x v="0"/>
    <x v="1"/>
    <n v="19550.37"/>
    <n v="0.05"/>
    <n v="44.963999999999999"/>
  </r>
  <r>
    <s v="SO-960261-1"/>
    <d v="2025-01-22T00:00:00"/>
    <n v="169040"/>
    <n v="74.19"/>
    <n v="0"/>
    <s v="USD"/>
    <n v="762668"/>
    <x v="3"/>
    <x v="0"/>
    <x v="1"/>
    <n v="19624.559999999998"/>
    <n v="0.05"/>
    <n v="3.7095000000000002"/>
  </r>
  <r>
    <s v="SO-971945-1"/>
    <d v="2025-01-24T00:00:00"/>
    <n v="41359"/>
    <n v="2050"/>
    <n v="0"/>
    <s v="USD"/>
    <n v="762668"/>
    <x v="3"/>
    <x v="0"/>
    <x v="1"/>
    <n v="21674.559999999998"/>
    <n v="0.05"/>
    <n v="102.5"/>
  </r>
  <r>
    <s v="SO-854410-1"/>
    <d v="2025-01-24T00:00:00"/>
    <n v="168699"/>
    <n v="11640"/>
    <n v="2040"/>
    <s v="USD"/>
    <n v="762668"/>
    <x v="3"/>
    <x v="0"/>
    <x v="1"/>
    <n v="33314.559999999998"/>
    <n v="0.05"/>
    <n v="582"/>
  </r>
  <r>
    <s v="SO-854410-1"/>
    <d v="2025-01-24T00:00:00"/>
    <n v="168699"/>
    <n v="960.3"/>
    <n v="0"/>
    <s v="USD"/>
    <n v="762668"/>
    <x v="3"/>
    <x v="0"/>
    <x v="1"/>
    <n v="34274.86"/>
    <n v="0.05"/>
    <n v="48.015000000000001"/>
  </r>
  <r>
    <s v="SO-847060-1"/>
    <d v="2025-01-31T00:00:00"/>
    <n v="37707"/>
    <n v="18520"/>
    <n v="3422.77"/>
    <s v="USD"/>
    <n v="762668"/>
    <x v="3"/>
    <x v="0"/>
    <x v="1"/>
    <n v="52794.86"/>
    <n v="0.05"/>
    <n v="926"/>
  </r>
  <r>
    <s v="SO-847060-1"/>
    <d v="2025-01-31T00:00:00"/>
    <n v="37707"/>
    <n v="1527.9"/>
    <n v="0"/>
    <s v="USD"/>
    <n v="762668"/>
    <x v="3"/>
    <x v="0"/>
    <x v="1"/>
    <n v="54322.76"/>
    <n v="0.05"/>
    <n v="76.39500000000001"/>
  </r>
  <r>
    <s v="SO-841694-1"/>
    <d v="2025-02-02T00:00:00"/>
    <n v="37707"/>
    <n v="63364.56"/>
    <n v="6531.56"/>
    <s v="USD"/>
    <n v="762668"/>
    <x v="3"/>
    <x v="0"/>
    <x v="1"/>
    <n v="117687.32"/>
    <n v="0.05"/>
    <n v="3168.2280000000001"/>
  </r>
  <r>
    <s v="SO-841694-1"/>
    <d v="2025-02-02T00:00:00"/>
    <n v="37707"/>
    <n v="5227.59"/>
    <n v="0"/>
    <s v="USD"/>
    <n v="762668"/>
    <x v="3"/>
    <x v="0"/>
    <x v="1"/>
    <n v="122914.91"/>
    <n v="0.05"/>
    <n v="261.37950000000001"/>
  </r>
  <r>
    <s v="SO-878510-1"/>
    <d v="2025-02-14T00:00:00"/>
    <n v="168699"/>
    <n v="14175.36"/>
    <n v="1848.96"/>
    <s v="USD"/>
    <n v="762668"/>
    <x v="3"/>
    <x v="0"/>
    <x v="1"/>
    <n v="137090.27000000002"/>
    <n v="0.05"/>
    <n v="708.76800000000003"/>
  </r>
  <r>
    <s v="SO-878510-1"/>
    <d v="2025-02-14T00:00:00"/>
    <n v="168699"/>
    <n v="1169.46"/>
    <n v="0"/>
    <s v="USD"/>
    <n v="762668"/>
    <x v="3"/>
    <x v="0"/>
    <x v="1"/>
    <n v="138259.73000000001"/>
    <n v="0.05"/>
    <n v="58.473000000000006"/>
  </r>
  <r>
    <s v="SO-845269-1"/>
    <d v="2025-02-21T00:00:00"/>
    <n v="169040"/>
    <n v="6630"/>
    <n v="663"/>
    <s v="USD"/>
    <n v="762668"/>
    <x v="3"/>
    <x v="0"/>
    <x v="1"/>
    <n v="144889.73000000001"/>
    <n v="0.05"/>
    <n v="331.5"/>
  </r>
  <r>
    <s v="SO-845269-1"/>
    <d v="2025-02-21T00:00:00"/>
    <n v="169040"/>
    <n v="546.98"/>
    <n v="0"/>
    <s v="USD"/>
    <n v="762668"/>
    <x v="3"/>
    <x v="0"/>
    <x v="1"/>
    <n v="145436.71000000002"/>
    <n v="0.05"/>
    <n v="27.349000000000004"/>
  </r>
  <r>
    <s v="SO-982912-1"/>
    <d v="2025-02-27T00:00:00"/>
    <n v="41359"/>
    <n v="1616.89"/>
    <n v="0"/>
    <s v="USD"/>
    <n v="762668"/>
    <x v="3"/>
    <x v="0"/>
    <x v="1"/>
    <n v="147053.60000000003"/>
    <n v="0.05"/>
    <n v="80.844500000000011"/>
  </r>
  <r>
    <s v="SO-977572-1"/>
    <d v="2025-03-01T00:00:00"/>
    <n v="41359"/>
    <n v="121640"/>
    <n v="12160"/>
    <s v="USD"/>
    <n v="762668"/>
    <x v="3"/>
    <x v="0"/>
    <x v="1"/>
    <n v="268693.60000000003"/>
    <n v="0.05"/>
    <n v="6082"/>
  </r>
  <r>
    <s v="SO-977572-1"/>
    <d v="2025-03-01T00:00:00"/>
    <n v="41359"/>
    <n v="40580"/>
    <n v="4060"/>
    <s v="USD"/>
    <n v="762668"/>
    <x v="3"/>
    <x v="0"/>
    <x v="1"/>
    <n v="309273.60000000003"/>
    <n v="0.05"/>
    <n v="2029"/>
  </r>
  <r>
    <s v="SO-977572-1"/>
    <d v="2025-03-01T00:00:00"/>
    <n v="41359"/>
    <n v="10000"/>
    <n v="721.65"/>
    <s v="USD"/>
    <n v="762668"/>
    <x v="3"/>
    <x v="0"/>
    <x v="1"/>
    <n v="319273.60000000003"/>
    <n v="0.05"/>
    <n v="500"/>
  </r>
  <r>
    <s v="SO-977572-1"/>
    <d v="2025-03-01T00:00:00"/>
    <n v="41359"/>
    <n v="14208.15"/>
    <n v="0"/>
    <s v="USD"/>
    <n v="762668"/>
    <x v="3"/>
    <x v="0"/>
    <x v="1"/>
    <n v="333481.75000000006"/>
    <n v="0.05"/>
    <n v="710.40750000000003"/>
  </r>
  <r>
    <s v="SO-867880-1"/>
    <d v="2025-03-01T00:00:00"/>
    <n v="168699"/>
    <n v="16150"/>
    <n v="2550"/>
    <s v="USD"/>
    <n v="762668"/>
    <x v="3"/>
    <x v="0"/>
    <x v="1"/>
    <n v="349631.75000000006"/>
    <n v="0.05"/>
    <n v="807.5"/>
  </r>
  <r>
    <s v="SO-867880-1"/>
    <d v="2025-03-01T00:00:00"/>
    <n v="168699"/>
    <n v="1332.38"/>
    <n v="0"/>
    <s v="USD"/>
    <n v="762668"/>
    <x v="3"/>
    <x v="0"/>
    <x v="1"/>
    <n v="350964.13000000006"/>
    <n v="0.05"/>
    <n v="66.619000000000014"/>
  </r>
  <r>
    <s v="SO-979256-1"/>
    <d v="2025-03-07T00:00:00"/>
    <n v="462695"/>
    <n v="3123.6"/>
    <n v="423.6"/>
    <s v="USD"/>
    <n v="762668"/>
    <x v="3"/>
    <x v="0"/>
    <x v="1"/>
    <n v="354087.73000000004"/>
    <n v="0.05"/>
    <n v="156.18"/>
  </r>
  <r>
    <s v="SO-979256-1"/>
    <d v="2025-03-07T00:00:00"/>
    <n v="462695"/>
    <n v="338.83"/>
    <n v="50.83"/>
    <s v="USD"/>
    <n v="762668"/>
    <x v="3"/>
    <x v="0"/>
    <x v="1"/>
    <n v="354426.56000000006"/>
    <n v="0.05"/>
    <n v="16.941500000000001"/>
  </r>
  <r>
    <s v="SO-979256-1"/>
    <d v="2025-03-07T00:00:00"/>
    <n v="462695"/>
    <n v="261.18"/>
    <n v="0"/>
    <s v="USD"/>
    <n v="762668"/>
    <x v="3"/>
    <x v="0"/>
    <x v="1"/>
    <n v="354687.74000000005"/>
    <n v="0.05"/>
    <n v="13.059000000000001"/>
  </r>
  <r>
    <s v="SO-861010-1"/>
    <d v="2025-03-12T00:00:00"/>
    <n v="170417"/>
    <n v="5648"/>
    <n v="564.79999999999995"/>
    <s v="USD"/>
    <n v="762668"/>
    <x v="3"/>
    <x v="0"/>
    <x v="1"/>
    <n v="360335.74000000005"/>
    <n v="0.05"/>
    <n v="282.40000000000003"/>
  </r>
  <r>
    <s v="SO-861010-1"/>
    <d v="2025-03-12T00:00:00"/>
    <n v="170417"/>
    <n v="465.96"/>
    <n v="0"/>
    <s v="USD"/>
    <n v="762668"/>
    <x v="3"/>
    <x v="0"/>
    <x v="1"/>
    <n v="360801.70000000007"/>
    <n v="0.05"/>
    <n v="23.298000000000002"/>
  </r>
  <r>
    <s v="SO-973631-1"/>
    <d v="2025-03-16T00:00:00"/>
    <n v="32783"/>
    <n v="4620"/>
    <n v="0"/>
    <s v="USD"/>
    <n v="762668"/>
    <x v="3"/>
    <x v="0"/>
    <x v="1"/>
    <n v="365421.70000000007"/>
    <n v="0.05"/>
    <n v="231"/>
  </r>
  <r>
    <s v="SO-0997794-1"/>
    <d v="2025-03-22T00:00:00"/>
    <n v="41359"/>
    <n v="1490.56"/>
    <n v="0"/>
    <s v="USD"/>
    <n v="762668"/>
    <x v="3"/>
    <x v="0"/>
    <x v="1"/>
    <n v="366912.26000000007"/>
    <n v="0.05"/>
    <n v="74.528000000000006"/>
  </r>
  <r>
    <s v="SO-0998585-1"/>
    <d v="2025-03-26T00:00:00"/>
    <n v="41359"/>
    <n v="747"/>
    <n v="0"/>
    <s v="USD"/>
    <n v="762668"/>
    <x v="3"/>
    <x v="0"/>
    <x v="1"/>
    <n v="367659.26000000007"/>
    <n v="0.05"/>
    <n v="37.35"/>
  </r>
  <r>
    <s v="SO-826712-1"/>
    <d v="2025-03-27T00:00:00"/>
    <n v="41318"/>
    <n v="420"/>
    <n v="189"/>
    <s v="USD"/>
    <n v="762668"/>
    <x v="3"/>
    <x v="0"/>
    <x v="1"/>
    <n v="368079.26000000007"/>
    <n v="0.05"/>
    <n v="21"/>
  </r>
  <r>
    <s v="SO-826712-1"/>
    <d v="2025-03-27T00:00:00"/>
    <n v="41318"/>
    <n v="27.72"/>
    <n v="0"/>
    <s v="USD"/>
    <n v="762668"/>
    <x v="3"/>
    <x v="0"/>
    <x v="1"/>
    <n v="368106.98000000004"/>
    <n v="0.05"/>
    <n v="1.3860000000000001"/>
  </r>
  <r>
    <s v="SO-922854-1"/>
    <d v="2025-03-29T00:00:00"/>
    <n v="394040"/>
    <n v="5344.2"/>
    <n v="640.79999999999995"/>
    <s v="USD"/>
    <n v="762668"/>
    <x v="3"/>
    <x v="0"/>
    <x v="1"/>
    <n v="373451.18000000005"/>
    <n v="0.05"/>
    <n v="267.20999999999998"/>
  </r>
  <r>
    <s v="SO-922854-1"/>
    <d v="2025-03-29T00:00:00"/>
    <n v="394040"/>
    <n v="352.71"/>
    <n v="0"/>
    <s v="USD"/>
    <n v="762668"/>
    <x v="3"/>
    <x v="0"/>
    <x v="1"/>
    <n v="373803.89000000007"/>
    <n v="0.05"/>
    <n v="17.6355"/>
  </r>
  <r>
    <s v="SO-0999453-1"/>
    <d v="2025-04-04T00:00:00"/>
    <n v="41359"/>
    <n v="797.68"/>
    <n v="0"/>
    <s v="USD"/>
    <n v="762668"/>
    <x v="3"/>
    <x v="0"/>
    <x v="1"/>
    <n v="374601.57000000007"/>
    <n v="0.05"/>
    <n v="39.884"/>
  </r>
  <r>
    <s v="SO-0999453-1"/>
    <d v="2025-04-04T00:00:00"/>
    <n v="41359"/>
    <n v="9668.7199999999993"/>
    <n v="483.16"/>
    <s v="USD"/>
    <n v="762668"/>
    <x v="3"/>
    <x v="0"/>
    <x v="1"/>
    <n v="384270.29000000004"/>
    <n v="0.05"/>
    <n v="483.43599999999998"/>
  </r>
  <r>
    <s v="SO-1002009-1"/>
    <d v="2025-04-06T00:00:00"/>
    <n v="164679"/>
    <n v="5000"/>
    <n v="500"/>
    <s v="USD"/>
    <n v="762668"/>
    <x v="3"/>
    <x v="0"/>
    <x v="1"/>
    <n v="389270.29000000004"/>
    <n v="0.05"/>
    <n v="250"/>
  </r>
  <r>
    <s v="SO-1007773-1"/>
    <d v="2025-04-11T00:00:00"/>
    <n v="41359"/>
    <n v="2088.37"/>
    <n v="0"/>
    <s v="USD"/>
    <n v="762668"/>
    <x v="3"/>
    <x v="0"/>
    <x v="1"/>
    <n v="391358.66000000003"/>
    <n v="0.05"/>
    <n v="104.41849999999999"/>
  </r>
  <r>
    <s v="SO-1009126-1"/>
    <d v="2025-04-11T00:00:00"/>
    <n v="41359"/>
    <n v="1622.59"/>
    <n v="0"/>
    <s v="USD"/>
    <n v="762668"/>
    <x v="3"/>
    <x v="0"/>
    <x v="1"/>
    <n v="392981.25000000006"/>
    <n v="0.05"/>
    <n v="81.129500000000007"/>
  </r>
  <r>
    <s v="SO-922846-1"/>
    <d v="2025-04-11T00:00:00"/>
    <n v="394054"/>
    <n v="5344.2"/>
    <n v="640.79999999999995"/>
    <s v="USD"/>
    <n v="762668"/>
    <x v="3"/>
    <x v="0"/>
    <x v="1"/>
    <n v="398325.45000000007"/>
    <n v="0.05"/>
    <n v="267.20999999999998"/>
  </r>
  <r>
    <s v="SO-922846-1"/>
    <d v="2025-04-11T00:00:00"/>
    <n v="394054"/>
    <n v="352.71"/>
    <n v="0"/>
    <s v="USD"/>
    <n v="762668"/>
    <x v="3"/>
    <x v="0"/>
    <x v="1"/>
    <n v="398678.16000000009"/>
    <n v="0.05"/>
    <n v="17.6355"/>
  </r>
  <r>
    <s v="SO-854806-1"/>
    <d v="2025-04-13T00:00:00"/>
    <n v="167450"/>
    <n v="16712.5"/>
    <n v="1671.25"/>
    <s v="USD"/>
    <n v="762668"/>
    <x v="3"/>
    <x v="0"/>
    <x v="1"/>
    <n v="415390.66000000009"/>
    <n v="0.05"/>
    <n v="835.625"/>
  </r>
  <r>
    <s v="SO-854806-1"/>
    <d v="2025-04-13T00:00:00"/>
    <n v="167450"/>
    <n v="1378.79"/>
    <n v="0"/>
    <s v="USD"/>
    <n v="762668"/>
    <x v="3"/>
    <x v="0"/>
    <x v="1"/>
    <n v="416769.45000000007"/>
    <n v="0.05"/>
    <n v="68.939499999999995"/>
  </r>
  <r>
    <s v="SO-973079-1"/>
    <d v="2025-04-18T00:00:00"/>
    <n v="41359"/>
    <n v="16275"/>
    <n v="2445"/>
    <s v="USD"/>
    <n v="762668"/>
    <x v="3"/>
    <x v="0"/>
    <x v="1"/>
    <n v="433044.45000000007"/>
    <n v="6.9999999999999993E-2"/>
    <n v="1139.2499999999998"/>
  </r>
  <r>
    <s v="SO-973079-1"/>
    <d v="2025-04-18T00:00:00"/>
    <n v="41359"/>
    <n v="10680"/>
    <n v="1600"/>
    <s v="USD"/>
    <n v="762668"/>
    <x v="3"/>
    <x v="0"/>
    <x v="1"/>
    <n v="443724.45000000007"/>
    <n v="6.9999999999999993E-2"/>
    <n v="747.59999999999991"/>
  </r>
  <r>
    <s v="SO-973079-1"/>
    <d v="2025-04-18T00:00:00"/>
    <n v="41359"/>
    <n v="2800"/>
    <n v="1440"/>
    <s v="USD"/>
    <n v="762668"/>
    <x v="3"/>
    <x v="0"/>
    <x v="1"/>
    <n v="446524.45000000007"/>
    <n v="6.9999999999999993E-2"/>
    <n v="195.99999999999997"/>
  </r>
  <r>
    <s v="SO-973079-1"/>
    <d v="2025-04-18T00:00:00"/>
    <n v="41359"/>
    <n v="2454.8000000000002"/>
    <n v="0"/>
    <s v="USD"/>
    <n v="762668"/>
    <x v="3"/>
    <x v="0"/>
    <x v="1"/>
    <n v="448979.25000000006"/>
    <n v="6.9999999999999993E-2"/>
    <n v="171.83599999999998"/>
  </r>
  <r>
    <s v="SO-1001848-1"/>
    <d v="2025-04-23T00:00:00"/>
    <n v="32783"/>
    <n v="3465"/>
    <n v="0"/>
    <s v="USD"/>
    <n v="762668"/>
    <x v="3"/>
    <x v="0"/>
    <x v="1"/>
    <n v="452444.25000000006"/>
    <n v="6.9999999999999993E-2"/>
    <n v="242.54999999999998"/>
  </r>
  <r>
    <s v="SO-977782-1"/>
    <d v="2025-04-27T00:00:00"/>
    <n v="41359"/>
    <n v="118417.5"/>
    <n v="5917.5"/>
    <s v="USD"/>
    <n v="762668"/>
    <x v="3"/>
    <x v="0"/>
    <x v="1"/>
    <n v="570861.75"/>
    <n v="6.9999999999999993E-2"/>
    <n v="8289.2249999999985"/>
  </r>
  <r>
    <s v="SO-990603-1"/>
    <d v="2025-05-10T00:00:00"/>
    <n v="167265"/>
    <n v="46005.33"/>
    <n v="1386.46"/>
    <s v="USD"/>
    <n v="762668"/>
    <x v="3"/>
    <x v="0"/>
    <x v="1"/>
    <n v="616867.07999999996"/>
    <n v="6.9999999999999993E-2"/>
    <n v="3220.3730999999998"/>
  </r>
  <r>
    <s v="SO-1035336-1"/>
    <d v="2025-06-08T00:00:00"/>
    <n v="37707"/>
    <n v="12675"/>
    <n v="1787"/>
    <s v="USD"/>
    <n v="762668"/>
    <x v="3"/>
    <x v="0"/>
    <x v="1"/>
    <n v="629542.07999999996"/>
    <n v="0.08"/>
    <n v="1014"/>
  </r>
  <r>
    <s v="SO-1035336-1"/>
    <d v="2025-06-08T00:00:00"/>
    <n v="37707"/>
    <n v="3276"/>
    <n v="663"/>
    <s v="USD"/>
    <n v="762668"/>
    <x v="3"/>
    <x v="0"/>
    <x v="1"/>
    <n v="632818.07999999996"/>
    <n v="0.08"/>
    <n v="262.08"/>
  </r>
  <r>
    <s v="SO-1035336-1"/>
    <d v="2025-06-08T00:00:00"/>
    <n v="37707"/>
    <n v="1315.96"/>
    <n v="0"/>
    <s v="USD"/>
    <n v="762668"/>
    <x v="3"/>
    <x v="0"/>
    <x v="1"/>
    <n v="634134.03999999992"/>
    <n v="0.08"/>
    <n v="105.27680000000001"/>
  </r>
  <r>
    <s v="SO-923090-1"/>
    <d v="2025-06-15T00:00:00"/>
    <n v="164679"/>
    <n v="48086.76"/>
    <n v="5771.76"/>
    <s v="USD"/>
    <n v="762668"/>
    <x v="3"/>
    <x v="0"/>
    <x v="1"/>
    <n v="682220.79999999993"/>
    <n v="0.08"/>
    <n v="3846.9408000000003"/>
  </r>
  <r>
    <s v="SO-923090-1"/>
    <d v="2025-06-15T00:00:00"/>
    <n v="164679"/>
    <n v="3173.74"/>
    <n v="0"/>
    <s v="USD"/>
    <n v="762668"/>
    <x v="3"/>
    <x v="0"/>
    <x v="1"/>
    <n v="685394.53999999992"/>
    <n v="0.08"/>
    <n v="253.89919999999998"/>
  </r>
  <r>
    <s v="SO-885993-1"/>
    <d v="2025-06-28T00:00:00"/>
    <n v="168030"/>
    <n v="6934"/>
    <n v="1040.1400000000001"/>
    <s v="USD"/>
    <n v="762668"/>
    <x v="3"/>
    <x v="0"/>
    <x v="1"/>
    <n v="692328.53999999992"/>
    <n v="0.08"/>
    <n v="554.72"/>
  </r>
  <r>
    <s v="SO-885993-1"/>
    <d v="2025-06-28T00:00:00"/>
    <n v="168030"/>
    <n v="572.08000000000004"/>
    <n v="0"/>
    <s v="USD"/>
    <n v="762668"/>
    <x v="3"/>
    <x v="0"/>
    <x v="1"/>
    <n v="692900.61999999988"/>
    <n v="0.08"/>
    <n v="45.766400000000004"/>
  </r>
  <r>
    <s v="SO-892168-1"/>
    <d v="2025-07-19T00:00:00"/>
    <n v="168699"/>
    <n v="3024"/>
    <n v="840"/>
    <s v="USD"/>
    <n v="762668"/>
    <x v="3"/>
    <x v="0"/>
    <x v="1"/>
    <n v="695924.61999999988"/>
    <n v="0.08"/>
    <n v="241.92000000000002"/>
  </r>
  <r>
    <s v="SO-892168-1"/>
    <d v="2025-07-19T00:00:00"/>
    <n v="168699"/>
    <n v="249.48"/>
    <n v="0"/>
    <s v="USD"/>
    <n v="762668"/>
    <x v="3"/>
    <x v="0"/>
    <x v="1"/>
    <n v="696174.09999999986"/>
    <n v="0.08"/>
    <n v="19.958400000000001"/>
  </r>
  <r>
    <s v="SO-1052318-1"/>
    <d v="2025-07-30T00:00:00"/>
    <n v="67123"/>
    <n v="11600"/>
    <n v="11600"/>
    <s v="USD"/>
    <n v="762668"/>
    <x v="3"/>
    <x v="0"/>
    <x v="1"/>
    <n v="707774.09999999986"/>
    <n v="0.08"/>
    <n v="928"/>
  </r>
  <r>
    <s v="SO-1012167-1"/>
    <d v="2025-08-02T00:00:00"/>
    <n v="41359"/>
    <n v="1169.3399999999999"/>
    <n v="140.34"/>
    <s v="USD"/>
    <n v="762668"/>
    <x v="3"/>
    <x v="0"/>
    <x v="1"/>
    <n v="708943.43999999983"/>
    <n v="0.08"/>
    <n v="93.547199999999989"/>
  </r>
  <r>
    <s v="SO-1012167-1"/>
    <d v="2025-08-02T00:00:00"/>
    <n v="41359"/>
    <n v="22.48"/>
    <n v="0"/>
    <s v="USD"/>
    <n v="762668"/>
    <x v="3"/>
    <x v="0"/>
    <x v="1"/>
    <n v="708965.91999999981"/>
    <n v="0.08"/>
    <n v="1.7984"/>
  </r>
  <r>
    <s v="SO-907144-1"/>
    <d v="2025-08-23T00:00:00"/>
    <n v="58426"/>
    <n v="465.6"/>
    <n v="59.23"/>
    <s v="USD"/>
    <n v="762668"/>
    <x v="3"/>
    <x v="0"/>
    <x v="1"/>
    <n v="709431.51999999979"/>
    <n v="0.08"/>
    <n v="37.248000000000005"/>
  </r>
  <r>
    <s v="SO-907144-1"/>
    <d v="2025-08-23T00:00:00"/>
    <n v="58426"/>
    <n v="38.42"/>
    <n v="0"/>
    <s v="USD"/>
    <n v="762668"/>
    <x v="3"/>
    <x v="0"/>
    <x v="1"/>
    <n v="709469.93999999983"/>
    <n v="0.08"/>
    <n v="3.0736000000000003"/>
  </r>
  <r>
    <s v="SO-904701-1"/>
    <d v="2025-09-04T00:00:00"/>
    <n v="77535"/>
    <n v="33728.74"/>
    <n v="4981.84"/>
    <s v="USD"/>
    <n v="762668"/>
    <x v="3"/>
    <x v="0"/>
    <x v="1"/>
    <n v="743198.67999999982"/>
    <n v="0.08"/>
    <n v="2698.2991999999999"/>
  </r>
  <r>
    <s v="SO-904701-1"/>
    <d v="2025-09-04T00:00:00"/>
    <n v="77535"/>
    <n v="2782.65"/>
    <n v="0"/>
    <s v="USD"/>
    <n v="762668"/>
    <x v="3"/>
    <x v="0"/>
    <x v="1"/>
    <n v="745981.32999999984"/>
    <n v="0.08"/>
    <n v="222.61200000000002"/>
  </r>
  <r>
    <s v="SO-892155-1"/>
    <d v="2025-09-07T00:00:00"/>
    <n v="77535"/>
    <n v="4812"/>
    <n v="866.1"/>
    <s v="USD"/>
    <n v="762668"/>
    <x v="3"/>
    <x v="0"/>
    <x v="1"/>
    <n v="750793.32999999984"/>
    <n v="0.14000000000000001"/>
    <n v="673.68000000000006"/>
  </r>
  <r>
    <s v="SO-892155-1"/>
    <d v="2025-09-07T00:00:00"/>
    <n v="77535"/>
    <n v="396.99"/>
    <n v="0"/>
    <s v="USD"/>
    <n v="762668"/>
    <x v="3"/>
    <x v="0"/>
    <x v="1"/>
    <n v="751190.31999999983"/>
    <n v="0.14000000000000001"/>
    <n v="55.578600000000009"/>
  </r>
  <r>
    <s v="SO-1077189-1"/>
    <d v="2025-09-21T00:00:00"/>
    <n v="41359"/>
    <n v="12432"/>
    <n v="992"/>
    <s v="USD"/>
    <n v="762668"/>
    <x v="3"/>
    <x v="0"/>
    <x v="1"/>
    <n v="763622.31999999983"/>
    <n v="0.14000000000000001"/>
    <n v="1740.4800000000002"/>
  </r>
  <r>
    <s v="SO-1077189-1"/>
    <d v="2025-09-21T00:00:00"/>
    <n v="41359"/>
    <n v="1243.53"/>
    <n v="99.53"/>
    <s v="USD"/>
    <n v="762668"/>
    <x v="3"/>
    <x v="0"/>
    <x v="1"/>
    <n v="764865.84999999986"/>
    <n v="0.14000000000000001"/>
    <n v="174.0942"/>
  </r>
  <r>
    <s v="SO-1077189-1"/>
    <d v="2025-09-21T00:00:00"/>
    <n v="41359"/>
    <n v="923.12"/>
    <n v="0"/>
    <s v="USD"/>
    <n v="762668"/>
    <x v="3"/>
    <x v="0"/>
    <x v="1"/>
    <n v="765788.96999999986"/>
    <n v="0.14000000000000001"/>
    <n v="129.23680000000002"/>
  </r>
  <r>
    <s v="SO-925796-1"/>
    <d v="2025-09-21T00:00:00"/>
    <n v="41359"/>
    <n v="19192.939999999999"/>
    <n v="1536.14"/>
    <s v="USD"/>
    <n v="762668"/>
    <x v="3"/>
    <x v="0"/>
    <x v="1"/>
    <n v="784981.9099999998"/>
    <n v="0.14000000000000001"/>
    <n v="2687.0116000000003"/>
  </r>
  <r>
    <s v="SO-925796-1"/>
    <d v="2025-09-21T00:00:00"/>
    <n v="41359"/>
    <n v="35610.120000000003"/>
    <n v="2850.12"/>
    <s v="USD"/>
    <n v="762668"/>
    <x v="3"/>
    <x v="0"/>
    <x v="1"/>
    <n v="820592.0299999998"/>
    <n v="0.14000000000000001"/>
    <n v="4985.4168000000009"/>
  </r>
  <r>
    <s v="SO-925796-1"/>
    <d v="2025-09-21T00:00:00"/>
    <n v="41359"/>
    <n v="6008.07"/>
    <n v="480.87"/>
    <s v="USD"/>
    <n v="762668"/>
    <x v="3"/>
    <x v="0"/>
    <x v="1"/>
    <n v="826600.09999999974"/>
    <n v="0.14000000000000001"/>
    <n v="841.12980000000005"/>
  </r>
  <r>
    <s v="SO-925796-1"/>
    <d v="2025-09-21T00:00:00"/>
    <n v="41359"/>
    <n v="5016.91"/>
    <n v="0"/>
    <s v="USD"/>
    <n v="762668"/>
    <x v="3"/>
    <x v="0"/>
    <x v="1"/>
    <n v="831617.00999999978"/>
    <n v="0.14000000000000001"/>
    <n v="702.36740000000009"/>
  </r>
  <r>
    <s v="SO-979173-1"/>
    <d v="2025-09-21T00:00:00"/>
    <n v="41359"/>
    <n v="55090"/>
    <n v="6615"/>
    <s v="USD"/>
    <n v="762668"/>
    <x v="3"/>
    <x v="0"/>
    <x v="1"/>
    <n v="886707.00999999978"/>
    <n v="0.16"/>
    <n v="8814.4"/>
  </r>
  <r>
    <s v="SO-979173-1"/>
    <d v="2025-09-21T00:00:00"/>
    <n v="41359"/>
    <n v="13566"/>
    <n v="1631"/>
    <s v="USD"/>
    <n v="762668"/>
    <x v="3"/>
    <x v="0"/>
    <x v="1"/>
    <n v="900273.00999999978"/>
    <n v="0.16"/>
    <n v="2170.56"/>
  </r>
  <r>
    <s v="SO-979173-1"/>
    <d v="2025-09-21T00:00:00"/>
    <n v="41359"/>
    <n v="5664.13"/>
    <n v="0"/>
    <s v="USD"/>
    <n v="762668"/>
    <x v="3"/>
    <x v="0"/>
    <x v="1"/>
    <n v="905937.13999999978"/>
    <n v="0.16"/>
    <n v="906.26080000000002"/>
  </r>
  <r>
    <s v="SO-912651-1"/>
    <d v="2025-09-24T00:00:00"/>
    <n v="41318"/>
    <n v="14823.9"/>
    <n v="2223.9"/>
    <s v="USD"/>
    <n v="762668"/>
    <x v="3"/>
    <x v="0"/>
    <x v="1"/>
    <n v="920761.0399999998"/>
    <n v="0.16"/>
    <n v="2371.8240000000001"/>
  </r>
  <r>
    <s v="SO-912651-1"/>
    <d v="2025-09-24T00:00:00"/>
    <n v="41318"/>
    <n v="2823.6"/>
    <n v="423.6"/>
    <s v="USD"/>
    <n v="762668"/>
    <x v="3"/>
    <x v="0"/>
    <x v="1"/>
    <n v="923584.63999999978"/>
    <n v="0.16"/>
    <n v="451.77600000000001"/>
  </r>
  <r>
    <s v="SO-912651-1"/>
    <d v="2025-09-24T00:00:00"/>
    <n v="41318"/>
    <n v="1409.33"/>
    <n v="0"/>
    <s v="USD"/>
    <n v="762668"/>
    <x v="3"/>
    <x v="0"/>
    <x v="1"/>
    <n v="924993.96999999974"/>
    <n v="0.16"/>
    <n v="225.49279999999999"/>
  </r>
  <r>
    <s v="SO-1072137-1"/>
    <d v="2025-09-26T00:00:00"/>
    <n v="41359"/>
    <n v="424.87"/>
    <n v="0"/>
    <s v="USD"/>
    <n v="762668"/>
    <x v="3"/>
    <x v="0"/>
    <x v="1"/>
    <n v="925418.83999999973"/>
    <n v="0.16"/>
    <n v="67.979200000000006"/>
  </r>
  <r>
    <s v="SO-1072137-1"/>
    <d v="2025-09-26T00:00:00"/>
    <n v="41359"/>
    <n v="5150"/>
    <n v="371.64"/>
    <s v="USD"/>
    <n v="762668"/>
    <x v="3"/>
    <x v="0"/>
    <x v="1"/>
    <n v="930568.83999999973"/>
    <n v="0.16"/>
    <n v="824"/>
  </r>
  <r>
    <s v="SO-1072495-1"/>
    <d v="2025-09-28T00:00:00"/>
    <n v="37707"/>
    <n v="10000"/>
    <n v="625"/>
    <s v="USD"/>
    <n v="762668"/>
    <x v="3"/>
    <x v="0"/>
    <x v="1"/>
    <n v="940568.83999999973"/>
    <n v="0.16"/>
    <n v="1600"/>
  </r>
  <r>
    <s v="SO-1072495-1"/>
    <d v="2025-09-28T00:00:00"/>
    <n v="37707"/>
    <n v="3276"/>
    <n v="1026"/>
    <s v="USD"/>
    <n v="762668"/>
    <x v="3"/>
    <x v="0"/>
    <x v="1"/>
    <n v="943844.83999999973"/>
    <n v="0.16"/>
    <n v="524.16"/>
  </r>
  <r>
    <s v="SO-1072495-1"/>
    <d v="2025-09-28T00:00:00"/>
    <n v="37707"/>
    <n v="1095.27"/>
    <n v="0"/>
    <s v="USD"/>
    <n v="762668"/>
    <x v="3"/>
    <x v="0"/>
    <x v="1"/>
    <n v="944940.10999999975"/>
    <n v="0.16"/>
    <n v="175.2432"/>
  </r>
  <r>
    <s v="SO-968696-1"/>
    <d v="2025-10-05T00:00:00"/>
    <n v="41359"/>
    <n v="4753.93"/>
    <n v="380.49"/>
    <s v="USD"/>
    <n v="762668"/>
    <x v="3"/>
    <x v="0"/>
    <x v="1"/>
    <n v="949694.0399999998"/>
    <n v="0.16"/>
    <n v="760.62880000000007"/>
  </r>
  <r>
    <s v="SO-968696-1"/>
    <d v="2025-10-05T00:00:00"/>
    <n v="41359"/>
    <n v="1473.43"/>
    <n v="117.8"/>
    <s v="USD"/>
    <n v="762668"/>
    <x v="3"/>
    <x v="0"/>
    <x v="1"/>
    <n v="951167.46999999986"/>
    <n v="0.16"/>
    <n v="235.74880000000002"/>
  </r>
  <r>
    <s v="SO-968696-1"/>
    <d v="2025-10-05T00:00:00"/>
    <n v="41359"/>
    <n v="467.56"/>
    <n v="0"/>
    <s v="USD"/>
    <n v="762668"/>
    <x v="3"/>
    <x v="0"/>
    <x v="1"/>
    <n v="951635.02999999991"/>
    <n v="0.16"/>
    <n v="74.809600000000003"/>
  </r>
  <r>
    <s v="SO-921059-1"/>
    <d v="2025-10-15T00:00:00"/>
    <n v="41359"/>
    <n v="22844.16"/>
    <n v="2972.16"/>
    <s v="USD"/>
    <n v="762668"/>
    <x v="3"/>
    <x v="0"/>
    <x v="1"/>
    <n v="974479.19"/>
    <n v="0.16"/>
    <n v="3655.0655999999999"/>
  </r>
  <r>
    <s v="SO-921059-1"/>
    <d v="2025-10-15T00:00:00"/>
    <n v="41359"/>
    <n v="1884.64"/>
    <n v="0"/>
    <s v="USD"/>
    <n v="762668"/>
    <x v="3"/>
    <x v="0"/>
    <x v="1"/>
    <n v="976363.83"/>
    <n v="0.16"/>
    <n v="301.54240000000004"/>
  </r>
  <r>
    <s v="SO-1084307-1"/>
    <d v="2025-10-18T00:00:00"/>
    <n v="41359"/>
    <n v="20000"/>
    <n v="4123.68"/>
    <s v="USD"/>
    <n v="762668"/>
    <x v="3"/>
    <x v="0"/>
    <x v="1"/>
    <n v="996363.83"/>
    <n v="0.16"/>
    <n v="3200"/>
  </r>
  <r>
    <s v="SO-1048201-1"/>
    <d v="2025-10-19T00:00:00"/>
    <n v="41359"/>
    <n v="24843"/>
    <n v="3731"/>
    <s v="USD"/>
    <n v="762668"/>
    <x v="3"/>
    <x v="0"/>
    <x v="1"/>
    <n v="1021206.83"/>
    <n v="0.16"/>
    <n v="3974.88"/>
  </r>
  <r>
    <s v="SO-1048201-1"/>
    <d v="2025-10-19T00:00:00"/>
    <n v="41359"/>
    <n v="11960"/>
    <n v="1794"/>
    <s v="USD"/>
    <n v="762668"/>
    <x v="3"/>
    <x v="0"/>
    <x v="1"/>
    <n v="1033166.83"/>
    <n v="0.16"/>
    <n v="1913.6000000000001"/>
  </r>
  <r>
    <s v="SO-1048201-1"/>
    <d v="2025-10-19T00:00:00"/>
    <n v="41359"/>
    <n v="2626.33"/>
    <n v="0"/>
    <s v="USD"/>
    <n v="762668"/>
    <x v="3"/>
    <x v="0"/>
    <x v="1"/>
    <n v="1035793.1599999999"/>
    <n v="0.16"/>
    <n v="420.21280000000002"/>
  </r>
  <r>
    <s v="SO-1077070-1"/>
    <d v="2025-10-22T00:00:00"/>
    <n v="37707"/>
    <n v="6000"/>
    <n v="600"/>
    <s v="USD"/>
    <n v="762668"/>
    <x v="3"/>
    <x v="0"/>
    <x v="1"/>
    <n v="1041793.1599999999"/>
    <n v="0.16"/>
    <n v="960"/>
  </r>
  <r>
    <s v="SO-1087507-1"/>
    <d v="2025-10-22T00:00:00"/>
    <n v="41359"/>
    <n v="800"/>
    <n v="88"/>
    <s v="USD"/>
    <n v="762668"/>
    <x v="3"/>
    <x v="0"/>
    <x v="1"/>
    <n v="1042593.1599999999"/>
    <n v="0.18000000000000002"/>
    <n v="144.00000000000003"/>
  </r>
  <r>
    <s v="SO-944474-1"/>
    <d v="2025-11-08T00:00:00"/>
    <n v="41359"/>
    <n v="6772.4"/>
    <n v="1016"/>
    <s v="USD"/>
    <n v="762668"/>
    <x v="3"/>
    <x v="0"/>
    <x v="1"/>
    <n v="1049365.5599999998"/>
    <n v="0.18000000000000002"/>
    <n v="1219.0320000000002"/>
  </r>
  <r>
    <s v="SO-944474-1"/>
    <d v="2025-11-08T00:00:00"/>
    <n v="41359"/>
    <n v="558.72"/>
    <n v="0"/>
    <s v="USD"/>
    <n v="762668"/>
    <x v="3"/>
    <x v="0"/>
    <x v="1"/>
    <n v="1049924.2799999998"/>
    <n v="0.18000000000000002"/>
    <n v="100.56960000000002"/>
  </r>
  <r>
    <s v="SO-974256-1"/>
    <d v="2025-11-12T00:00:00"/>
    <n v="37707"/>
    <n v="17577.55"/>
    <n v="1725.45"/>
    <s v="USD"/>
    <n v="762668"/>
    <x v="3"/>
    <x v="0"/>
    <x v="1"/>
    <n v="1067501.8299999998"/>
    <n v="0.18000000000000002"/>
    <n v="3163.9590000000003"/>
  </r>
  <r>
    <s v="SO-974256-1"/>
    <d v="2025-11-12T00:00:00"/>
    <n v="37707"/>
    <n v="1450.16"/>
    <n v="0"/>
    <s v="USD"/>
    <n v="762668"/>
    <x v="3"/>
    <x v="0"/>
    <x v="1"/>
    <n v="1068951.9899999998"/>
    <n v="0.18000000000000002"/>
    <n v="261.02880000000005"/>
  </r>
  <r>
    <s v="SO-947838-1"/>
    <d v="2025-11-19T00:00:00"/>
    <n v="235770"/>
    <n v="8387.76"/>
    <n v="1342.18"/>
    <s v="USD"/>
    <n v="762668"/>
    <x v="3"/>
    <x v="0"/>
    <x v="1"/>
    <n v="1077339.7499999998"/>
    <n v="0.18000000000000002"/>
    <n v="1509.7968000000003"/>
  </r>
  <r>
    <s v="SO-947838-1"/>
    <d v="2025-11-19T00:00:00"/>
    <n v="235770"/>
    <n v="692"/>
    <n v="0"/>
    <s v="USD"/>
    <n v="762668"/>
    <x v="3"/>
    <x v="0"/>
    <x v="1"/>
    <n v="1078031.7499999998"/>
    <n v="0.18000000000000002"/>
    <n v="124.56000000000002"/>
  </r>
  <r>
    <s v="SO-1088379-1"/>
    <d v="2025-11-21T00:00:00"/>
    <n v="41359"/>
    <n v="184995"/>
    <n v="13399.17"/>
    <s v="USD"/>
    <n v="762668"/>
    <x v="3"/>
    <x v="0"/>
    <x v="1"/>
    <n v="1263026.7499999998"/>
    <n v="0.18000000000000002"/>
    <n v="33299.100000000006"/>
  </r>
  <r>
    <s v="SO-968882-2"/>
    <d v="2025-12-07T00:00:00"/>
    <n v="169040"/>
    <n v="3384.62"/>
    <n v="338.44"/>
    <s v="USD"/>
    <n v="762668"/>
    <x v="3"/>
    <x v="0"/>
    <x v="1"/>
    <n v="1266411.3699999999"/>
    <n v="0.18000000000000002"/>
    <n v="609.23160000000007"/>
  </r>
  <r>
    <s v="SO-968882-2"/>
    <d v="2025-12-07T00:00:00"/>
    <n v="169040"/>
    <n v="279.24"/>
    <n v="0"/>
    <s v="USD"/>
    <n v="762668"/>
    <x v="3"/>
    <x v="0"/>
    <x v="1"/>
    <n v="1266690.6099999999"/>
    <n v="0.18000000000000002"/>
    <n v="50.263200000000005"/>
  </r>
  <r>
    <s v="SO-952505-1"/>
    <d v="2025-12-11T00:00:00"/>
    <n v="167672"/>
    <n v="8968.75"/>
    <n v="0"/>
    <s v="USD"/>
    <n v="762668"/>
    <x v="3"/>
    <x v="0"/>
    <x v="1"/>
    <n v="1275659.3599999999"/>
    <n v="0.18000000000000002"/>
    <n v="1614.3750000000002"/>
  </r>
  <r>
    <s v="SO-1091773-1"/>
    <d v="2025-12-19T00:00:00"/>
    <n v="168030"/>
    <n v="6651"/>
    <n v="798.5"/>
    <s v="USD"/>
    <n v="762668"/>
    <x v="3"/>
    <x v="0"/>
    <x v="1"/>
    <n v="1282310.3599999999"/>
    <n v="0.18000000000000002"/>
    <n v="1197.18"/>
  </r>
  <r>
    <s v="SO-1091773-1"/>
    <d v="2025-12-19T00:00:00"/>
    <n v="168030"/>
    <n v="548.71"/>
    <n v="0"/>
    <s v="USD"/>
    <n v="762668"/>
    <x v="3"/>
    <x v="0"/>
    <x v="1"/>
    <n v="1282859.0699999998"/>
    <n v="0.18000000000000002"/>
    <n v="98.767800000000022"/>
  </r>
  <r>
    <s v="SO-848262-1"/>
    <d v="2025-01-24T00:00:00"/>
    <n v="168699"/>
    <n v="2415"/>
    <n v="570"/>
    <s v="USD"/>
    <n v="762668"/>
    <x v="3"/>
    <x v="1"/>
    <x v="1"/>
    <n v="2415"/>
    <n v="0.08"/>
    <n v="193.20000000000002"/>
  </r>
  <r>
    <s v="SO-973631-1"/>
    <d v="2025-03-16T00:00:00"/>
    <n v="32783"/>
    <n v="56000"/>
    <n v="16000"/>
    <s v="USD"/>
    <n v="762668"/>
    <x v="3"/>
    <x v="1"/>
    <x v="1"/>
    <n v="58415"/>
    <n v="0.08"/>
    <n v="4480"/>
  </r>
  <r>
    <s v="SO-973631-1"/>
    <d v="2025-03-16T00:00:00"/>
    <n v="32783"/>
    <n v="2400"/>
    <n v="960"/>
    <s v="USD"/>
    <n v="762668"/>
    <x v="3"/>
    <x v="1"/>
    <x v="1"/>
    <n v="60815"/>
    <n v="0.08"/>
    <n v="192"/>
  </r>
  <r>
    <s v="SO-851975-1"/>
    <d v="2025-03-27T00:00:00"/>
    <n v="41318"/>
    <n v="2023.92"/>
    <n v="540"/>
    <s v="USD"/>
    <n v="762668"/>
    <x v="3"/>
    <x v="1"/>
    <x v="1"/>
    <n v="62838.92"/>
    <n v="0.08"/>
    <n v="161.9136"/>
  </r>
  <r>
    <s v="SO-961980-1"/>
    <d v="2025-04-03T00:00:00"/>
    <n v="39204"/>
    <n v="1937.5"/>
    <n v="1735"/>
    <s v="USD"/>
    <n v="762668"/>
    <x v="3"/>
    <x v="1"/>
    <x v="1"/>
    <n v="64776.42"/>
    <n v="0.08"/>
    <n v="155"/>
  </r>
  <r>
    <s v="SO-1001848-1"/>
    <d v="2025-04-23T00:00:00"/>
    <n v="32783"/>
    <n v="42000"/>
    <n v="12000"/>
    <s v="USD"/>
    <n v="762668"/>
    <x v="3"/>
    <x v="1"/>
    <x v="1"/>
    <n v="106776.42"/>
    <n v="0.105"/>
    <n v="4410"/>
  </r>
  <r>
    <s v="SO-1001848-1"/>
    <d v="2025-04-23T00:00:00"/>
    <n v="32783"/>
    <n v="600"/>
    <n v="240"/>
    <s v="USD"/>
    <n v="762668"/>
    <x v="3"/>
    <x v="1"/>
    <x v="1"/>
    <n v="107376.42"/>
    <n v="0.105"/>
    <n v="63"/>
  </r>
  <r>
    <s v="SO-1011657-1"/>
    <d v="2025-05-29T00:00:00"/>
    <n v="164679"/>
    <n v="2353.1999999999998"/>
    <n v="235.45"/>
    <s v="USD"/>
    <n v="762668"/>
    <x v="3"/>
    <x v="1"/>
    <x v="1"/>
    <n v="109729.62"/>
    <n v="0.12000000000000001"/>
    <n v="282.38400000000001"/>
  </r>
  <r>
    <s v="SO-941692-1"/>
    <d v="2025-10-11T00:00:00"/>
    <n v="41359"/>
    <n v="2272"/>
    <n v="540"/>
    <s v="USD"/>
    <n v="762668"/>
    <x v="3"/>
    <x v="1"/>
    <x v="1"/>
    <n v="112001.62"/>
    <n v="0.12000000000000001"/>
    <n v="272.64000000000004"/>
  </r>
  <r>
    <s v="SO-952505-1"/>
    <d v="2025-12-11T00:00:00"/>
    <n v="167672"/>
    <n v="108712.1"/>
    <n v="2173.4"/>
    <s v="USD"/>
    <n v="762668"/>
    <x v="3"/>
    <x v="1"/>
    <x v="1"/>
    <n v="220713.72"/>
    <n v="0.26"/>
    <n v="28265.146000000004"/>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50">
  <r>
    <x v="0"/>
    <n v="45665"/>
    <n v="351594"/>
    <x v="0"/>
    <n v="204.72"/>
    <s v="USD"/>
    <x v="0"/>
    <x v="0"/>
    <x v="0"/>
    <x v="0"/>
    <n v="1279.32"/>
    <n v="7.0000000000000007E-2"/>
    <n v="89.552400000000006"/>
    <n v="4.3316869816777207E-4"/>
    <n v="0"/>
  </r>
  <r>
    <x v="0"/>
    <n v="45665"/>
    <n v="351594"/>
    <x v="1"/>
    <n v="59.7"/>
    <s v="USD"/>
    <x v="0"/>
    <x v="0"/>
    <x v="0"/>
    <x v="0"/>
    <n v="1652.44"/>
    <n v="7.0000000000000007E-2"/>
    <n v="26.118400000000001"/>
    <n v="5.5950448957286169E-4"/>
    <n v="0"/>
  </r>
  <r>
    <x v="0"/>
    <n v="45665"/>
    <n v="351594"/>
    <x v="2"/>
    <n v="0"/>
    <s v="USD"/>
    <x v="0"/>
    <x v="0"/>
    <x v="0"/>
    <x v="0"/>
    <n v="1727.8500000000001"/>
    <n v="7.0000000000000007E-2"/>
    <n v="5.2787000000000006"/>
    <n v="5.8503778189130566E-4"/>
    <n v="0"/>
  </r>
  <r>
    <x v="1"/>
    <n v="45676"/>
    <n v="57609"/>
    <x v="3"/>
    <n v="18201.810000000001"/>
    <s v="USD"/>
    <x v="0"/>
    <x v="0"/>
    <x v="0"/>
    <x v="0"/>
    <n v="123056.06000000001"/>
    <n v="7.0000000000000007E-2"/>
    <n v="8492.9747000000007"/>
    <n v="4.1665911040126992E-2"/>
    <n v="0"/>
  </r>
  <r>
    <x v="2"/>
    <n v="45676"/>
    <n v="57609"/>
    <x v="4"/>
    <n v="70272.5"/>
    <s v="USD"/>
    <x v="0"/>
    <x v="0"/>
    <x v="0"/>
    <x v="0"/>
    <n v="443056.06"/>
    <n v="7.0000000000000007E-2"/>
    <n v="22400.000000000004"/>
    <n v="0.15001564637896878"/>
    <n v="0"/>
  </r>
  <r>
    <x v="3"/>
    <n v="45679"/>
    <n v="57609"/>
    <x v="5"/>
    <n v="14112"/>
    <s v="USD"/>
    <x v="0"/>
    <x v="0"/>
    <x v="0"/>
    <x v="0"/>
    <n v="537120.06000000006"/>
    <n v="7.0000000000000007E-2"/>
    <n v="6584.4800000000005"/>
    <n v="0.18186505108182133"/>
    <n v="0"/>
  </r>
  <r>
    <x v="3"/>
    <n v="45679"/>
    <n v="57609"/>
    <x v="6"/>
    <n v="1.67"/>
    <s v="USD"/>
    <x v="0"/>
    <x v="0"/>
    <x v="0"/>
    <x v="0"/>
    <n v="537131.20000000007"/>
    <n v="7.0000000000000007E-2"/>
    <n v="0.77980000000000016"/>
    <n v="0.18186882300698282"/>
    <n v="0"/>
  </r>
  <r>
    <x v="4"/>
    <n v="45680"/>
    <n v="43369"/>
    <x v="7"/>
    <n v="47544.95"/>
    <s v="USD"/>
    <x v="0"/>
    <x v="0"/>
    <x v="0"/>
    <x v="0"/>
    <n v="848769.20000000007"/>
    <n v="7.0000000000000007E-2"/>
    <n v="21814.660000000003"/>
    <n v="0.2873872443242515"/>
    <n v="0"/>
  </r>
  <r>
    <x v="5"/>
    <n v="45680"/>
    <n v="170462"/>
    <x v="8"/>
    <n v="405.02"/>
    <s v="USD"/>
    <x v="0"/>
    <x v="0"/>
    <x v="0"/>
    <x v="0"/>
    <n v="856874.22000000009"/>
    <n v="7.0000000000000007E-2"/>
    <n v="567.35140000000013"/>
    <n v="0.29013154673648905"/>
    <n v="0"/>
  </r>
  <r>
    <x v="5"/>
    <n v="45680"/>
    <n v="170462"/>
    <x v="9"/>
    <n v="354.2"/>
    <s v="USD"/>
    <x v="0"/>
    <x v="0"/>
    <x v="0"/>
    <x v="0"/>
    <n v="863962.22000000009"/>
    <n v="7.0000000000000007E-2"/>
    <n v="496.16"/>
    <n v="0.29253149337424444"/>
    <n v="0"/>
  </r>
  <r>
    <x v="5"/>
    <n v="45680"/>
    <n v="170462"/>
    <x v="10"/>
    <n v="16992"/>
    <s v="USD"/>
    <x v="0"/>
    <x v="0"/>
    <x v="0"/>
    <x v="0"/>
    <n v="948922.22000000009"/>
    <n v="7.0000000000000007E-2"/>
    <n v="5947.2000000000007"/>
    <n v="0.32129834810670693"/>
    <n v="0"/>
  </r>
  <r>
    <x v="5"/>
    <n v="45680"/>
    <n v="170462"/>
    <x v="11"/>
    <n v="8274.86"/>
    <s v="USD"/>
    <x v="0"/>
    <x v="0"/>
    <x v="0"/>
    <x v="0"/>
    <n v="1114513.96"/>
    <n v="7.0000000000000007E-2"/>
    <n v="11591.4218"/>
    <n v="0.37736653936701409"/>
    <n v="0"/>
  </r>
  <r>
    <x v="5"/>
    <n v="45680"/>
    <n v="170462"/>
    <x v="12"/>
    <n v="4932"/>
    <s v="USD"/>
    <x v="0"/>
    <x v="0"/>
    <x v="0"/>
    <x v="0"/>
    <n v="1139173.96"/>
    <n v="7.0000000000000007E-2"/>
    <n v="1726.2000000000003"/>
    <n v="0.38571624084656353"/>
    <n v="0"/>
  </r>
  <r>
    <x v="5"/>
    <n v="45680"/>
    <n v="170462"/>
    <x v="13"/>
    <n v="0"/>
    <s v="USD"/>
    <x v="0"/>
    <x v="0"/>
    <x v="0"/>
    <x v="0"/>
    <n v="1154540.72"/>
    <n v="7.0000000000000007E-2"/>
    <n v="1075.6732000000002"/>
    <n v="0.39091931703098698"/>
    <n v="0"/>
  </r>
  <r>
    <x v="6"/>
    <n v="45690"/>
    <n v="221356"/>
    <x v="14"/>
    <n v="13733.8"/>
    <s v="USD"/>
    <x v="0"/>
    <x v="0"/>
    <x v="0"/>
    <x v="0"/>
    <n v="1291890.98"/>
    <n v="7.0000000000000007E-2"/>
    <n v="9614.5182000000023"/>
    <n v="0.43742514303011548"/>
    <n v="0"/>
  </r>
  <r>
    <x v="6"/>
    <n v="45690"/>
    <n v="221356"/>
    <x v="15"/>
    <n v="5555"/>
    <s v="USD"/>
    <x v="0"/>
    <x v="0"/>
    <x v="0"/>
    <x v="0"/>
    <n v="1347445.98"/>
    <n v="7.0000000000000007E-2"/>
    <n v="3888.8500000000004"/>
    <n v="0.4562356728637072"/>
    <n v="0"/>
  </r>
  <r>
    <x v="6"/>
    <n v="45690"/>
    <n v="221356"/>
    <x v="16"/>
    <n v="0"/>
    <s v="USD"/>
    <x v="0"/>
    <x v="0"/>
    <x v="0"/>
    <x v="0"/>
    <n v="1348435.98"/>
    <n v="7.0000000000000007E-2"/>
    <n v="69.300000000000011"/>
    <n v="0.45657087985741174"/>
    <n v="0"/>
  </r>
  <r>
    <x v="7"/>
    <n v="45701"/>
    <n v="57609"/>
    <x v="17"/>
    <n v="100559.89"/>
    <s v="USD"/>
    <x v="0"/>
    <x v="0"/>
    <x v="0"/>
    <x v="0"/>
    <n v="1907127.51"/>
    <n v="0.09"/>
    <n v="50282.237699999998"/>
    <n v="0.64573987801851362"/>
    <n v="0"/>
  </r>
  <r>
    <x v="8"/>
    <n v="45707"/>
    <n v="44084"/>
    <x v="18"/>
    <n v="5367.22"/>
    <s v="USD"/>
    <x v="0"/>
    <x v="0"/>
    <x v="0"/>
    <x v="0"/>
    <n v="1956142.21"/>
    <n v="0.09"/>
    <n v="4411.3229999999994"/>
    <n v="0.66233590855824087"/>
    <n v="0"/>
  </r>
  <r>
    <x v="9"/>
    <n v="45708"/>
    <n v="57609"/>
    <x v="19"/>
    <n v="2469.7399999999998"/>
    <s v="USD"/>
    <x v="0"/>
    <x v="0"/>
    <x v="0"/>
    <x v="0"/>
    <n v="2005565.15"/>
    <n v="0.09"/>
    <n v="4448.0645999999997"/>
    <n v="0.67907016627282668"/>
    <n v="0"/>
  </r>
  <r>
    <x v="9"/>
    <n v="45708"/>
    <n v="57609"/>
    <x v="20"/>
    <n v="0"/>
    <s v="USD"/>
    <x v="0"/>
    <x v="0"/>
    <x v="0"/>
    <x v="0"/>
    <n v="2005811.8499999999"/>
    <n v="0.09"/>
    <n v="22.202999999999999"/>
    <n v="0.67915369714691443"/>
    <n v="0"/>
  </r>
  <r>
    <x v="10"/>
    <n v="45708"/>
    <n v="57609"/>
    <x v="21"/>
    <n v="438.66"/>
    <s v="USD"/>
    <x v="0"/>
    <x v="0"/>
    <x v="0"/>
    <x v="0"/>
    <n v="2010685.8699999999"/>
    <n v="0.09"/>
    <n v="438.66180000000003"/>
    <n v="0.68080400582515266"/>
    <n v="0"/>
  </r>
  <r>
    <x v="10"/>
    <n v="45708"/>
    <n v="57609"/>
    <x v="22"/>
    <n v="109.96"/>
    <s v="USD"/>
    <x v="0"/>
    <x v="0"/>
    <x v="0"/>
    <x v="0"/>
    <n v="2011907.69"/>
    <n v="0.09"/>
    <n v="109.96379999999999"/>
    <n v="0.68121770543025173"/>
    <n v="0"/>
  </r>
  <r>
    <x v="10"/>
    <n v="45708"/>
    <n v="57609"/>
    <x v="23"/>
    <n v="0"/>
    <s v="USD"/>
    <x v="0"/>
    <x v="0"/>
    <x v="0"/>
    <x v="0"/>
    <n v="2012288.68"/>
    <n v="0.09"/>
    <n v="34.289099999999998"/>
    <n v="0.68134670594796032"/>
    <n v="0"/>
  </r>
  <r>
    <x v="11"/>
    <n v="45709"/>
    <n v="44084"/>
    <x v="24"/>
    <n v="5137.76"/>
    <s v="USD"/>
    <x v="0"/>
    <x v="0"/>
    <x v="0"/>
    <x v="0"/>
    <n v="2138163.6799999997"/>
    <n v="0.09"/>
    <n v="11328.75"/>
    <n v="0.72396709012226246"/>
    <n v="0"/>
  </r>
  <r>
    <x v="12"/>
    <n v="45721"/>
    <n v="44084"/>
    <x v="25"/>
    <n v="1139.4000000000001"/>
    <s v="USD"/>
    <x v="0"/>
    <x v="0"/>
    <x v="0"/>
    <x v="0"/>
    <n v="2151646.5799999996"/>
    <n v="0.09"/>
    <n v="1213.461"/>
    <n v="0.72853230464288765"/>
    <n v="0"/>
  </r>
  <r>
    <x v="13"/>
    <n v="45724"/>
    <n v="44084"/>
    <x v="26"/>
    <n v="628.17999999999995"/>
    <s v="USD"/>
    <x v="0"/>
    <x v="0"/>
    <x v="0"/>
    <x v="0"/>
    <n v="2186024.7599999998"/>
    <n v="0.09"/>
    <n v="3094.0362"/>
    <n v="0.74017251309423471"/>
    <n v="0"/>
  </r>
  <r>
    <x v="13"/>
    <n v="45724"/>
    <n v="44084"/>
    <x v="27"/>
    <n v="1318.68"/>
    <s v="USD"/>
    <x v="0"/>
    <x v="0"/>
    <x v="0"/>
    <x v="0"/>
    <n v="2195443.44"/>
    <n v="0.09"/>
    <n v="847.68119999999999"/>
    <n v="0.74336161148561364"/>
    <n v="0"/>
  </r>
  <r>
    <x v="13"/>
    <n v="45724"/>
    <n v="44084"/>
    <x v="28"/>
    <n v="0"/>
    <s v="USD"/>
    <x v="0"/>
    <x v="0"/>
    <x v="0"/>
    <x v="0"/>
    <n v="2198342.71"/>
    <n v="0.09"/>
    <n v="260.93430000000001"/>
    <n v="0.74434328378928816"/>
    <n v="0"/>
  </r>
  <r>
    <x v="14"/>
    <n v="45724"/>
    <n v="57609"/>
    <x v="29"/>
    <n v="545.6"/>
    <s v="USD"/>
    <x v="0"/>
    <x v="0"/>
    <x v="0"/>
    <x v="0"/>
    <n v="2202888.31"/>
    <n v="0.09"/>
    <n v="409.10400000000004"/>
    <n v="0.74588239177977644"/>
    <n v="0"/>
  </r>
  <r>
    <x v="15"/>
    <n v="45724"/>
    <n v="121409"/>
    <x v="30"/>
    <n v="120.88"/>
    <s v="USD"/>
    <x v="0"/>
    <x v="0"/>
    <x v="0"/>
    <x v="0"/>
    <n v="2204097.19"/>
    <n v="0.09"/>
    <n v="108.7992"/>
    <n v="0.74629170999245276"/>
    <n v="0"/>
  </r>
  <r>
    <x v="16"/>
    <n v="45730"/>
    <n v="76405"/>
    <x v="31"/>
    <n v="23898"/>
    <s v="USD"/>
    <x v="0"/>
    <x v="0"/>
    <x v="0"/>
    <x v="0"/>
    <n v="2323545.19"/>
    <n v="0.1"/>
    <n v="11944.800000000001"/>
    <n v="0.78673595745105895"/>
    <n v="0"/>
  </r>
  <r>
    <x v="17"/>
    <n v="45732"/>
    <n v="29795"/>
    <x v="32"/>
    <n v="246.33"/>
    <s v="USD"/>
    <x v="0"/>
    <x v="0"/>
    <x v="0"/>
    <x v="0"/>
    <n v="2324616.19"/>
    <n v="0.1"/>
    <n v="107.10000000000001"/>
    <n v="0.78709859047152109"/>
    <n v="0"/>
  </r>
  <r>
    <x v="18"/>
    <n v="45732"/>
    <n v="170447"/>
    <x v="33"/>
    <n v="2720.84"/>
    <s v="USD"/>
    <x v="0"/>
    <x v="0"/>
    <x v="0"/>
    <x v="0"/>
    <n v="2360815.2399999998"/>
    <n v="0.1"/>
    <n v="3619.9050000000007"/>
    <n v="0.79935533261845071"/>
    <n v="0"/>
  </r>
  <r>
    <x v="19"/>
    <n v="45736"/>
    <n v="57609"/>
    <x v="34"/>
    <n v="358.05"/>
    <s v="USD"/>
    <x v="0"/>
    <x v="0"/>
    <x v="0"/>
    <x v="0"/>
    <n v="2363798.2899999996"/>
    <n v="0.1"/>
    <n v="298.30500000000001"/>
    <n v="0.80036537223720861"/>
    <n v="0"/>
  </r>
  <r>
    <x v="20"/>
    <n v="45738"/>
    <n v="221356"/>
    <x v="35"/>
    <n v="10467.94"/>
    <s v="USD"/>
    <x v="0"/>
    <x v="0"/>
    <x v="0"/>
    <x v="0"/>
    <n v="2463438.2299999995"/>
    <n v="0.1"/>
    <n v="9963.9940000000006"/>
    <n v="0.83410275076276508"/>
    <n v="0"/>
  </r>
  <r>
    <x v="20"/>
    <n v="45738"/>
    <n v="221356"/>
    <x v="36"/>
    <n v="10350.200000000001"/>
    <s v="USD"/>
    <x v="0"/>
    <x v="0"/>
    <x v="0"/>
    <x v="0"/>
    <n v="2562008.0299999993"/>
    <n v="0.1"/>
    <n v="9856.9800000000014"/>
    <n v="0.86747778745777304"/>
    <n v="0"/>
  </r>
  <r>
    <x v="20"/>
    <n v="45738"/>
    <n v="221356"/>
    <x v="37"/>
    <n v="1988"/>
    <s v="USD"/>
    <x v="0"/>
    <x v="0"/>
    <x v="0"/>
    <x v="0"/>
    <n v="2580936.0299999993"/>
    <n v="0.1"/>
    <n v="1892.8000000000002"/>
    <n v="0.87388667430306555"/>
    <n v="0"/>
  </r>
  <r>
    <x v="21"/>
    <n v="45739"/>
    <n v="66508"/>
    <x v="38"/>
    <n v="16779.560000000001"/>
    <s v="USD"/>
    <x v="0"/>
    <x v="0"/>
    <x v="0"/>
    <x v="0"/>
    <n v="2731267.1899999995"/>
    <n v="0.16"/>
    <n v="24052.9856"/>
    <n v="0.92478774117550644"/>
    <n v="0"/>
  </r>
  <r>
    <x v="21"/>
    <n v="45739"/>
    <n v="66508"/>
    <x v="39"/>
    <n v="18587.150000000001"/>
    <s v="USD"/>
    <x v="0"/>
    <x v="0"/>
    <x v="0"/>
    <x v="0"/>
    <n v="2897497.3499999996"/>
    <n v="0.16"/>
    <n v="26596.8256"/>
    <n v="0.98107209692967312"/>
    <n v="0"/>
  </r>
  <r>
    <x v="21"/>
    <n v="45739"/>
    <n v="66508"/>
    <x v="40"/>
    <n v="1233.27"/>
    <s v="USD"/>
    <x v="0"/>
    <x v="0"/>
    <x v="0"/>
    <x v="0"/>
    <n v="2908357.59"/>
    <n v="0.16"/>
    <n v="1737.6384"/>
    <n v="0.98474929733503658"/>
    <n v="0"/>
  </r>
  <r>
    <x v="22"/>
    <n v="45743"/>
    <n v="42770"/>
    <x v="41"/>
    <n v="0.24"/>
    <s v="USD"/>
    <x v="0"/>
    <x v="0"/>
    <x v="0"/>
    <x v="0"/>
    <n v="2909749.83"/>
    <n v="0.16"/>
    <n v="222.75839999999999"/>
    <n v="0.98522069994606221"/>
    <n v="0"/>
  </r>
  <r>
    <x v="22"/>
    <n v="45743"/>
    <n v="42770"/>
    <x v="42"/>
    <n v="340"/>
    <s v="USD"/>
    <x v="0"/>
    <x v="0"/>
    <x v="0"/>
    <x v="0"/>
    <n v="2912363.83"/>
    <n v="0.16"/>
    <n v="418.24"/>
    <n v="0.98610578184661135"/>
    <n v="0"/>
  </r>
  <r>
    <x v="22"/>
    <n v="45743"/>
    <n v="42770"/>
    <x v="43"/>
    <n v="1183"/>
    <s v="USD"/>
    <x v="0"/>
    <x v="0"/>
    <x v="0"/>
    <x v="0"/>
    <n v="2922874.83"/>
    <n v="0.16"/>
    <n v="1681.76"/>
    <n v="0.9896647320595694"/>
    <n v="0"/>
  </r>
  <r>
    <x v="23"/>
    <n v="45743"/>
    <n v="42770"/>
    <x v="44"/>
    <n v="2065.9899999999998"/>
    <s v="USD"/>
    <x v="0"/>
    <x v="0"/>
    <x v="0"/>
    <x v="0"/>
    <n v="2940905.39"/>
    <n v="0.16"/>
    <n v="2884.8896000000004"/>
    <n v="0.99576975207210405"/>
    <n v="0"/>
  </r>
  <r>
    <x v="24"/>
    <n v="45743"/>
    <n v="44084"/>
    <x v="45"/>
    <n v="0"/>
    <s v="USD"/>
    <x v="0"/>
    <x v="0"/>
    <x v="0"/>
    <x v="0"/>
    <n v="2941576.69"/>
    <n v="0.16"/>
    <n v="107.408"/>
    <n v="0.99599704950126955"/>
    <n v="0"/>
  </r>
  <r>
    <x v="24"/>
    <n v="45743"/>
    <n v="44084"/>
    <x v="46"/>
    <n v="1276.31"/>
    <s v="USD"/>
    <x v="0"/>
    <x v="0"/>
    <x v="0"/>
    <x v="0"/>
    <n v="2950084.21"/>
    <n v="0.16"/>
    <n v="1361.2032000000002"/>
    <n v="0.99887763556498799"/>
    <n v="0"/>
  </r>
  <r>
    <x v="25"/>
    <n v="45743"/>
    <n v="351594"/>
    <x v="47"/>
    <n v="0"/>
    <s v="USD"/>
    <x v="0"/>
    <x v="0"/>
    <x v="0"/>
    <x v="0"/>
    <n v="2950725.44"/>
    <n v="0.16"/>
    <n v="102.5968"/>
    <n v="0.99909475150496085"/>
    <n v="0"/>
  </r>
  <r>
    <x v="25"/>
    <n v="45743"/>
    <n v="351594"/>
    <x v="48"/>
    <n v="1197.2"/>
    <s v="USD"/>
    <x v="0"/>
    <x v="0"/>
    <x v="0"/>
    <x v="0"/>
    <n v="2958207.16"/>
    <n v="0.18"/>
    <n v="1346.7095999999999"/>
    <n v="1.0016280089483338"/>
    <n v="0"/>
  </r>
  <r>
    <x v="26"/>
    <n v="45744"/>
    <n v="42879"/>
    <x v="49"/>
    <n v="7093.74"/>
    <s v="USD"/>
    <x v="0"/>
    <x v="0"/>
    <x v="0"/>
    <x v="0"/>
    <n v="2965300.9000000004"/>
    <n v="0.18"/>
    <n v="1276.8732"/>
    <n v="1.0040298991094669"/>
    <n v="0"/>
  </r>
  <r>
    <x v="27"/>
    <n v="45744"/>
    <n v="44084"/>
    <x v="50"/>
    <n v="9215"/>
    <s v="USD"/>
    <x v="0"/>
    <x v="0"/>
    <x v="0"/>
    <x v="0"/>
    <n v="3057640.9000000004"/>
    <n v="0.18"/>
    <n v="16621.2"/>
    <n v="1.0352955696131814"/>
    <n v="0"/>
  </r>
  <r>
    <x v="27"/>
    <n v="45744"/>
    <n v="44084"/>
    <x v="51"/>
    <n v="3600.91"/>
    <s v="USD"/>
    <x v="0"/>
    <x v="0"/>
    <x v="0"/>
    <x v="0"/>
    <n v="3093653.0900000003"/>
    <n v="0.18"/>
    <n v="6482.1941999999999"/>
    <n v="1.0474890422865317"/>
    <n v="0"/>
  </r>
  <r>
    <x v="27"/>
    <n v="45744"/>
    <n v="44084"/>
    <x v="52"/>
    <n v="1099.21"/>
    <s v="USD"/>
    <x v="0"/>
    <x v="0"/>
    <x v="0"/>
    <x v="0"/>
    <n v="3104646.16"/>
    <n v="0.18"/>
    <n v="1978.7525999999998"/>
    <n v="1.0512112179898483"/>
    <n v="0"/>
  </r>
  <r>
    <x v="28"/>
    <n v="45744"/>
    <n v="44084"/>
    <x v="53"/>
    <n v="389.2"/>
    <s v="USD"/>
    <x v="0"/>
    <x v="0"/>
    <x v="0"/>
    <x v="0"/>
    <n v="3107891.3600000003"/>
    <n v="0.18"/>
    <n v="584.13599999999997"/>
    <n v="1.0523100197433535"/>
    <n v="0"/>
  </r>
  <r>
    <x v="28"/>
    <n v="45744"/>
    <n v="44084"/>
    <x v="54"/>
    <n v="538.72"/>
    <s v="USD"/>
    <x v="0"/>
    <x v="0"/>
    <x v="0"/>
    <x v="0"/>
    <n v="3112382.0800000005"/>
    <n v="0.18"/>
    <n v="808.32960000000003"/>
    <n v="1.0538305457542312"/>
    <n v="0"/>
  </r>
  <r>
    <x v="28"/>
    <n v="45744"/>
    <n v="44084"/>
    <x v="55"/>
    <n v="4014.94"/>
    <s v="USD"/>
    <x v="0"/>
    <x v="0"/>
    <x v="0"/>
    <x v="0"/>
    <n v="3145822.5200000005"/>
    <n v="0.18"/>
    <n v="6019.2791999999999"/>
    <n v="1.0651532420780261"/>
    <n v="0"/>
  </r>
  <r>
    <x v="28"/>
    <n v="45744"/>
    <n v="44084"/>
    <x v="56"/>
    <n v="1356.94"/>
    <s v="USD"/>
    <x v="0"/>
    <x v="0"/>
    <x v="0"/>
    <x v="0"/>
    <n v="3157124.4600000004"/>
    <n v="0.18"/>
    <n v="2034.3492000000001"/>
    <n v="1.0689799989774496"/>
    <n v="0"/>
  </r>
  <r>
    <x v="28"/>
    <n v="45744"/>
    <n v="44084"/>
    <x v="57"/>
    <n v="0"/>
    <s v="USD"/>
    <x v="0"/>
    <x v="0"/>
    <x v="0"/>
    <x v="0"/>
    <n v="3160151.0400000005"/>
    <n v="0.18"/>
    <n v="544.78440000000001"/>
    <n v="1.0700047775461428"/>
    <n v="0"/>
  </r>
  <r>
    <x v="29"/>
    <n v="45744"/>
    <n v="170462"/>
    <x v="58"/>
    <n v="460.07"/>
    <s v="USD"/>
    <x v="0"/>
    <x v="0"/>
    <x v="0"/>
    <x v="0"/>
    <n v="3164752.1600000006"/>
    <n v="0.18"/>
    <n v="828.20159999999998"/>
    <n v="1.0715626842157124"/>
    <n v="0"/>
  </r>
  <r>
    <x v="30"/>
    <n v="45745"/>
    <n v="221356"/>
    <x v="59"/>
    <n v="1482"/>
    <s v="USD"/>
    <x v="0"/>
    <x v="0"/>
    <x v="0"/>
    <x v="0"/>
    <n v="3189466.1600000006"/>
    <n v="0.18"/>
    <n v="4448.5199999999995"/>
    <n v="1.0799306697131004"/>
    <n v="0"/>
  </r>
  <r>
    <x v="31"/>
    <n v="45745"/>
    <n v="313854"/>
    <x v="60"/>
    <n v="24500"/>
    <s v="USD"/>
    <x v="0"/>
    <x v="0"/>
    <x v="0"/>
    <x v="0"/>
    <n v="3454466.1600000006"/>
    <n v="0.18"/>
    <n v="47700"/>
    <n v="1.1696577942905786"/>
    <n v="0"/>
  </r>
  <r>
    <x v="32"/>
    <n v="45746"/>
    <n v="170462"/>
    <x v="61"/>
    <n v="481.54"/>
    <s v="USD"/>
    <x v="0"/>
    <x v="0"/>
    <x v="0"/>
    <x v="0"/>
    <n v="3460482.7000000007"/>
    <n v="0.18"/>
    <n v="1082.9772"/>
    <n v="1.1716949521551272"/>
    <n v="0"/>
  </r>
  <r>
    <x v="32"/>
    <n v="45746"/>
    <n v="170462"/>
    <x v="62"/>
    <n v="1843.82"/>
    <s v="USD"/>
    <x v="0"/>
    <x v="0"/>
    <x v="0"/>
    <x v="0"/>
    <n v="3487521.1200000006"/>
    <n v="0.18"/>
    <n v="4866.9155999999994"/>
    <n v="1.180849969814441"/>
    <n v="0"/>
  </r>
  <r>
    <x v="32"/>
    <n v="45746"/>
    <n v="170462"/>
    <x v="63"/>
    <n v="0"/>
    <s v="USD"/>
    <x v="0"/>
    <x v="0"/>
    <x v="0"/>
    <x v="0"/>
    <n v="3487967.7100000004"/>
    <n v="0.18"/>
    <n v="80.386199999999988"/>
    <n v="1.1810011820278941"/>
    <n v="0"/>
  </r>
  <r>
    <x v="33"/>
    <n v="45752"/>
    <n v="463531"/>
    <x v="64"/>
    <n v="27.18"/>
    <s v="USD"/>
    <x v="0"/>
    <x v="0"/>
    <x v="0"/>
    <x v="0"/>
    <n v="3488511.5500000003"/>
    <n v="0.18"/>
    <n v="97.891199999999998"/>
    <n v="1.1811853224031024"/>
    <n v="0"/>
  </r>
  <r>
    <x v="34"/>
    <n v="45757"/>
    <n v="488846"/>
    <x v="65"/>
    <n v="867"/>
    <s v="USD"/>
    <x v="0"/>
    <x v="0"/>
    <x v="0"/>
    <x v="0"/>
    <n v="3494002.5500000003"/>
    <n v="0.18"/>
    <n v="988.38"/>
    <n v="1.1830445361429323"/>
    <n v="0"/>
  </r>
  <r>
    <x v="35"/>
    <n v="45766"/>
    <n v="44084"/>
    <x v="66"/>
    <n v="138.30000000000001"/>
    <s v="USD"/>
    <x v="0"/>
    <x v="0"/>
    <x v="0"/>
    <x v="0"/>
    <n v="3495155.7500000005"/>
    <n v="0.18"/>
    <n v="207.57599999999999"/>
    <n v="1.1834350015016597"/>
    <n v="0"/>
  </r>
  <r>
    <x v="35"/>
    <n v="45766"/>
    <n v="44084"/>
    <x v="67"/>
    <n v="0"/>
    <s v="USD"/>
    <x v="0"/>
    <x v="0"/>
    <x v="0"/>
    <x v="0"/>
    <n v="3495227.9600000004"/>
    <n v="0.18"/>
    <n v="12.997799999999998"/>
    <n v="1.1834594512966248"/>
    <n v="0"/>
  </r>
  <r>
    <x v="36"/>
    <n v="45770"/>
    <n v="57609"/>
    <x v="68"/>
    <n v="528.45000000000005"/>
    <s v="USD"/>
    <x v="0"/>
    <x v="0"/>
    <x v="0"/>
    <x v="0"/>
    <n v="3497870.22"/>
    <n v="0.18"/>
    <n v="475.60680000000002"/>
    <n v="1.184354101833176"/>
    <n v="0"/>
  </r>
  <r>
    <x v="37"/>
    <n v="45778"/>
    <n v="222927"/>
    <x v="69"/>
    <n v="3150.06"/>
    <s v="USD"/>
    <x v="0"/>
    <x v="0"/>
    <x v="0"/>
    <x v="0"/>
    <n v="3509604.18"/>
    <n v="0.18"/>
    <n v="2112.1127999999999"/>
    <n v="1.1883271376471651"/>
    <n v="0"/>
  </r>
  <r>
    <x v="38"/>
    <n v="45778"/>
    <n v="222927"/>
    <x v="70"/>
    <n v="3990.27"/>
    <s v="USD"/>
    <x v="0"/>
    <x v="0"/>
    <x v="0"/>
    <x v="0"/>
    <n v="3549510.45"/>
    <n v="0.18"/>
    <n v="7183.1285999999991"/>
    <n v="1.2018391182498538"/>
    <n v="0"/>
  </r>
  <r>
    <x v="39"/>
    <n v="45779"/>
    <n v="222927"/>
    <x v="71"/>
    <n v="1650"/>
    <s v="USD"/>
    <x v="0"/>
    <x v="0"/>
    <x v="0"/>
    <x v="0"/>
    <n v="3557760.45"/>
    <n v="0.18"/>
    <n v="1485"/>
    <n v="1.2046325098640585"/>
    <n v="0"/>
  </r>
  <r>
    <x v="40"/>
    <n v="45793"/>
    <n v="57609"/>
    <x v="72"/>
    <n v="163.68"/>
    <s v="USD"/>
    <x v="0"/>
    <x v="0"/>
    <x v="0"/>
    <x v="0"/>
    <n v="3559124.1300000004"/>
    <n v="0.18"/>
    <n v="245.4624"/>
    <n v="1.205094242261205"/>
    <n v="0"/>
  </r>
  <r>
    <x v="41"/>
    <n v="45815"/>
    <n v="44084"/>
    <x v="73"/>
    <n v="1653.5"/>
    <s v="USD"/>
    <x v="0"/>
    <x v="0"/>
    <x v="0"/>
    <x v="0"/>
    <n v="3576510.2800000003"/>
    <n v="0.18"/>
    <n v="3129.5070000000001"/>
    <n v="1.2109810696082717"/>
    <n v="0"/>
  </r>
  <r>
    <x v="42"/>
    <n v="45815"/>
    <n v="44084"/>
    <x v="74"/>
    <n v="2100.62"/>
    <s v="USD"/>
    <x v="0"/>
    <x v="0"/>
    <x v="0"/>
    <x v="0"/>
    <n v="3606437.1900000004"/>
    <n v="0.18"/>
    <n v="5386.8437999999996"/>
    <n v="1.221114109539551"/>
    <n v="0"/>
  </r>
  <r>
    <x v="43"/>
    <n v="45829"/>
    <n v="170447"/>
    <x v="75"/>
    <n v="1986.31"/>
    <s v="USD"/>
    <x v="0"/>
    <x v="0"/>
    <x v="0"/>
    <x v="0"/>
    <n v="3646198.5000000005"/>
    <n v="0.18"/>
    <n v="7157.0357999999997"/>
    <n v="1.2345770077121312"/>
    <n v="0"/>
  </r>
  <r>
    <x v="44"/>
    <n v="45830"/>
    <n v="57609"/>
    <x v="76"/>
    <n v="994.5"/>
    <s v="USD"/>
    <x v="0"/>
    <x v="0"/>
    <x v="0"/>
    <x v="0"/>
    <n v="3655965.0000000005"/>
    <n v="0.18"/>
    <n v="1757.97"/>
    <n v="1.2378838754939649"/>
    <n v="0"/>
  </r>
  <r>
    <x v="45"/>
    <n v="45834"/>
    <n v="351594"/>
    <x v="77"/>
    <n v="2425.23"/>
    <s v="USD"/>
    <x v="0"/>
    <x v="0"/>
    <x v="0"/>
    <x v="0"/>
    <n v="3671121.0600000005"/>
    <n v="0.18"/>
    <n v="2728.0907999999999"/>
    <n v="1.2430156101495262"/>
    <n v="0"/>
  </r>
  <r>
    <x v="45"/>
    <n v="45834"/>
    <n v="351594"/>
    <x v="78"/>
    <n v="25.49"/>
    <s v="USD"/>
    <x v="0"/>
    <x v="0"/>
    <x v="0"/>
    <x v="0"/>
    <n v="3671280.3500000006"/>
    <n v="0.18"/>
    <n v="28.672199999999997"/>
    <n v="1.2430695446162203"/>
    <n v="0"/>
  </r>
  <r>
    <x v="45"/>
    <n v="45834"/>
    <n v="351594"/>
    <x v="79"/>
    <n v="0"/>
    <s v="USD"/>
    <x v="0"/>
    <x v="0"/>
    <x v="0"/>
    <x v="0"/>
    <n v="3672571.7000000007"/>
    <n v="0.18"/>
    <n v="232.44299999999998"/>
    <n v="1.2435067865872511"/>
    <n v="0"/>
  </r>
  <r>
    <x v="46"/>
    <n v="45858"/>
    <n v="351594"/>
    <x v="80"/>
    <n v="200.4"/>
    <s v="USD"/>
    <x v="0"/>
    <x v="0"/>
    <x v="0"/>
    <x v="0"/>
    <n v="3673824.0800000005"/>
    <n v="0.18"/>
    <n v="225.42840000000001"/>
    <n v="1.2439308335920749"/>
    <n v="0"/>
  </r>
  <r>
    <x v="46"/>
    <n v="45858"/>
    <n v="351594"/>
    <x v="81"/>
    <n v="58.44"/>
    <s v="USD"/>
    <x v="0"/>
    <x v="0"/>
    <x v="0"/>
    <x v="0"/>
    <n v="3674189.3400000003"/>
    <n v="0.18"/>
    <n v="65.746799999999993"/>
    <n v="1.2440545080431058"/>
    <n v="0"/>
  </r>
  <r>
    <x v="46"/>
    <n v="45858"/>
    <n v="351594"/>
    <x v="82"/>
    <n v="0"/>
    <s v="USD"/>
    <x v="0"/>
    <x v="0"/>
    <x v="0"/>
    <x v="0"/>
    <n v="3674271.9400000004"/>
    <n v="0.18"/>
    <n v="14.867999999999999"/>
    <n v="1.24408247581854"/>
    <n v="0"/>
  </r>
  <r>
    <x v="47"/>
    <n v="45861"/>
    <n v="43369"/>
    <x v="83"/>
    <n v="2148"/>
    <s v="USD"/>
    <x v="0"/>
    <x v="0"/>
    <x v="0"/>
    <x v="0"/>
    <n v="3689271.9400000004"/>
    <n v="0.18"/>
    <n v="2700"/>
    <n v="1.2491613696625483"/>
    <n v="0"/>
  </r>
  <r>
    <x v="47"/>
    <n v="45861"/>
    <n v="43369"/>
    <x v="84"/>
    <n v="498"/>
    <s v="USD"/>
    <x v="0"/>
    <x v="0"/>
    <x v="0"/>
    <x v="0"/>
    <n v="3691749.9400000004"/>
    <n v="0.2"/>
    <n v="495.6"/>
    <n v="1.2500004029255785"/>
    <n v="1"/>
  </r>
  <r>
    <x v="48"/>
    <n v="45661"/>
    <n v="57609"/>
    <x v="85"/>
    <n v="1920"/>
    <s v="USD"/>
    <x v="0"/>
    <x v="0"/>
    <x v="1"/>
    <x v="0"/>
    <n v="4800"/>
    <n v="0.1"/>
    <n v="480"/>
    <n v="1.9359912880392037E-2"/>
    <n v="0"/>
  </r>
  <r>
    <x v="48"/>
    <n v="45661"/>
    <n v="57609"/>
    <x v="86"/>
    <n v="19350"/>
    <s v="USD"/>
    <x v="0"/>
    <x v="0"/>
    <x v="1"/>
    <x v="0"/>
    <n v="53175"/>
    <n v="0.1"/>
    <n v="4837.5"/>
    <n v="0.21447153487809306"/>
    <n v="0"/>
  </r>
  <r>
    <x v="49"/>
    <n v="45708"/>
    <n v="221356"/>
    <x v="87"/>
    <n v="6315"/>
    <s v="USD"/>
    <x v="0"/>
    <x v="0"/>
    <x v="1"/>
    <x v="0"/>
    <n v="70555"/>
    <n v="0.1"/>
    <n v="1738"/>
    <n v="0.28457055276584586"/>
    <n v="0"/>
  </r>
  <r>
    <x v="50"/>
    <n v="45708"/>
    <n v="221356"/>
    <x v="88"/>
    <n v="18270.3"/>
    <s v="USD"/>
    <x v="0"/>
    <x v="0"/>
    <x v="1"/>
    <x v="0"/>
    <n v="115555.3"/>
    <n v="0.1"/>
    <n v="4500.0300000000007"/>
    <n v="0.46607094601407628"/>
    <n v="0"/>
  </r>
  <r>
    <x v="51"/>
    <n v="45721"/>
    <n v="44084"/>
    <x v="89"/>
    <n v="234.58"/>
    <s v="USD"/>
    <x v="0"/>
    <x v="0"/>
    <x v="1"/>
    <x v="0"/>
    <n v="117273.8"/>
    <n v="0.1"/>
    <n v="171.85000000000002"/>
    <n v="0.47300219815677497"/>
    <n v="0"/>
  </r>
  <r>
    <x v="52"/>
    <n v="45730"/>
    <n v="43369"/>
    <x v="90"/>
    <n v="6478.5"/>
    <s v="USD"/>
    <x v="0"/>
    <x v="0"/>
    <x v="1"/>
    <x v="0"/>
    <n v="131248.79999999999"/>
    <n v="0.125"/>
    <n v="1746.875"/>
    <n v="0.52936777784499967"/>
    <n v="0"/>
  </r>
  <r>
    <x v="53"/>
    <n v="45746"/>
    <n v="121409"/>
    <x v="91"/>
    <n v="22338.74"/>
    <s v="USD"/>
    <x v="0"/>
    <x v="0"/>
    <x v="1"/>
    <x v="0"/>
    <n v="203698.8"/>
    <n v="0.14000000000000001"/>
    <n v="10143.000000000002"/>
    <n v="0.82158146288341694"/>
    <n v="0"/>
  </r>
  <r>
    <x v="54"/>
    <n v="45758"/>
    <n v="170447"/>
    <x v="92"/>
    <n v="120"/>
    <s v="USD"/>
    <x v="0"/>
    <x v="0"/>
    <x v="1"/>
    <x v="0"/>
    <n v="203998.8"/>
    <n v="0.14000000000000001"/>
    <n v="42.000000000000007"/>
    <n v="0.82279145743844151"/>
    <n v="0"/>
  </r>
  <r>
    <x v="54"/>
    <n v="45758"/>
    <n v="170447"/>
    <x v="93"/>
    <n v="9450"/>
    <s v="USD"/>
    <x v="0"/>
    <x v="0"/>
    <x v="1"/>
    <x v="0"/>
    <n v="225598.8"/>
    <n v="0.22500000000000001"/>
    <n v="4860"/>
    <n v="0.90991106540020561"/>
    <n v="0"/>
  </r>
  <r>
    <x v="55"/>
    <n v="45770"/>
    <n v="29795"/>
    <x v="94"/>
    <n v="600"/>
    <s v="USD"/>
    <x v="0"/>
    <x v="0"/>
    <x v="1"/>
    <x v="0"/>
    <n v="227098.8"/>
    <n v="0.22500000000000001"/>
    <n v="337.5"/>
    <n v="0.91596103817532815"/>
    <n v="0"/>
  </r>
  <r>
    <x v="55"/>
    <n v="45770"/>
    <n v="29795"/>
    <x v="95"/>
    <n v="23345"/>
    <s v="USD"/>
    <x v="0"/>
    <x v="0"/>
    <x v="1"/>
    <x v="0"/>
    <n v="277848.8"/>
    <n v="0.25"/>
    <n v="12687.5"/>
    <n v="1.1206517837336398"/>
    <n v="0"/>
  </r>
  <r>
    <x v="56"/>
    <n v="45794"/>
    <n v="44084"/>
    <x v="96"/>
    <n v="2816"/>
    <s v="USD"/>
    <x v="0"/>
    <x v="0"/>
    <x v="1"/>
    <x v="0"/>
    <n v="283608.8"/>
    <n v="0.25"/>
    <n v="1440"/>
    <n v="1.1438836791901104"/>
    <n v="0"/>
  </r>
  <r>
    <x v="57"/>
    <n v="45799"/>
    <n v="222927"/>
    <x v="97"/>
    <n v="18600"/>
    <s v="USD"/>
    <x v="0"/>
    <x v="0"/>
    <x v="1"/>
    <x v="0"/>
    <n v="330108.79999999999"/>
    <n v="0.28000000000000003"/>
    <n v="13020.000000000002"/>
    <n v="1.3314328352189082"/>
    <n v="1"/>
  </r>
  <r>
    <x v="58"/>
    <n v="45819"/>
    <n v="44084"/>
    <x v="98"/>
    <n v="239.6"/>
    <s v="USD"/>
    <x v="0"/>
    <x v="0"/>
    <x v="1"/>
    <x v="0"/>
    <n v="330580"/>
    <n v="0.28000000000000003"/>
    <n v="131.93600000000001"/>
    <n v="1.3333333333333333"/>
    <n v="1"/>
  </r>
  <r>
    <x v="59"/>
    <n v="45682"/>
    <n v="167324"/>
    <x v="99"/>
    <n v="595.84"/>
    <s v="USD"/>
    <x v="1"/>
    <x v="1"/>
    <x v="0"/>
    <x v="1"/>
    <n v="7924.58"/>
    <n v="0.05"/>
    <n v="396.22900000000004"/>
    <n v="2.1442929965708435E-3"/>
    <n v="0"/>
  </r>
  <r>
    <x v="59"/>
    <n v="45682"/>
    <n v="167324"/>
    <x v="100"/>
    <n v="150"/>
    <s v="USD"/>
    <x v="1"/>
    <x v="1"/>
    <x v="0"/>
    <x v="1"/>
    <n v="10534.58"/>
    <n v="0.05"/>
    <n v="130.5"/>
    <n v="2.8505266040364631E-3"/>
    <n v="0"/>
  </r>
  <r>
    <x v="59"/>
    <n v="45682"/>
    <n v="167324"/>
    <x v="101"/>
    <n v="0"/>
    <s v="USD"/>
    <x v="1"/>
    <x v="1"/>
    <x v="0"/>
    <x v="1"/>
    <n v="10972.56"/>
    <n v="0.05"/>
    <n v="21.899000000000001"/>
    <n v="2.9690385562961535E-3"/>
    <n v="0"/>
  </r>
  <r>
    <x v="60"/>
    <n v="45682"/>
    <n v="167324"/>
    <x v="102"/>
    <n v="90"/>
    <s v="USD"/>
    <x v="1"/>
    <x v="1"/>
    <x v="0"/>
    <x v="1"/>
    <n v="14962.56"/>
    <n v="0.05"/>
    <n v="199.5"/>
    <n v="4.0486830366746303E-3"/>
    <n v="0"/>
  </r>
  <r>
    <x v="60"/>
    <n v="45682"/>
    <n v="167324"/>
    <x v="103"/>
    <n v="0"/>
    <s v="USD"/>
    <x v="1"/>
    <x v="1"/>
    <x v="0"/>
    <x v="1"/>
    <n v="15077.51"/>
    <n v="0.05"/>
    <n v="5.7475000000000005"/>
    <n v="4.0797870800379152E-3"/>
    <n v="0"/>
  </r>
  <r>
    <x v="61"/>
    <n v="45694"/>
    <n v="167324"/>
    <x v="104"/>
    <n v="58.8"/>
    <s v="USD"/>
    <x v="1"/>
    <x v="1"/>
    <x v="0"/>
    <x v="1"/>
    <n v="17684.310000000001"/>
    <n v="0.05"/>
    <n v="130.34"/>
    <n v="4.7851548072185193E-3"/>
    <n v="0"/>
  </r>
  <r>
    <x v="61"/>
    <n v="45694"/>
    <n v="167324"/>
    <x v="105"/>
    <n v="420"/>
    <s v="USD"/>
    <x v="1"/>
    <x v="1"/>
    <x v="0"/>
    <x v="1"/>
    <n v="36304.31"/>
    <n v="0.05"/>
    <n v="931"/>
    <n v="9.8234957156514077E-3"/>
    <n v="0"/>
  </r>
  <r>
    <x v="61"/>
    <n v="45694"/>
    <n v="167324"/>
    <x v="106"/>
    <n v="89.6"/>
    <s v="USD"/>
    <x v="1"/>
    <x v="1"/>
    <x v="0"/>
    <x v="1"/>
    <n v="40201.909999999996"/>
    <n v="0.05"/>
    <n v="194.88"/>
    <n v="1.0878137902800067E-2"/>
    <n v="0"/>
  </r>
  <r>
    <x v="61"/>
    <n v="45694"/>
    <n v="167324"/>
    <x v="107"/>
    <n v="0"/>
    <s v="USD"/>
    <x v="1"/>
    <x v="1"/>
    <x v="0"/>
    <x v="1"/>
    <n v="41384.99"/>
    <n v="0.05"/>
    <n v="59.153999999999996"/>
    <n v="1.1198264667673792E-2"/>
    <n v="0"/>
  </r>
  <r>
    <x v="62"/>
    <n v="45735"/>
    <n v="167324"/>
    <x v="108"/>
    <n v="196.24"/>
    <s v="USD"/>
    <x v="1"/>
    <x v="1"/>
    <x v="0"/>
    <x v="1"/>
    <n v="50074.59"/>
    <n v="0.05"/>
    <n v="434.48"/>
    <n v="1.3549562581632892E-2"/>
    <n v="0"/>
  </r>
  <r>
    <x v="62"/>
    <n v="45735"/>
    <n v="167324"/>
    <x v="109"/>
    <n v="3420"/>
    <s v="USD"/>
    <x v="1"/>
    <x v="1"/>
    <x v="0"/>
    <x v="1"/>
    <n v="100614.59"/>
    <n v="0.05"/>
    <n v="2527"/>
    <n v="2.722505933309359E-2"/>
    <n v="0"/>
  </r>
  <r>
    <x v="62"/>
    <n v="45735"/>
    <n v="167324"/>
    <x v="110"/>
    <n v="298.68"/>
    <s v="USD"/>
    <x v="1"/>
    <x v="1"/>
    <x v="0"/>
    <x v="1"/>
    <n v="113606.59"/>
    <n v="0.05"/>
    <n v="649.6"/>
    <n v="3.0740533290255789E-2"/>
    <n v="0"/>
  </r>
  <r>
    <x v="62"/>
    <n v="45735"/>
    <n v="167324"/>
    <x v="111"/>
    <n v="0"/>
    <s v="USD"/>
    <x v="1"/>
    <x v="1"/>
    <x v="0"/>
    <x v="1"/>
    <n v="116710.04"/>
    <n v="0.05"/>
    <n v="155.17250000000001"/>
    <n v="3.1580288343546661E-2"/>
    <n v="0"/>
  </r>
  <r>
    <x v="63"/>
    <n v="45743"/>
    <n v="167324"/>
    <x v="112"/>
    <n v="7091.84"/>
    <s v="USD"/>
    <x v="1"/>
    <x v="1"/>
    <x v="0"/>
    <x v="1"/>
    <n v="219638.88"/>
    <n v="0.05"/>
    <n v="5146.442"/>
    <n v="5.9431555004639224E-2"/>
    <n v="0"/>
  </r>
  <r>
    <x v="63"/>
    <n v="45743"/>
    <n v="167324"/>
    <x v="113"/>
    <n v="739.2"/>
    <s v="USD"/>
    <x v="1"/>
    <x v="1"/>
    <x v="0"/>
    <x v="1"/>
    <n v="251794.08000000002"/>
    <n v="0.05"/>
    <n v="1607.7600000000002"/>
    <n v="6.813235304861566E-2"/>
    <n v="0"/>
  </r>
  <r>
    <x v="63"/>
    <n v="45743"/>
    <n v="167324"/>
    <x v="114"/>
    <n v="0"/>
    <s v="USD"/>
    <x v="1"/>
    <x v="1"/>
    <x v="0"/>
    <x v="1"/>
    <n v="257386.29"/>
    <n v="0.05"/>
    <n v="279.6105"/>
    <n v="6.9645535670073644E-2"/>
    <n v="0"/>
  </r>
  <r>
    <x v="64"/>
    <n v="45753"/>
    <n v="167324"/>
    <x v="115"/>
    <n v="668.52"/>
    <s v="USD"/>
    <x v="1"/>
    <x v="1"/>
    <x v="0"/>
    <x v="1"/>
    <n v="299429.63"/>
    <n v="0.05"/>
    <n v="2102.1669999999999"/>
    <n v="8.1021941677009879E-2"/>
    <n v="0"/>
  </r>
  <r>
    <x v="64"/>
    <n v="45753"/>
    <n v="167324"/>
    <x v="116"/>
    <n v="3031.16"/>
    <s v="USD"/>
    <x v="1"/>
    <x v="1"/>
    <x v="0"/>
    <x v="1"/>
    <n v="446920.44"/>
    <n v="0.05"/>
    <n v="7374.5405000000001"/>
    <n v="0.12093112436449123"/>
    <n v="0"/>
  </r>
  <r>
    <x v="64"/>
    <n v="45753"/>
    <n v="167324"/>
    <x v="117"/>
    <n v="0"/>
    <s v="USD"/>
    <x v="1"/>
    <x v="1"/>
    <x v="0"/>
    <x v="1"/>
    <n v="453989.37"/>
    <n v="0.05"/>
    <n v="353.44650000000001"/>
    <n v="0.12284388909047664"/>
    <n v="0"/>
  </r>
  <r>
    <x v="64"/>
    <n v="45753"/>
    <n v="167324"/>
    <x v="118"/>
    <n v="3584"/>
    <s v="USD"/>
    <x v="1"/>
    <x v="1"/>
    <x v="0"/>
    <x v="1"/>
    <n v="609893.37"/>
    <n v="0.05"/>
    <n v="7795.2000000000007"/>
    <n v="0.165029576576423"/>
    <n v="0"/>
  </r>
  <r>
    <x v="64"/>
    <n v="45753"/>
    <n v="167324"/>
    <x v="119"/>
    <n v="231.4"/>
    <s v="USD"/>
    <x v="1"/>
    <x v="1"/>
    <x v="0"/>
    <x v="1"/>
    <n v="619961.05999999994"/>
    <n v="0.05"/>
    <n v="503.38450000000006"/>
    <n v="0.16775376854099983"/>
    <n v="0"/>
  </r>
  <r>
    <x v="64"/>
    <n v="45753"/>
    <n v="167324"/>
    <x v="120"/>
    <n v="0"/>
    <s v="USD"/>
    <x v="1"/>
    <x v="1"/>
    <x v="0"/>
    <x v="1"/>
    <n v="634779.19999999995"/>
    <n v="0.05"/>
    <n v="740.90700000000004"/>
    <n v="0.17176337331806135"/>
    <n v="0"/>
  </r>
  <r>
    <x v="65"/>
    <n v="45758"/>
    <n v="12348"/>
    <x v="121"/>
    <n v="3720.14"/>
    <s v="USD"/>
    <x v="1"/>
    <x v="1"/>
    <x v="0"/>
    <x v="1"/>
    <n v="681259.57"/>
    <n v="0.05"/>
    <n v="2324.0185000000001"/>
    <n v="0.18434038457531682"/>
    <n v="0"/>
  </r>
  <r>
    <x v="65"/>
    <n v="45758"/>
    <n v="12348"/>
    <x v="122"/>
    <n v="0"/>
    <s v="USD"/>
    <x v="1"/>
    <x v="1"/>
    <x v="0"/>
    <x v="1"/>
    <n v="682653.98"/>
    <n v="0.05"/>
    <n v="69.720500000000001"/>
    <n v="0.18471769461538814"/>
    <n v="0"/>
  </r>
  <r>
    <x v="66"/>
    <n v="45759"/>
    <n v="480045"/>
    <x v="123"/>
    <n v="65.42"/>
    <s v="USD"/>
    <x v="1"/>
    <x v="1"/>
    <x v="0"/>
    <x v="1"/>
    <n v="683471.4"/>
    <n v="0.05"/>
    <n v="40.871000000000002"/>
    <n v="0.18493887832244355"/>
    <n v="0"/>
  </r>
  <r>
    <x v="67"/>
    <n v="45760"/>
    <n v="167324"/>
    <x v="124"/>
    <n v="-14410"/>
    <s v="USD"/>
    <x v="1"/>
    <x v="1"/>
    <x v="0"/>
    <x v="1"/>
    <n v="796641.4"/>
    <n v="0.05"/>
    <n v="5658.5"/>
    <n v="0.21556127577718845"/>
    <n v="0"/>
  </r>
  <r>
    <x v="67"/>
    <n v="45760"/>
    <n v="167324"/>
    <x v="125"/>
    <n v="36210"/>
    <s v="USD"/>
    <x v="1"/>
    <x v="1"/>
    <x v="0"/>
    <x v="1"/>
    <n v="909691.4"/>
    <n v="0.05"/>
    <n v="5652.5"/>
    <n v="0.24615120272124527"/>
    <n v="0"/>
  </r>
  <r>
    <x v="67"/>
    <n v="45760"/>
    <n v="167324"/>
    <x v="126"/>
    <n v="1525.4"/>
    <s v="USD"/>
    <x v="1"/>
    <x v="1"/>
    <x v="0"/>
    <x v="1"/>
    <n v="976046.3"/>
    <n v="0.05"/>
    <n v="3317.7449999999999"/>
    <n v="0.26410601513504622"/>
    <n v="0"/>
  </r>
  <r>
    <x v="67"/>
    <n v="45760"/>
    <n v="167324"/>
    <x v="127"/>
    <n v="0"/>
    <s v="USD"/>
    <x v="1"/>
    <x v="1"/>
    <x v="0"/>
    <x v="1"/>
    <n v="985346.84000000008"/>
    <n v="0.05"/>
    <n v="465.02700000000004"/>
    <n v="0.26662262583067009"/>
    <n v="0"/>
  </r>
  <r>
    <x v="67"/>
    <n v="45760"/>
    <n v="167324"/>
    <x v="128"/>
    <n v="-2590"/>
    <s v="USD"/>
    <x v="1"/>
    <x v="1"/>
    <x v="0"/>
    <x v="1"/>
    <n v="985346.84000000008"/>
    <n v="0.05"/>
    <n v="0"/>
    <n v="0.26662262583067009"/>
    <n v="0"/>
  </r>
  <r>
    <x v="68"/>
    <n v="45765"/>
    <n v="167324"/>
    <x v="129"/>
    <n v="200"/>
    <s v="USD"/>
    <x v="1"/>
    <x v="1"/>
    <x v="0"/>
    <x v="1"/>
    <n v="989146.84000000008"/>
    <n v="0.05"/>
    <n v="190"/>
    <n v="0.2676508586691258"/>
    <n v="0"/>
  </r>
  <r>
    <x v="69"/>
    <n v="45770"/>
    <n v="167324"/>
    <x v="130"/>
    <n v="21615.72"/>
    <s v="USD"/>
    <x v="1"/>
    <x v="1"/>
    <x v="0"/>
    <x v="1"/>
    <n v="1169235.56"/>
    <n v="0.05"/>
    <n v="9004.4359999999997"/>
    <n v="0.31638063123213955"/>
    <n v="0"/>
  </r>
  <r>
    <x v="69"/>
    <n v="45770"/>
    <n v="167324"/>
    <x v="131"/>
    <n v="0"/>
    <s v="USD"/>
    <x v="1"/>
    <x v="1"/>
    <x v="0"/>
    <x v="1"/>
    <n v="1169896.79"/>
    <n v="0.05"/>
    <n v="33.061500000000002"/>
    <n v="0.31655955186365847"/>
    <n v="0"/>
  </r>
  <r>
    <x v="70"/>
    <n v="45774"/>
    <n v="167324"/>
    <x v="132"/>
    <n v="200"/>
    <s v="USD"/>
    <x v="1"/>
    <x v="1"/>
    <x v="0"/>
    <x v="1"/>
    <n v="1172556.79"/>
    <n v="0.05"/>
    <n v="133"/>
    <n v="0.31727931485057748"/>
    <n v="0"/>
  </r>
  <r>
    <x v="70"/>
    <n v="45774"/>
    <n v="167324"/>
    <x v="133"/>
    <n v="0"/>
    <s v="USD"/>
    <x v="1"/>
    <x v="1"/>
    <x v="0"/>
    <x v="1"/>
    <n v="1172382.57"/>
    <n v="0.05"/>
    <n v="-8.7110000000000003"/>
    <n v="0.3172321730808102"/>
    <n v="0"/>
  </r>
  <r>
    <x v="71"/>
    <n v="45778"/>
    <n v="511987"/>
    <x v="134"/>
    <n v="140.38999999999999"/>
    <s v="USD"/>
    <x v="1"/>
    <x v="1"/>
    <x v="0"/>
    <x v="1"/>
    <n v="1174136.6400000001"/>
    <n v="0.05"/>
    <n v="87.703500000000005"/>
    <n v="0.31770680265316548"/>
    <n v="0"/>
  </r>
  <r>
    <x v="72"/>
    <n v="45784"/>
    <n v="167324"/>
    <x v="135"/>
    <n v="3450"/>
    <s v="USD"/>
    <x v="1"/>
    <x v="1"/>
    <x v="0"/>
    <x v="1"/>
    <n v="1217636.6400000001"/>
    <n v="0.05"/>
    <n v="2175"/>
    <n v="0.32947736277759249"/>
    <n v="0"/>
  </r>
  <r>
    <x v="73"/>
    <n v="45785"/>
    <n v="167324"/>
    <x v="136"/>
    <n v="9833.3799999999992"/>
    <s v="USD"/>
    <x v="1"/>
    <x v="1"/>
    <x v="0"/>
    <x v="1"/>
    <n v="1315991.9900000002"/>
    <n v="0.05"/>
    <n v="4917.7675000000008"/>
    <n v="0.35609109980596171"/>
    <n v="0"/>
  </r>
  <r>
    <x v="74"/>
    <n v="45786"/>
    <n v="167324"/>
    <x v="137"/>
    <n v="0"/>
    <s v="USD"/>
    <x v="1"/>
    <x v="1"/>
    <x v="0"/>
    <x v="1"/>
    <n v="1317811.8400000003"/>
    <n v="0.05"/>
    <n v="90.992500000000007"/>
    <n v="0.35658352862992582"/>
    <n v="0"/>
  </r>
  <r>
    <x v="75"/>
    <n v="45786"/>
    <n v="167324"/>
    <x v="138"/>
    <n v="93.1"/>
    <s v="USD"/>
    <x v="1"/>
    <x v="1"/>
    <x v="0"/>
    <x v="1"/>
    <n v="1321939.2600000002"/>
    <n v="0.05"/>
    <n v="206.37100000000001"/>
    <n v="0.35770035725679389"/>
    <n v="0"/>
  </r>
  <r>
    <x v="75"/>
    <n v="45786"/>
    <n v="167324"/>
    <x v="105"/>
    <n v="2520"/>
    <s v="USD"/>
    <x v="1"/>
    <x v="1"/>
    <x v="0"/>
    <x v="1"/>
    <n v="1340559.2600000002"/>
    <n v="0.05"/>
    <n v="931"/>
    <n v="0.3627386981652268"/>
    <n v="0"/>
  </r>
  <r>
    <x v="75"/>
    <n v="45786"/>
    <n v="167324"/>
    <x v="139"/>
    <n v="141.86000000000001"/>
    <s v="USD"/>
    <x v="1"/>
    <x v="1"/>
    <x v="0"/>
    <x v="1"/>
    <n v="1346730.4600000002"/>
    <n v="0.05"/>
    <n v="308.56"/>
    <n v="0.36440854829487884"/>
    <n v="0"/>
  </r>
  <r>
    <x v="75"/>
    <n v="45786"/>
    <n v="167324"/>
    <x v="140"/>
    <n v="0"/>
    <s v="USD"/>
    <x v="1"/>
    <x v="1"/>
    <x v="0"/>
    <x v="1"/>
    <n v="1348054.2900000003"/>
    <n v="0.05"/>
    <n v="66.191500000000005"/>
    <n v="0.36476676026291383"/>
    <n v="0"/>
  </r>
  <r>
    <x v="76"/>
    <n v="45788"/>
    <n v="535082"/>
    <x v="141"/>
    <n v="0"/>
    <s v="USD"/>
    <x v="1"/>
    <x v="1"/>
    <x v="0"/>
    <x v="1"/>
    <n v="1348554.2900000003"/>
    <n v="0.05"/>
    <n v="25"/>
    <n v="0.36490205405744747"/>
    <n v="0"/>
  </r>
  <r>
    <x v="76"/>
    <n v="45788"/>
    <n v="535082"/>
    <x v="142"/>
    <n v="0"/>
    <s v="USD"/>
    <x v="1"/>
    <x v="1"/>
    <x v="0"/>
    <x v="1"/>
    <n v="1348557.1200000003"/>
    <n v="0.05"/>
    <n v="0.14150000000000001"/>
    <n v="0.36490281982032452"/>
    <n v="0"/>
  </r>
  <r>
    <x v="77"/>
    <n v="45799"/>
    <n v="167324"/>
    <x v="143"/>
    <n v="13085.12"/>
    <s v="USD"/>
    <x v="1"/>
    <x v="1"/>
    <x v="0"/>
    <x v="1"/>
    <n v="1561583.2400000002"/>
    <n v="0.05"/>
    <n v="10651.306"/>
    <n v="0.42254504403948312"/>
    <n v="0"/>
  </r>
  <r>
    <x v="77"/>
    <n v="45799"/>
    <n v="167324"/>
    <x v="144"/>
    <n v="1013.6"/>
    <s v="USD"/>
    <x v="1"/>
    <x v="1"/>
    <x v="0"/>
    <x v="1"/>
    <n v="1605674.8400000003"/>
    <n v="0.05"/>
    <n v="2204.58"/>
    <n v="0.43447568378160234"/>
    <n v="0"/>
  </r>
  <r>
    <x v="77"/>
    <n v="45799"/>
    <n v="167324"/>
    <x v="145"/>
    <n v="0"/>
    <s v="USD"/>
    <x v="1"/>
    <x v="1"/>
    <x v="0"/>
    <x v="1"/>
    <n v="1617137.8900000004"/>
    <n v="0.05"/>
    <n v="573.15250000000003"/>
    <n v="0.43757744284446015"/>
    <n v="0"/>
  </r>
  <r>
    <x v="78"/>
    <n v="45827"/>
    <n v="12348"/>
    <x v="146"/>
    <n v="501.62"/>
    <s v="USD"/>
    <x v="1"/>
    <x v="1"/>
    <x v="0"/>
    <x v="1"/>
    <n v="1622711.5100000005"/>
    <n v="0.05"/>
    <n v="278.68099999999998"/>
    <n v="0.43908559524263735"/>
    <n v="0"/>
  </r>
  <r>
    <x v="79"/>
    <n v="45835"/>
    <n v="398599"/>
    <x v="147"/>
    <n v="361.5"/>
    <s v="USD"/>
    <x v="1"/>
    <x v="1"/>
    <x v="0"/>
    <x v="1"/>
    <n v="1627061.5100000005"/>
    <n v="0.05"/>
    <n v="217.5"/>
    <n v="0.44026265125508007"/>
    <n v="0"/>
  </r>
  <r>
    <x v="79"/>
    <n v="45835"/>
    <n v="398599"/>
    <x v="148"/>
    <n v="0"/>
    <s v="USD"/>
    <x v="1"/>
    <x v="1"/>
    <x v="0"/>
    <x v="1"/>
    <n v="1627311.6400000004"/>
    <n v="0.05"/>
    <n v="12.506500000000001"/>
    <n v="0.44033033332873345"/>
    <n v="0"/>
  </r>
  <r>
    <x v="80"/>
    <n v="45841"/>
    <n v="167324"/>
    <x v="149"/>
    <n v="7580"/>
    <s v="USD"/>
    <x v="1"/>
    <x v="1"/>
    <x v="0"/>
    <x v="1"/>
    <n v="1707909.6400000004"/>
    <n v="0.05"/>
    <n v="4029.9"/>
    <n v="0.46213915183237864"/>
    <n v="0"/>
  </r>
  <r>
    <x v="80"/>
    <n v="45841"/>
    <n v="167324"/>
    <x v="150"/>
    <n v="410"/>
    <s v="USD"/>
    <x v="1"/>
    <x v="1"/>
    <x v="0"/>
    <x v="1"/>
    <n v="1725744.6400000004"/>
    <n v="0.05"/>
    <n v="891.75"/>
    <n v="0.46696508148339372"/>
    <n v="0"/>
  </r>
  <r>
    <x v="80"/>
    <n v="45841"/>
    <n v="167324"/>
    <x v="151"/>
    <n v="0"/>
    <s v="USD"/>
    <x v="1"/>
    <x v="1"/>
    <x v="0"/>
    <x v="1"/>
    <n v="1729968.2400000005"/>
    <n v="0.05"/>
    <n v="211.18000000000004"/>
    <n v="0.46810793522457833"/>
    <n v="0"/>
  </r>
  <r>
    <x v="81"/>
    <n v="45855"/>
    <n v="167324"/>
    <x v="102"/>
    <n v="270"/>
    <s v="USD"/>
    <x v="1"/>
    <x v="1"/>
    <x v="0"/>
    <x v="1"/>
    <n v="1733958.2400000005"/>
    <n v="0.05"/>
    <n v="199.5"/>
    <n v="0.46918757970495684"/>
    <n v="0"/>
  </r>
  <r>
    <x v="81"/>
    <n v="45855"/>
    <n v="167324"/>
    <x v="152"/>
    <n v="0"/>
    <s v="USD"/>
    <x v="1"/>
    <x v="1"/>
    <x v="0"/>
    <x v="1"/>
    <n v="1734109.5900000005"/>
    <n v="0.05"/>
    <n v="7.5674999999999999"/>
    <n v="0.46922853313656221"/>
    <n v="0"/>
  </r>
  <r>
    <x v="82"/>
    <n v="45870"/>
    <n v="167324"/>
    <x v="153"/>
    <n v="100"/>
    <s v="USD"/>
    <x v="1"/>
    <x v="1"/>
    <x v="0"/>
    <x v="1"/>
    <n v="1735439.5900000005"/>
    <n v="0.05"/>
    <n v="66.5"/>
    <n v="0.46958841463002166"/>
    <n v="0"/>
  </r>
  <r>
    <x v="82"/>
    <n v="45870"/>
    <n v="167324"/>
    <x v="154"/>
    <n v="0"/>
    <s v="USD"/>
    <x v="1"/>
    <x v="1"/>
    <x v="0"/>
    <x v="1"/>
    <n v="1735485.8400000005"/>
    <n v="0.05"/>
    <n v="2.3125"/>
    <n v="0.46960092930601605"/>
    <n v="0"/>
  </r>
  <r>
    <x v="83"/>
    <n v="45870"/>
    <n v="167324"/>
    <x v="102"/>
    <n v="302"/>
    <s v="USD"/>
    <x v="1"/>
    <x v="1"/>
    <x v="0"/>
    <x v="1"/>
    <n v="1739475.8400000005"/>
    <n v="0.05"/>
    <n v="199.5"/>
    <n v="0.4706805737863945"/>
    <n v="0"/>
  </r>
  <r>
    <x v="83"/>
    <n v="45870"/>
    <n v="167324"/>
    <x v="155"/>
    <n v="0"/>
    <s v="USD"/>
    <x v="1"/>
    <x v="1"/>
    <x v="0"/>
    <x v="1"/>
    <n v="1739590.3300000005"/>
    <n v="0.05"/>
    <n v="5.7244999999999999"/>
    <n v="0.47071155335946685"/>
    <n v="0"/>
  </r>
  <r>
    <x v="84"/>
    <n v="45884"/>
    <n v="167324"/>
    <x v="156"/>
    <n v="66"/>
    <s v="USD"/>
    <x v="1"/>
    <x v="1"/>
    <x v="0"/>
    <x v="1"/>
    <n v="1740188.0800000005"/>
    <n v="0.05"/>
    <n v="29.887500000000003"/>
    <n v="0.47087329709083181"/>
    <n v="0"/>
  </r>
  <r>
    <x v="84"/>
    <n v="45884"/>
    <n v="167324"/>
    <x v="157"/>
    <n v="140.25"/>
    <s v="USD"/>
    <x v="1"/>
    <x v="1"/>
    <x v="0"/>
    <x v="1"/>
    <n v="1741464.5800000005"/>
    <n v="0.05"/>
    <n v="63.825000000000003"/>
    <n v="0.47121870214827621"/>
    <n v="0"/>
  </r>
  <r>
    <x v="85"/>
    <n v="45917"/>
    <n v="167324"/>
    <x v="158"/>
    <n v="19250"/>
    <s v="USD"/>
    <x v="1"/>
    <x v="1"/>
    <x v="0"/>
    <x v="1"/>
    <n v="1933964.5800000005"/>
    <n v="6.9999999999999993E-2"/>
    <n v="13474.999999999998"/>
    <n v="0.52330681304372895"/>
    <n v="0"/>
  </r>
  <r>
    <x v="85"/>
    <n v="45917"/>
    <n v="167324"/>
    <x v="159"/>
    <n v="3437.44"/>
    <s v="USD"/>
    <x v="1"/>
    <x v="1"/>
    <x v="0"/>
    <x v="1"/>
    <n v="1968338.9500000007"/>
    <n v="6.9999999999999993E-2"/>
    <n v="2406.2058999999999"/>
    <n v="0.53260809094773587"/>
    <n v="0"/>
  </r>
  <r>
    <x v="85"/>
    <n v="45917"/>
    <n v="167324"/>
    <x v="160"/>
    <n v="0"/>
    <s v="USD"/>
    <x v="1"/>
    <x v="1"/>
    <x v="0"/>
    <x v="1"/>
    <n v="1978337.8500000006"/>
    <n v="6.9999999999999993E-2"/>
    <n v="699.92299999999989"/>
    <n v="0.5353136691920608"/>
    <n v="0"/>
  </r>
  <r>
    <x v="85"/>
    <n v="45917"/>
    <n v="167324"/>
    <x v="161"/>
    <n v="3795"/>
    <s v="USD"/>
    <x v="1"/>
    <x v="1"/>
    <x v="0"/>
    <x v="1"/>
    <n v="2016287.8500000006"/>
    <n v="6.9999999999999993E-2"/>
    <n v="2656.4999999999995"/>
    <n v="0.54558246819716438"/>
    <n v="0"/>
  </r>
  <r>
    <x v="86"/>
    <n v="45918"/>
    <n v="169622"/>
    <x v="162"/>
    <n v="8900.2199999999993"/>
    <s v="USD"/>
    <x v="1"/>
    <x v="1"/>
    <x v="0"/>
    <x v="1"/>
    <n v="2071864.8900000006"/>
    <n v="6.9999999999999993E-2"/>
    <n v="3890.3927999999996"/>
    <n v="0.56062092545826059"/>
    <n v="0"/>
  </r>
  <r>
    <x v="86"/>
    <n v="45918"/>
    <n v="169622"/>
    <x v="163"/>
    <n v="0"/>
    <s v="USD"/>
    <x v="1"/>
    <x v="1"/>
    <x v="0"/>
    <x v="1"/>
    <n v="2075671.9300000006"/>
    <n v="6.9999999999999993E-2"/>
    <n v="266.49279999999999"/>
    <n v="0.56165106323334324"/>
    <n v="0"/>
  </r>
  <r>
    <x v="87"/>
    <n v="45921"/>
    <n v="167324"/>
    <x v="164"/>
    <n v="1499.08"/>
    <s v="USD"/>
    <x v="1"/>
    <x v="1"/>
    <x v="0"/>
    <x v="1"/>
    <n v="2087371.0100000007"/>
    <n v="6.9999999999999993E-2"/>
    <n v="818.93559999999991"/>
    <n v="0.56481668908484861"/>
    <n v="0"/>
  </r>
  <r>
    <x v="87"/>
    <n v="45921"/>
    <n v="167324"/>
    <x v="165"/>
    <n v="115355.17"/>
    <s v="USD"/>
    <x v="1"/>
    <x v="1"/>
    <x v="0"/>
    <x v="1"/>
    <n v="3135772.8300000005"/>
    <n v="0.08"/>
    <n v="83872.145600000003"/>
    <n v="0.84850120993240463"/>
    <n v="0"/>
  </r>
  <r>
    <x v="87"/>
    <n v="45921"/>
    <n v="167324"/>
    <x v="166"/>
    <n v="999.9"/>
    <s v="USD"/>
    <x v="1"/>
    <x v="1"/>
    <x v="0"/>
    <x v="1"/>
    <n v="3145772.7300000004"/>
    <n v="0.08"/>
    <n v="799.99199999999996"/>
    <n v="0.85120705876431857"/>
    <n v="0"/>
  </r>
  <r>
    <x v="87"/>
    <n v="45921"/>
    <n v="167324"/>
    <x v="167"/>
    <n v="0"/>
    <s v="USD"/>
    <x v="1"/>
    <x v="1"/>
    <x v="0"/>
    <x v="1"/>
    <n v="3146392.7800000003"/>
    <n v="0.08"/>
    <n v="49.603999999999999"/>
    <n v="0.85137483659891977"/>
    <n v="0"/>
  </r>
  <r>
    <x v="87"/>
    <n v="45921"/>
    <n v="167324"/>
    <x v="168"/>
    <n v="824.2"/>
    <s v="USD"/>
    <x v="1"/>
    <x v="1"/>
    <x v="0"/>
    <x v="1"/>
    <n v="3155391.9800000004"/>
    <n v="0.08"/>
    <n v="719.93600000000004"/>
    <n v="0.85380990843045412"/>
    <n v="0"/>
  </r>
  <r>
    <x v="88"/>
    <n v="45925"/>
    <n v="167324"/>
    <x v="169"/>
    <n v="681"/>
    <s v="USD"/>
    <x v="1"/>
    <x v="1"/>
    <x v="0"/>
    <x v="1"/>
    <n v="3161585.4800000004"/>
    <n v="0.08"/>
    <n v="495.48"/>
    <n v="0.85548579266334235"/>
    <n v="0"/>
  </r>
  <r>
    <x v="89"/>
    <n v="45926"/>
    <n v="167324"/>
    <x v="170"/>
    <n v="41844.21"/>
    <s v="USD"/>
    <x v="1"/>
    <x v="1"/>
    <x v="0"/>
    <x v="1"/>
    <n v="3301061.1600000006"/>
    <n v="0.08"/>
    <n v="11158.054399999999"/>
    <n v="0.89322618064806281"/>
    <n v="0"/>
  </r>
  <r>
    <x v="89"/>
    <n v="45926"/>
    <n v="167324"/>
    <x v="171"/>
    <n v="12489.76"/>
    <s v="USD"/>
    <x v="1"/>
    <x v="1"/>
    <x v="0"/>
    <x v="1"/>
    <n v="3342689.5100000007"/>
    <n v="0.14000000000000001"/>
    <n v="5827.9690000000001"/>
    <n v="0.90449029551141213"/>
    <n v="0"/>
  </r>
  <r>
    <x v="90"/>
    <n v="45927"/>
    <n v="167324"/>
    <x v="172"/>
    <n v="4404.45"/>
    <s v="USD"/>
    <x v="1"/>
    <x v="1"/>
    <x v="0"/>
    <x v="1"/>
    <n v="3409784.8300000005"/>
    <n v="0.14000000000000001"/>
    <n v="9393.3448000000026"/>
    <n v="0.92264545638791018"/>
    <n v="0"/>
  </r>
  <r>
    <x v="90"/>
    <n v="45927"/>
    <n v="167324"/>
    <x v="173"/>
    <n v="5266.54"/>
    <s v="USD"/>
    <x v="1"/>
    <x v="1"/>
    <x v="0"/>
    <x v="1"/>
    <n v="3430792.9500000007"/>
    <n v="0.14000000000000001"/>
    <n v="2941.1368000000002"/>
    <n v="0.92832999292954643"/>
    <n v="0"/>
  </r>
  <r>
    <x v="90"/>
    <n v="45927"/>
    <n v="167324"/>
    <x v="174"/>
    <n v="4611.07"/>
    <s v="USD"/>
    <x v="1"/>
    <x v="1"/>
    <x v="0"/>
    <x v="1"/>
    <n v="3451517.6500000008"/>
    <n v="0.14000000000000001"/>
    <n v="2901.4580000000005"/>
    <n v="0.9339378395366893"/>
    <n v="0"/>
  </r>
  <r>
    <x v="90"/>
    <n v="45927"/>
    <n v="167324"/>
    <x v="175"/>
    <n v="0"/>
    <s v="USD"/>
    <x v="1"/>
    <x v="1"/>
    <x v="0"/>
    <x v="1"/>
    <n v="3455475.6500000008"/>
    <n v="0.14000000000000001"/>
    <n v="554.12"/>
    <n v="0.93500882521421769"/>
    <n v="0"/>
  </r>
  <r>
    <x v="91"/>
    <n v="45935"/>
    <n v="167324"/>
    <x v="176"/>
    <n v="37572.959999999999"/>
    <s v="USD"/>
    <x v="1"/>
    <x v="1"/>
    <x v="0"/>
    <x v="1"/>
    <n v="3746080.6100000008"/>
    <n v="0.16"/>
    <n v="46496.793600000005"/>
    <n v="1.0136429207116131"/>
    <n v="0"/>
  </r>
  <r>
    <x v="91"/>
    <n v="45935"/>
    <n v="167324"/>
    <x v="177"/>
    <n v="1014"/>
    <s v="USD"/>
    <x v="1"/>
    <x v="1"/>
    <x v="0"/>
    <x v="1"/>
    <n v="3801760.6100000008"/>
    <n v="0.16"/>
    <n v="8908.8000000000011"/>
    <n v="1.0287092376708797"/>
    <n v="0"/>
  </r>
  <r>
    <x v="91"/>
    <n v="45935"/>
    <n v="167324"/>
    <x v="178"/>
    <n v="0"/>
    <s v="USD"/>
    <x v="1"/>
    <x v="1"/>
    <x v="0"/>
    <x v="1"/>
    <n v="3817550.4400000009"/>
    <n v="0.16"/>
    <n v="2526.3728000000001"/>
    <n v="1.032981769702362"/>
    <n v="0"/>
  </r>
  <r>
    <x v="92"/>
    <n v="45935"/>
    <n v="167324"/>
    <x v="179"/>
    <n v="23770.639999999999"/>
    <s v="USD"/>
    <x v="1"/>
    <x v="1"/>
    <x v="0"/>
    <x v="1"/>
    <n v="3999317.080000001"/>
    <n v="0.16"/>
    <n v="29082.662400000001"/>
    <n v="1.0821655665928236"/>
    <n v="0"/>
  </r>
  <r>
    <x v="92"/>
    <n v="45935"/>
    <n v="167324"/>
    <x v="180"/>
    <n v="676"/>
    <s v="USD"/>
    <x v="1"/>
    <x v="1"/>
    <x v="0"/>
    <x v="1"/>
    <n v="4036437.080000001"/>
    <n v="0.16"/>
    <n v="5939.2"/>
    <n v="1.0922097778990012"/>
    <n v="0"/>
  </r>
  <r>
    <x v="92"/>
    <n v="45935"/>
    <n v="167324"/>
    <x v="181"/>
    <n v="0"/>
    <s v="USD"/>
    <x v="1"/>
    <x v="1"/>
    <x v="0"/>
    <x v="1"/>
    <n v="4046499.5300000012"/>
    <n v="0.16"/>
    <n v="1609.9920000000002"/>
    <n v="1.0949325519846114"/>
    <n v="0"/>
  </r>
  <r>
    <x v="93"/>
    <n v="45938"/>
    <n v="124749"/>
    <x v="182"/>
    <n v="395"/>
    <s v="USD"/>
    <x v="1"/>
    <x v="1"/>
    <x v="0"/>
    <x v="1"/>
    <n v="4048694.5300000012"/>
    <n v="0.16"/>
    <n v="351.2"/>
    <n v="1.0955264917426142"/>
    <n v="0"/>
  </r>
  <r>
    <x v="93"/>
    <n v="45938"/>
    <n v="124749"/>
    <x v="183"/>
    <n v="0"/>
    <s v="USD"/>
    <x v="1"/>
    <x v="1"/>
    <x v="0"/>
    <x v="1"/>
    <n v="4048669.5300000012"/>
    <n v="0.16"/>
    <n v="-4"/>
    <n v="1.0955197270528876"/>
    <n v="0"/>
  </r>
  <r>
    <x v="94"/>
    <n v="45938"/>
    <n v="124749"/>
    <x v="184"/>
    <n v="79.02"/>
    <s v="USD"/>
    <x v="1"/>
    <x v="1"/>
    <x v="0"/>
    <x v="1"/>
    <n v="4049108.5500000012"/>
    <n v="0.16"/>
    <n v="70.243200000000002"/>
    <n v="1.0956385204162398"/>
    <n v="0"/>
  </r>
  <r>
    <x v="94"/>
    <n v="45938"/>
    <n v="124749"/>
    <x v="183"/>
    <n v="0"/>
    <s v="USD"/>
    <x v="1"/>
    <x v="1"/>
    <x v="0"/>
    <x v="1"/>
    <n v="4049083.5500000012"/>
    <n v="0.16"/>
    <n v="-4"/>
    <n v="1.0956317557265132"/>
    <n v="0"/>
  </r>
  <r>
    <x v="95"/>
    <n v="45947"/>
    <n v="167324"/>
    <x v="185"/>
    <n v="206.06"/>
    <s v="USD"/>
    <x v="1"/>
    <x v="1"/>
    <x v="0"/>
    <x v="1"/>
    <n v="4056232.310000001"/>
    <n v="0.16"/>
    <n v="1143.8016"/>
    <n v="1.0975661214597336"/>
    <n v="0"/>
  </r>
  <r>
    <x v="95"/>
    <n v="45947"/>
    <n v="167324"/>
    <x v="186"/>
    <n v="28.5"/>
    <s v="USD"/>
    <x v="1"/>
    <x v="1"/>
    <x v="0"/>
    <x v="1"/>
    <n v="4057798.310000001"/>
    <n v="0.16"/>
    <n v="250.56"/>
    <n v="1.0979898616242132"/>
    <n v="0"/>
  </r>
  <r>
    <x v="95"/>
    <n v="45947"/>
    <n v="167324"/>
    <x v="187"/>
    <n v="0"/>
    <s v="USD"/>
    <x v="1"/>
    <x v="1"/>
    <x v="0"/>
    <x v="1"/>
    <n v="4058166.5500000012"/>
    <n v="0.16"/>
    <n v="58.918400000000005"/>
    <n v="1.0980895027980113"/>
    <n v="0"/>
  </r>
  <r>
    <x v="96"/>
    <n v="45952"/>
    <n v="124749"/>
    <x v="188"/>
    <n v="1447.2"/>
    <s v="USD"/>
    <x v="1"/>
    <x v="1"/>
    <x v="0"/>
    <x v="1"/>
    <n v="4069020.5500000012"/>
    <n v="0.16"/>
    <n v="1736.64"/>
    <n v="1.1010264604897477"/>
    <n v="0"/>
  </r>
  <r>
    <x v="97"/>
    <n v="45954"/>
    <n v="167324"/>
    <x v="189"/>
    <n v="0"/>
    <s v="USD"/>
    <x v="1"/>
    <x v="1"/>
    <x v="0"/>
    <x v="1"/>
    <n v="4083165.5500000012"/>
    <n v="0.16"/>
    <n v="2263.2000000000003"/>
    <n v="1.1048539219371043"/>
    <n v="0"/>
  </r>
  <r>
    <x v="97"/>
    <n v="45954"/>
    <n v="167324"/>
    <x v="190"/>
    <n v="0"/>
    <s v="USD"/>
    <x v="1"/>
    <x v="1"/>
    <x v="0"/>
    <x v="1"/>
    <n v="4083540.4000000013"/>
    <n v="0.16"/>
    <n v="59.976000000000006"/>
    <n v="1.1049553516948663"/>
    <n v="0"/>
  </r>
  <r>
    <x v="98"/>
    <n v="45960"/>
    <n v="167324"/>
    <x v="191"/>
    <n v="612"/>
    <s v="USD"/>
    <x v="1"/>
    <x v="1"/>
    <x v="0"/>
    <x v="1"/>
    <n v="4104820.4000000013"/>
    <n v="0.16"/>
    <n v="3404.8"/>
    <n v="1.1107134555902183"/>
    <n v="0"/>
  </r>
  <r>
    <x v="98"/>
    <n v="45960"/>
    <n v="167324"/>
    <x v="192"/>
    <n v="0"/>
    <s v="USD"/>
    <x v="1"/>
    <x v="1"/>
    <x v="0"/>
    <x v="1"/>
    <n v="4105887.2500000014"/>
    <n v="0.16"/>
    <n v="170.696"/>
    <n v="1.1110021319596146"/>
    <n v="0"/>
  </r>
  <r>
    <x v="99"/>
    <n v="45962"/>
    <n v="167324"/>
    <x v="193"/>
    <n v="972"/>
    <s v="USD"/>
    <x v="1"/>
    <x v="1"/>
    <x v="0"/>
    <x v="1"/>
    <n v="4115859.2500000014"/>
    <n v="0.16"/>
    <n v="1595.52"/>
    <n v="1.1137004313977936"/>
    <n v="0"/>
  </r>
  <r>
    <x v="100"/>
    <n v="45962"/>
    <n v="398599"/>
    <x v="194"/>
    <n v="2956.6"/>
    <s v="USD"/>
    <x v="1"/>
    <x v="1"/>
    <x v="0"/>
    <x v="1"/>
    <n v="4152813.4500000016"/>
    <n v="0.16"/>
    <n v="5912.6719999999996"/>
    <n v="1.1236997792817041"/>
    <n v="0"/>
  </r>
  <r>
    <x v="100"/>
    <n v="45962"/>
    <n v="398599"/>
    <x v="195"/>
    <n v="0"/>
    <s v="USD"/>
    <x v="1"/>
    <x v="1"/>
    <x v="0"/>
    <x v="1"/>
    <n v="4155030.7000000016"/>
    <n v="0.16"/>
    <n v="354.76"/>
    <n v="1.1242997396135634"/>
    <n v="0"/>
  </r>
  <r>
    <x v="101"/>
    <n v="45966"/>
    <n v="124749"/>
    <x v="196"/>
    <n v="320"/>
    <s v="USD"/>
    <x v="1"/>
    <x v="1"/>
    <x v="0"/>
    <x v="1"/>
    <n v="4158230.7000000016"/>
    <n v="0.16"/>
    <n v="512"/>
    <n v="1.1251656198985789"/>
    <n v="0"/>
  </r>
  <r>
    <x v="101"/>
    <n v="45966"/>
    <n v="124749"/>
    <x v="197"/>
    <n v="63.99"/>
    <s v="USD"/>
    <x v="1"/>
    <x v="1"/>
    <x v="0"/>
    <x v="1"/>
    <n v="4158870.6900000018"/>
    <n v="0.16"/>
    <n v="102.39840000000001"/>
    <n v="1.1253387932497061"/>
    <n v="0"/>
  </r>
  <r>
    <x v="101"/>
    <n v="45966"/>
    <n v="124749"/>
    <x v="183"/>
    <n v="0"/>
    <s v="USD"/>
    <x v="1"/>
    <x v="1"/>
    <x v="0"/>
    <x v="1"/>
    <n v="4158845.6900000018"/>
    <n v="0.16"/>
    <n v="-4"/>
    <n v="1.1253320285599793"/>
    <n v="0"/>
  </r>
  <r>
    <x v="102"/>
    <n v="45970"/>
    <n v="167324"/>
    <x v="198"/>
    <n v="245.32"/>
    <s v="USD"/>
    <x v="1"/>
    <x v="1"/>
    <x v="0"/>
    <x v="1"/>
    <n v="4167003.0100000016"/>
    <n v="0.16"/>
    <n v="1305.1712"/>
    <n v="1.1275392981120296"/>
    <n v="0"/>
  </r>
  <r>
    <x v="102"/>
    <n v="45970"/>
    <n v="167324"/>
    <x v="199"/>
    <n v="29.6"/>
    <s v="USD"/>
    <x v="1"/>
    <x v="1"/>
    <x v="0"/>
    <x v="1"/>
    <n v="4168464.6100000017"/>
    <n v="0.16"/>
    <n v="233.85599999999999"/>
    <n v="1.1279347889322104"/>
    <n v="0"/>
  </r>
  <r>
    <x v="102"/>
    <n v="45970"/>
    <n v="167324"/>
    <x v="200"/>
    <n v="0"/>
    <s v="USD"/>
    <x v="1"/>
    <x v="1"/>
    <x v="0"/>
    <x v="1"/>
    <n v="4168883.5100000016"/>
    <n v="0.16"/>
    <n v="67.024000000000001"/>
    <n v="1.1280481380732708"/>
    <n v="0"/>
  </r>
  <r>
    <x v="103"/>
    <n v="45988"/>
    <n v="167324"/>
    <x v="201"/>
    <n v="869.74"/>
    <s v="USD"/>
    <x v="1"/>
    <x v="1"/>
    <x v="0"/>
    <x v="1"/>
    <n v="4175954.6700000018"/>
    <n v="0.16"/>
    <n v="1131.3856000000001"/>
    <n v="1.1299615062095798"/>
    <n v="0"/>
  </r>
  <r>
    <x v="103"/>
    <n v="45988"/>
    <n v="167324"/>
    <x v="199"/>
    <n v="28.84"/>
    <s v="USD"/>
    <x v="1"/>
    <x v="1"/>
    <x v="0"/>
    <x v="1"/>
    <n v="4177416.2700000019"/>
    <n v="0.16"/>
    <n v="233.85599999999999"/>
    <n v="1.1303569970297604"/>
    <n v="0"/>
  </r>
  <r>
    <x v="103"/>
    <n v="45988"/>
    <n v="167324"/>
    <x v="202"/>
    <n v="0"/>
    <s v="USD"/>
    <x v="1"/>
    <x v="1"/>
    <x v="0"/>
    <x v="1"/>
    <n v="4177777.7100000018"/>
    <n v="0.16"/>
    <n v="57.830399999999997"/>
    <n v="1.1304547982079529"/>
    <n v="0"/>
  </r>
  <r>
    <x v="104"/>
    <n v="45989"/>
    <n v="167324"/>
    <x v="203"/>
    <n v="3014.63"/>
    <s v="USD"/>
    <x v="1"/>
    <x v="1"/>
    <x v="0"/>
    <x v="1"/>
    <n v="4227677.7100000018"/>
    <n v="0.16"/>
    <n v="7984"/>
    <n v="1.1439571189024107"/>
    <n v="0"/>
  </r>
  <r>
    <x v="105"/>
    <n v="45991"/>
    <n v="124749"/>
    <x v="196"/>
    <n v="320"/>
    <s v="USD"/>
    <x v="1"/>
    <x v="1"/>
    <x v="0"/>
    <x v="1"/>
    <n v="4230877.7100000018"/>
    <n v="0.16"/>
    <n v="512"/>
    <n v="1.1448229991874259"/>
    <n v="0"/>
  </r>
  <r>
    <x v="105"/>
    <n v="45991"/>
    <n v="124749"/>
    <x v="197"/>
    <n v="63.99"/>
    <s v="USD"/>
    <x v="1"/>
    <x v="1"/>
    <x v="0"/>
    <x v="1"/>
    <n v="4231517.700000002"/>
    <n v="0.16"/>
    <n v="102.39840000000001"/>
    <n v="1.1449961725385531"/>
    <n v="0"/>
  </r>
  <r>
    <x v="105"/>
    <n v="45991"/>
    <n v="124749"/>
    <x v="183"/>
    <n v="0"/>
    <s v="USD"/>
    <x v="1"/>
    <x v="1"/>
    <x v="0"/>
    <x v="1"/>
    <n v="4231492.700000002"/>
    <n v="0.16"/>
    <n v="-4"/>
    <n v="1.1449894078488265"/>
    <n v="0"/>
  </r>
  <r>
    <x v="106"/>
    <n v="45996"/>
    <n v="167324"/>
    <x v="204"/>
    <n v="3090"/>
    <s v="USD"/>
    <x v="1"/>
    <x v="1"/>
    <x v="0"/>
    <x v="1"/>
    <n v="4252132.700000002"/>
    <n v="0.16"/>
    <n v="3302.4"/>
    <n v="1.1505743356871754"/>
    <n v="0"/>
  </r>
  <r>
    <x v="107"/>
    <n v="46001"/>
    <n v="124749"/>
    <x v="196"/>
    <n v="320"/>
    <s v="USD"/>
    <x v="1"/>
    <x v="1"/>
    <x v="0"/>
    <x v="1"/>
    <n v="4255332.700000002"/>
    <n v="0.16"/>
    <n v="512"/>
    <n v="1.1514402159721906"/>
    <n v="0"/>
  </r>
  <r>
    <x v="107"/>
    <n v="46001"/>
    <n v="124749"/>
    <x v="197"/>
    <n v="63.99"/>
    <s v="USD"/>
    <x v="1"/>
    <x v="1"/>
    <x v="0"/>
    <x v="1"/>
    <n v="4255972.6900000023"/>
    <n v="0.16"/>
    <n v="102.39840000000001"/>
    <n v="1.1516133893233178"/>
    <n v="0"/>
  </r>
  <r>
    <x v="107"/>
    <n v="46001"/>
    <n v="124749"/>
    <x v="183"/>
    <n v="0"/>
    <s v="USD"/>
    <x v="1"/>
    <x v="1"/>
    <x v="0"/>
    <x v="1"/>
    <n v="4255947.6900000023"/>
    <n v="0.16"/>
    <n v="-4"/>
    <n v="1.1516066246335912"/>
    <n v="0"/>
  </r>
  <r>
    <x v="108"/>
    <n v="46001"/>
    <n v="167324"/>
    <x v="205"/>
    <n v="1255"/>
    <s v="USD"/>
    <x v="1"/>
    <x v="1"/>
    <x v="0"/>
    <x v="1"/>
    <n v="4297827.6900000023"/>
    <n v="0.16"/>
    <n v="6700.8"/>
    <n v="1.1629388328637291"/>
    <n v="0"/>
  </r>
  <r>
    <x v="108"/>
    <n v="46001"/>
    <n v="167324"/>
    <x v="206"/>
    <n v="1147.7"/>
    <s v="USD"/>
    <x v="1"/>
    <x v="1"/>
    <x v="0"/>
    <x v="1"/>
    <n v="4347805.3200000022"/>
    <n v="0.16"/>
    <n v="7996.4207999999999"/>
    <n v="1.176462159272726"/>
    <n v="0"/>
  </r>
  <r>
    <x v="109"/>
    <n v="46005"/>
    <n v="167324"/>
    <x v="207"/>
    <n v="7841.62"/>
    <s v="USD"/>
    <x v="1"/>
    <x v="1"/>
    <x v="0"/>
    <x v="1"/>
    <n v="4399949.0300000021"/>
    <n v="0.16"/>
    <n v="8342.9935999999998"/>
    <n v="1.19057160004665"/>
    <n v="0"/>
  </r>
  <r>
    <x v="110"/>
    <n v="46008"/>
    <n v="167324"/>
    <x v="208"/>
    <n v="42252.5"/>
    <s v="USD"/>
    <x v="1"/>
    <x v="1"/>
    <x v="0"/>
    <x v="1"/>
    <n v="4616821.5300000021"/>
    <n v="0.16"/>
    <n v="34699.599999999999"/>
    <n v="1.249254606956645"/>
    <n v="0"/>
  </r>
  <r>
    <x v="110"/>
    <n v="46008"/>
    <n v="167324"/>
    <x v="209"/>
    <n v="11702.5"/>
    <s v="USD"/>
    <x v="1"/>
    <x v="1"/>
    <x v="0"/>
    <x v="1"/>
    <n v="4641371.5300000021"/>
    <n v="0.18000000000000002"/>
    <n v="4419.0000000000009"/>
    <n v="1.2558975322682471"/>
    <n v="1"/>
  </r>
  <r>
    <x v="110"/>
    <n v="46008"/>
    <n v="167324"/>
    <x v="128"/>
    <n v="-100.83"/>
    <s v="USD"/>
    <x v="1"/>
    <x v="1"/>
    <x v="0"/>
    <x v="1"/>
    <n v="4641371.5300000021"/>
    <n v="0.18000000000000002"/>
    <n v="0"/>
    <n v="1.2558975322682471"/>
    <n v="1"/>
  </r>
  <r>
    <x v="111"/>
    <n v="46008"/>
    <n v="167324"/>
    <x v="210"/>
    <n v="66358.14"/>
    <s v="USD"/>
    <x v="1"/>
    <x v="1"/>
    <x v="0"/>
    <x v="1"/>
    <n v="4874504.7700000023"/>
    <n v="0.18000000000000002"/>
    <n v="41963.983200000002"/>
    <n v="1.3189804936112923"/>
    <n v="1"/>
  </r>
  <r>
    <x v="111"/>
    <n v="46008"/>
    <n v="167324"/>
    <x v="211"/>
    <n v="-42497.63"/>
    <s v="USD"/>
    <x v="1"/>
    <x v="1"/>
    <x v="0"/>
    <x v="1"/>
    <n v="4982104.7300000023"/>
    <n v="0.18000000000000002"/>
    <n v="19367.992800000004"/>
    <n v="1.3480957073714288"/>
    <n v="1"/>
  </r>
  <r>
    <x v="111"/>
    <n v="46008"/>
    <n v="167324"/>
    <x v="212"/>
    <n v="140"/>
    <s v="USD"/>
    <x v="1"/>
    <x v="1"/>
    <x v="0"/>
    <x v="1"/>
    <n v="4984104.7300000023"/>
    <n v="0.18000000000000002"/>
    <n v="360.00000000000006"/>
    <n v="1.3486368825495634"/>
    <n v="1"/>
  </r>
  <r>
    <x v="111"/>
    <n v="46008"/>
    <n v="167324"/>
    <x v="213"/>
    <n v="600"/>
    <s v="USD"/>
    <x v="1"/>
    <x v="1"/>
    <x v="0"/>
    <x v="1"/>
    <n v="4990104.7300000023"/>
    <n v="0.18000000000000002"/>
    <n v="1080.0000000000002"/>
    <n v="1.3502604080839673"/>
    <n v="1"/>
  </r>
  <r>
    <x v="112"/>
    <n v="46010"/>
    <n v="167324"/>
    <x v="214"/>
    <n v="22.6"/>
    <s v="USD"/>
    <x v="1"/>
    <x v="1"/>
    <x v="0"/>
    <x v="1"/>
    <n v="4990849.5300000021"/>
    <n v="0.18000000000000002"/>
    <n v="134.06400000000002"/>
    <n v="1.3504619417203045"/>
    <n v="1"/>
  </r>
  <r>
    <x v="112"/>
    <n v="46010"/>
    <n v="167324"/>
    <x v="215"/>
    <n v="191.2"/>
    <s v="USD"/>
    <x v="1"/>
    <x v="1"/>
    <x v="0"/>
    <x v="1"/>
    <n v="4997151.5300000021"/>
    <n v="0.18000000000000002"/>
    <n v="1134.3600000000001"/>
    <n v="1.3521671847066066"/>
    <n v="1"/>
  </r>
  <r>
    <x v="112"/>
    <n v="46010"/>
    <n v="167324"/>
    <x v="216"/>
    <n v="9.75"/>
    <s v="USD"/>
    <x v="1"/>
    <x v="1"/>
    <x v="0"/>
    <x v="1"/>
    <n v="4997472.9200000018"/>
    <n v="0.18000000000000002"/>
    <n v="57.850200000000001"/>
    <n v="1.3522541488518567"/>
    <n v="1"/>
  </r>
  <r>
    <x v="112"/>
    <n v="46010"/>
    <n v="167324"/>
    <x v="217"/>
    <n v="234.93"/>
    <s v="USD"/>
    <x v="1"/>
    <x v="1"/>
    <x v="0"/>
    <x v="1"/>
    <n v="5009379.3000000017"/>
    <n v="0.18000000000000002"/>
    <n v="2143.1484"/>
    <n v="1.3554758675105756"/>
    <n v="1"/>
  </r>
  <r>
    <x v="112"/>
    <n v="46010"/>
    <n v="167324"/>
    <x v="218"/>
    <n v="337.19"/>
    <s v="USD"/>
    <x v="1"/>
    <x v="1"/>
    <x v="0"/>
    <x v="1"/>
    <n v="5026471.0700000012"/>
    <n v="0.18000000000000002"/>
    <n v="3076.5186000000003"/>
    <n v="1.3601006883477682"/>
    <n v="1"/>
  </r>
  <r>
    <x v="112"/>
    <n v="46010"/>
    <n v="167324"/>
    <x v="219"/>
    <n v="0"/>
    <s v="USD"/>
    <x v="1"/>
    <x v="1"/>
    <x v="0"/>
    <x v="1"/>
    <n v="5027613.040000001"/>
    <n v="0.18000000000000002"/>
    <n v="205.55460000000002"/>
    <n v="1.3604096912568553"/>
    <n v="1"/>
  </r>
  <r>
    <x v="113"/>
    <n v="46011"/>
    <n v="167324"/>
    <x v="220"/>
    <n v="51086.400000000001"/>
    <s v="USD"/>
    <x v="1"/>
    <x v="1"/>
    <x v="0"/>
    <x v="1"/>
    <n v="5372482.040000001"/>
    <n v="0.18000000000000002"/>
    <n v="62076.420000000006"/>
    <n v="1.4537269625109015"/>
    <n v="1"/>
  </r>
  <r>
    <x v="113"/>
    <n v="46011"/>
    <n v="167324"/>
    <x v="221"/>
    <n v="2504.84"/>
    <s v="USD"/>
    <x v="1"/>
    <x v="1"/>
    <x v="0"/>
    <x v="1"/>
    <n v="5499432.4400000013"/>
    <n v="0.18000000000000002"/>
    <n v="22851.072"/>
    <n v="1.4880781651780295"/>
    <n v="1"/>
  </r>
  <r>
    <x v="113"/>
    <n v="46011"/>
    <n v="167324"/>
    <x v="222"/>
    <n v="0"/>
    <s v="USD"/>
    <x v="1"/>
    <x v="1"/>
    <x v="0"/>
    <x v="1"/>
    <n v="5520837.3800000018"/>
    <n v="0.18000000000000002"/>
    <n v="3852.8892000000001"/>
    <n v="1.4938700762867594"/>
    <n v="1"/>
  </r>
  <r>
    <x v="113"/>
    <n v="46011"/>
    <n v="167324"/>
    <x v="128"/>
    <n v="-1345"/>
    <s v="USD"/>
    <x v="1"/>
    <x v="1"/>
    <x v="0"/>
    <x v="1"/>
    <n v="5520837.3800000018"/>
    <n v="0.18000000000000002"/>
    <n v="0"/>
    <n v="1.4938700762867594"/>
    <n v="1"/>
  </r>
  <r>
    <x v="114"/>
    <n v="46011"/>
    <n v="167324"/>
    <x v="223"/>
    <n v="18230.41"/>
    <s v="USD"/>
    <x v="1"/>
    <x v="1"/>
    <x v="0"/>
    <x v="1"/>
    <n v="5653375.5500000017"/>
    <n v="0.18000000000000002"/>
    <n v="23856.870600000006"/>
    <n v="1.5297332601664497"/>
    <n v="1"/>
  </r>
  <r>
    <x v="114"/>
    <n v="46011"/>
    <n v="167324"/>
    <x v="224"/>
    <n v="0"/>
    <s v="USD"/>
    <x v="1"/>
    <x v="1"/>
    <x v="0"/>
    <x v="1"/>
    <n v="5656250.0600000015"/>
    <n v="0.18000000000000002"/>
    <n v="517.41180000000008"/>
    <n v="1.5305110668970994"/>
    <n v="1"/>
  </r>
  <r>
    <x v="115"/>
    <n v="46012"/>
    <n v="167324"/>
    <x v="225"/>
    <n v="9795.01"/>
    <s v="USD"/>
    <x v="1"/>
    <x v="1"/>
    <x v="0"/>
    <x v="1"/>
    <n v="5731607.4200000018"/>
    <n v="0.18000000000000002"/>
    <n v="13564.324800000002"/>
    <n v="1.5509018332579751"/>
    <n v="1"/>
  </r>
  <r>
    <x v="115"/>
    <n v="46012"/>
    <n v="167324"/>
    <x v="226"/>
    <n v="0"/>
    <s v="USD"/>
    <x v="1"/>
    <x v="1"/>
    <x v="0"/>
    <x v="1"/>
    <n v="5733108.450000002"/>
    <n v="0.18000000000000002"/>
    <n v="270.18540000000002"/>
    <n v="1.5513079933467928"/>
    <n v="1"/>
  </r>
  <r>
    <x v="116"/>
    <n v="46012"/>
    <n v="167324"/>
    <x v="227"/>
    <n v="27972.080000000002"/>
    <s v="USD"/>
    <x v="1"/>
    <x v="1"/>
    <x v="0"/>
    <x v="1"/>
    <n v="6014814.7600000016"/>
    <n v="0.18000000000000002"/>
    <n v="50707.135800000004"/>
    <n v="1.6275342245947346"/>
    <n v="1"/>
  </r>
  <r>
    <x v="116"/>
    <n v="46012"/>
    <n v="167324"/>
    <x v="228"/>
    <n v="20511.78"/>
    <s v="USD"/>
    <x v="1"/>
    <x v="1"/>
    <x v="0"/>
    <x v="1"/>
    <n v="6157691.200000002"/>
    <n v="0.18000000000000002"/>
    <n v="25717.759200000004"/>
    <n v="1.6661948160288518"/>
    <n v="1"/>
  </r>
  <r>
    <x v="116"/>
    <n v="46012"/>
    <n v="167324"/>
    <x v="229"/>
    <n v="0"/>
    <s v="USD"/>
    <x v="1"/>
    <x v="1"/>
    <x v="0"/>
    <x v="1"/>
    <n v="6159433.7600000016"/>
    <n v="0.18000000000000002"/>
    <n v="313.66080000000005"/>
    <n v="1.6666663311380567"/>
    <n v="1"/>
  </r>
  <r>
    <x v="117"/>
    <n v="45773"/>
    <n v="480019"/>
    <x v="230"/>
    <n v="420"/>
    <s v="USD"/>
    <x v="1"/>
    <x v="1"/>
    <x v="1"/>
    <x v="1"/>
    <n v="1475"/>
    <n v="0.08"/>
    <n v="118"/>
    <n v="1.2790828758986099E-2"/>
    <n v="0"/>
  </r>
  <r>
    <x v="118"/>
    <n v="45899"/>
    <n v="44613"/>
    <x v="231"/>
    <n v="38827"/>
    <s v="USD"/>
    <x v="1"/>
    <x v="1"/>
    <x v="1"/>
    <x v="1"/>
    <n v="115567"/>
    <n v="0.23"/>
    <n v="26241.16"/>
    <n v="1.0021679370777943"/>
    <n v="0"/>
  </r>
  <r>
    <x v="119"/>
    <n v="45996"/>
    <n v="79209"/>
    <x v="232"/>
    <n v="666"/>
    <s v="USD"/>
    <x v="1"/>
    <x v="1"/>
    <x v="1"/>
    <x v="1"/>
    <n v="117232"/>
    <n v="0.23"/>
    <n v="382.95"/>
    <n v="1.0166063980159039"/>
    <n v="0"/>
  </r>
  <r>
    <x v="120"/>
    <n v="45996"/>
    <n v="167324"/>
    <x v="233"/>
    <n v="17026"/>
    <s v="USD"/>
    <x v="1"/>
    <x v="1"/>
    <x v="1"/>
    <x v="1"/>
    <n v="157613"/>
    <n v="0.26"/>
    <n v="10499.06"/>
    <n v="1.366780266569543"/>
    <n v="1"/>
  </r>
  <r>
    <x v="120"/>
    <n v="45996"/>
    <n v="167324"/>
    <x v="234"/>
    <n v="1020"/>
    <s v="USD"/>
    <x v="1"/>
    <x v="1"/>
    <x v="1"/>
    <x v="1"/>
    <n v="160163"/>
    <n v="0.26"/>
    <n v="663"/>
    <n v="1.3888932247630446"/>
    <n v="1"/>
  </r>
  <r>
    <x v="121"/>
    <n v="45661"/>
    <n v="38966"/>
    <x v="235"/>
    <n v="12863.1"/>
    <s v="USD"/>
    <x v="2"/>
    <x v="2"/>
    <x v="0"/>
    <x v="0"/>
    <n v="103582.2"/>
    <n v="7.0000000000000007E-2"/>
    <n v="7250.7540000000008"/>
    <n v="2.9713436940894809E-2"/>
    <n v="0"/>
  </r>
  <r>
    <x v="121"/>
    <n v="45661"/>
    <n v="38966"/>
    <x v="236"/>
    <n v="2260.6999999999998"/>
    <s v="USD"/>
    <x v="2"/>
    <x v="2"/>
    <x v="0"/>
    <x v="0"/>
    <n v="125582.2"/>
    <n v="7.0000000000000007E-2"/>
    <n v="1540.0000000000002"/>
    <n v="3.6024324455348894E-2"/>
    <n v="0"/>
  </r>
  <r>
    <x v="121"/>
    <n v="45661"/>
    <n v="38966"/>
    <x v="237"/>
    <n v="0"/>
    <s v="USD"/>
    <x v="2"/>
    <x v="2"/>
    <x v="0"/>
    <x v="0"/>
    <n v="133350.88"/>
    <n v="7.0000000000000007E-2"/>
    <n v="543.80760000000009"/>
    <n v="3.8252836528793854E-2"/>
    <n v="0"/>
  </r>
  <r>
    <x v="122"/>
    <n v="45669"/>
    <n v="166022"/>
    <x v="238"/>
    <n v="668.8"/>
    <s v="USD"/>
    <x v="2"/>
    <x v="2"/>
    <x v="0"/>
    <x v="0"/>
    <n v="137530.88"/>
    <n v="7.0000000000000007E-2"/>
    <n v="292.60000000000002"/>
    <n v="3.945190515654013E-2"/>
    <n v="0"/>
  </r>
  <r>
    <x v="123"/>
    <n v="45673"/>
    <n v="167620"/>
    <x v="239"/>
    <n v="2604.96"/>
    <s v="USD"/>
    <x v="2"/>
    <x v="2"/>
    <x v="0"/>
    <x v="0"/>
    <n v="152020.88"/>
    <n v="7.0000000000000007E-2"/>
    <n v="1014.3000000000001"/>
    <n v="4.3608485160378296E-2"/>
    <n v="0"/>
  </r>
  <r>
    <x v="124"/>
    <n v="45696"/>
    <n v="170594"/>
    <x v="240"/>
    <n v="1073.4100000000001"/>
    <s v="USD"/>
    <x v="2"/>
    <x v="2"/>
    <x v="0"/>
    <x v="0"/>
    <n v="162193.75"/>
    <n v="7.0000000000000007E-2"/>
    <n v="712.10090000000014"/>
    <n v="4.6526659627158504E-2"/>
    <n v="0"/>
  </r>
  <r>
    <x v="125"/>
    <n v="45703"/>
    <n v="166022"/>
    <x v="241"/>
    <n v="399.41"/>
    <s v="USD"/>
    <x v="2"/>
    <x v="2"/>
    <x v="0"/>
    <x v="0"/>
    <n v="166188.20000000001"/>
    <n v="7.0000000000000007E-2"/>
    <n v="279.61150000000004"/>
    <n v="4.7672501655890827E-2"/>
    <n v="0"/>
  </r>
  <r>
    <x v="126"/>
    <n v="45711"/>
    <n v="33490"/>
    <x v="242"/>
    <n v="1176"/>
    <s v="USD"/>
    <x v="2"/>
    <x v="2"/>
    <x v="0"/>
    <x v="0"/>
    <n v="176884.2"/>
    <n v="7.0000000000000007E-2"/>
    <n v="748.72"/>
    <n v="5.0740740422009052E-2"/>
    <n v="0"/>
  </r>
  <r>
    <x v="127"/>
    <n v="45714"/>
    <n v="33490"/>
    <x v="243"/>
    <n v="89.57"/>
    <s v="USD"/>
    <x v="2"/>
    <x v="2"/>
    <x v="0"/>
    <x v="0"/>
    <n v="177481.23"/>
    <n v="7.0000000000000007E-2"/>
    <n v="41.792100000000005"/>
    <n v="5.0912003566225168E-2"/>
    <n v="0"/>
  </r>
  <r>
    <x v="127"/>
    <n v="45714"/>
    <n v="33490"/>
    <x v="244"/>
    <n v="0"/>
    <s v="USD"/>
    <x v="2"/>
    <x v="2"/>
    <x v="0"/>
    <x v="0"/>
    <n v="177526.01"/>
    <n v="7.0000000000000007E-2"/>
    <n v="3.1346000000000003"/>
    <n v="5.0924849090902315E-2"/>
    <n v="0"/>
  </r>
  <r>
    <x v="128"/>
    <n v="45723"/>
    <n v="126279"/>
    <x v="97"/>
    <n v="2054.25"/>
    <s v="USD"/>
    <x v="2"/>
    <x v="2"/>
    <x v="0"/>
    <x v="0"/>
    <n v="224026.01"/>
    <n v="7.0000000000000007E-2"/>
    <n v="3255.0000000000005"/>
    <n v="6.4263770428271166E-2"/>
    <n v="0"/>
  </r>
  <r>
    <x v="128"/>
    <n v="45723"/>
    <n v="126279"/>
    <x v="245"/>
    <n v="0"/>
    <s v="USD"/>
    <x v="2"/>
    <x v="2"/>
    <x v="0"/>
    <x v="0"/>
    <n v="227513.51"/>
    <n v="7.0000000000000007E-2"/>
    <n v="244.12500000000003"/>
    <n v="6.5264189528573838E-2"/>
    <n v="0"/>
  </r>
  <r>
    <x v="129"/>
    <n v="45723"/>
    <n v="126279"/>
    <x v="246"/>
    <n v="37.5"/>
    <s v="USD"/>
    <x v="2"/>
    <x v="2"/>
    <x v="0"/>
    <x v="0"/>
    <n v="228263.51"/>
    <n v="7.0000000000000007E-2"/>
    <n v="52.500000000000007"/>
    <n v="6.5479333421112049E-2"/>
    <n v="0"/>
  </r>
  <r>
    <x v="130"/>
    <n v="45728"/>
    <n v="69609"/>
    <x v="247"/>
    <n v="4060"/>
    <s v="USD"/>
    <x v="2"/>
    <x v="2"/>
    <x v="0"/>
    <x v="0"/>
    <n v="268863.51"/>
    <n v="7.0000000000000007E-2"/>
    <n v="2842.0000000000005"/>
    <n v="7.712578947051367E-2"/>
    <n v="0"/>
  </r>
  <r>
    <x v="130"/>
    <n v="45728"/>
    <n v="69609"/>
    <x v="248"/>
    <n v="933.8"/>
    <s v="USD"/>
    <x v="2"/>
    <x v="2"/>
    <x v="0"/>
    <x v="0"/>
    <n v="278202.31"/>
    <n v="7.0000000000000007E-2"/>
    <n v="653.71600000000001"/>
    <n v="7.9804703848694744E-2"/>
    <n v="0"/>
  </r>
  <r>
    <x v="130"/>
    <n v="45728"/>
    <n v="69609"/>
    <x v="249"/>
    <n v="0"/>
    <s v="USD"/>
    <x v="2"/>
    <x v="2"/>
    <x v="0"/>
    <x v="0"/>
    <n v="281247.31"/>
    <n v="7.0000000000000007E-2"/>
    <n v="213.15000000000003"/>
    <n v="8.0678188052399874E-2"/>
    <n v="0"/>
  </r>
  <r>
    <x v="131"/>
    <n v="45736"/>
    <n v="33490"/>
    <x v="250"/>
    <n v="5100.49"/>
    <s v="USD"/>
    <x v="2"/>
    <x v="2"/>
    <x v="0"/>
    <x v="0"/>
    <n v="323741.2"/>
    <n v="7.0000000000000007E-2"/>
    <n v="2974.5723000000003"/>
    <n v="9.2867922590653754E-2"/>
    <n v="0"/>
  </r>
  <r>
    <x v="131"/>
    <n v="45736"/>
    <n v="33490"/>
    <x v="251"/>
    <n v="0"/>
    <s v="USD"/>
    <x v="2"/>
    <x v="2"/>
    <x v="0"/>
    <x v="0"/>
    <n v="326928.26"/>
    <n v="7.0000000000000007E-2"/>
    <n v="223.09420000000003"/>
    <n v="9.3782157916190836E-2"/>
    <n v="0"/>
  </r>
  <r>
    <x v="132"/>
    <n v="45739"/>
    <n v="170594"/>
    <x v="252"/>
    <n v="4101.62"/>
    <s v="USD"/>
    <x v="2"/>
    <x v="2"/>
    <x v="0"/>
    <x v="0"/>
    <n v="367948.15"/>
    <n v="7.0000000000000007E-2"/>
    <n v="2871.3923000000004"/>
    <n v="0.1055490629909763"/>
    <n v="0"/>
  </r>
  <r>
    <x v="132"/>
    <n v="45739"/>
    <n v="170594"/>
    <x v="253"/>
    <n v="107.7"/>
    <s v="USD"/>
    <x v="2"/>
    <x v="2"/>
    <x v="0"/>
    <x v="0"/>
    <n v="369025.24000000005"/>
    <n v="7.0000000000000007E-2"/>
    <n v="75.396299999999997"/>
    <n v="0.10585803543792828"/>
    <n v="0"/>
  </r>
  <r>
    <x v="132"/>
    <n v="45739"/>
    <n v="170594"/>
    <x v="254"/>
    <n v="0"/>
    <s v="USD"/>
    <x v="2"/>
    <x v="2"/>
    <x v="0"/>
    <x v="0"/>
    <n v="372182.52000000008"/>
    <n v="7.0000000000000007E-2"/>
    <n v="221.00960000000003"/>
    <n v="0.10676372811663899"/>
    <n v="0"/>
  </r>
  <r>
    <x v="133"/>
    <n v="45745"/>
    <n v="39257"/>
    <x v="255"/>
    <n v="96.84"/>
    <s v="USD"/>
    <x v="2"/>
    <x v="2"/>
    <x v="0"/>
    <x v="0"/>
    <n v="373392.56000000006"/>
    <n v="7.0000000000000007E-2"/>
    <n v="84.702800000000011"/>
    <n v="0.10711083840427489"/>
    <n v="0"/>
  </r>
  <r>
    <x v="133"/>
    <n v="45745"/>
    <n v="39257"/>
    <x v="256"/>
    <n v="0"/>
    <s v="USD"/>
    <x v="2"/>
    <x v="2"/>
    <x v="0"/>
    <x v="0"/>
    <n v="373483.32000000007"/>
    <n v="7.0000000000000007E-2"/>
    <n v="6.3532000000000011"/>
    <n v="0.10713687368385726"/>
    <n v="0"/>
  </r>
  <r>
    <x v="134"/>
    <n v="45745"/>
    <n v="69202"/>
    <x v="257"/>
    <n v="15140.01"/>
    <s v="USD"/>
    <x v="2"/>
    <x v="2"/>
    <x v="0"/>
    <x v="0"/>
    <n v="462543.32000000007"/>
    <n v="7.0000000000000007E-2"/>
    <n v="6234.2000000000007"/>
    <n v="0.13268449377646094"/>
    <n v="0"/>
  </r>
  <r>
    <x v="135"/>
    <n v="45746"/>
    <n v="38966"/>
    <x v="258"/>
    <n v="2733.54"/>
    <s v="USD"/>
    <x v="2"/>
    <x v="2"/>
    <x v="0"/>
    <x v="0"/>
    <n v="517245.36000000004"/>
    <n v="7.0000000000000007E-2"/>
    <n v="3829.1428000000005"/>
    <n v="0.14837624019696855"/>
    <n v="0"/>
  </r>
  <r>
    <x v="135"/>
    <n v="45746"/>
    <n v="38966"/>
    <x v="259"/>
    <n v="0"/>
    <s v="USD"/>
    <x v="2"/>
    <x v="2"/>
    <x v="0"/>
    <x v="0"/>
    <n v="521348.02"/>
    <n v="7.0000000000000007E-2"/>
    <n v="287.18620000000004"/>
    <n v="0.14955312318651628"/>
    <n v="0"/>
  </r>
  <r>
    <x v="136"/>
    <n v="45764"/>
    <n v="131058"/>
    <x v="260"/>
    <n v="450"/>
    <s v="USD"/>
    <x v="2"/>
    <x v="2"/>
    <x v="0"/>
    <x v="0"/>
    <n v="523598.02"/>
    <n v="7.0000000000000007E-2"/>
    <n v="157.50000000000003"/>
    <n v="0.15019855486413089"/>
    <n v="0"/>
  </r>
  <r>
    <x v="137"/>
    <n v="45766"/>
    <n v="131058"/>
    <x v="261"/>
    <n v="3403.33"/>
    <s v="USD"/>
    <x v="2"/>
    <x v="2"/>
    <x v="0"/>
    <x v="0"/>
    <n v="542208.35"/>
    <n v="7.0000000000000007E-2"/>
    <n v="1302.7231000000002"/>
    <n v="0.155537086647625"/>
    <n v="0"/>
  </r>
  <r>
    <x v="138"/>
    <n v="45766"/>
    <n v="167528"/>
    <x v="262"/>
    <n v="4874.57"/>
    <s v="USD"/>
    <x v="2"/>
    <x v="2"/>
    <x v="0"/>
    <x v="0"/>
    <n v="603112.41999999993"/>
    <n v="7.0000000000000007E-2"/>
    <n v="4263.2849000000006"/>
    <n v="0.17300793823591759"/>
    <n v="0"/>
  </r>
  <r>
    <x v="138"/>
    <n v="45766"/>
    <n v="167528"/>
    <x v="263"/>
    <n v="0"/>
    <s v="USD"/>
    <x v="2"/>
    <x v="2"/>
    <x v="0"/>
    <x v="0"/>
    <n v="604003.89999999991"/>
    <n v="7.0000000000000007E-2"/>
    <n v="62.403600000000004"/>
    <n v="0.17326366687234421"/>
    <n v="0"/>
  </r>
  <r>
    <x v="139"/>
    <n v="45770"/>
    <n v="38966"/>
    <x v="264"/>
    <n v="4800"/>
    <s v="USD"/>
    <x v="2"/>
    <x v="2"/>
    <x v="0"/>
    <x v="0"/>
    <n v="620003.89999999991"/>
    <n v="7.0000000000000007E-2"/>
    <n v="1120"/>
    <n v="0.17785340324649263"/>
    <n v="0"/>
  </r>
  <r>
    <x v="140"/>
    <n v="45771"/>
    <n v="38966"/>
    <x v="265"/>
    <n v="24408"/>
    <s v="USD"/>
    <x v="2"/>
    <x v="2"/>
    <x v="0"/>
    <x v="0"/>
    <n v="782757.89999999991"/>
    <n v="7.0000000000000007E-2"/>
    <n v="11392.78"/>
    <n v="0.22454077536137718"/>
    <n v="0"/>
  </r>
  <r>
    <x v="141"/>
    <n v="45772"/>
    <n v="167528"/>
    <x v="266"/>
    <n v="21203.41"/>
    <s v="USD"/>
    <x v="2"/>
    <x v="2"/>
    <x v="0"/>
    <x v="0"/>
    <n v="894345.30999999994"/>
    <n v="7.0000000000000007E-2"/>
    <n v="7811.1187000000009"/>
    <n v="0.25655057502225304"/>
    <n v="0"/>
  </r>
  <r>
    <x v="141"/>
    <n v="45772"/>
    <n v="167528"/>
    <x v="267"/>
    <n v="0"/>
    <s v="USD"/>
    <x v="2"/>
    <x v="2"/>
    <x v="0"/>
    <x v="0"/>
    <n v="900212.12999999989"/>
    <n v="7.0000000000000007E-2"/>
    <n v="410.67740000000003"/>
    <n v="0.25823352234441438"/>
    <n v="0"/>
  </r>
  <r>
    <x v="142"/>
    <n v="45784"/>
    <n v="70610"/>
    <x v="268"/>
    <n v="1157.4000000000001"/>
    <s v="USD"/>
    <x v="2"/>
    <x v="2"/>
    <x v="0"/>
    <x v="0"/>
    <n v="909106.22999999986"/>
    <n v="7.0000000000000007E-2"/>
    <n v="622.5870000000001"/>
    <n v="0.26078487073724643"/>
    <n v="0"/>
  </r>
  <r>
    <x v="142"/>
    <n v="45784"/>
    <n v="70610"/>
    <x v="269"/>
    <n v="1278.58"/>
    <s v="USD"/>
    <x v="2"/>
    <x v="2"/>
    <x v="0"/>
    <x v="0"/>
    <n v="918931.40999999992"/>
    <n v="7.0000000000000007E-2"/>
    <n v="687.76260000000013"/>
    <n v="0.2636033073640312"/>
    <n v="0"/>
  </r>
  <r>
    <x v="142"/>
    <n v="45784"/>
    <n v="70610"/>
    <x v="270"/>
    <n v="0"/>
    <s v="USD"/>
    <x v="2"/>
    <x v="2"/>
    <x v="0"/>
    <x v="0"/>
    <n v="919598.47999999986"/>
    <n v="7.0000000000000007E-2"/>
    <n v="46.694900000000011"/>
    <n v="0.26379466207922514"/>
    <n v="0"/>
  </r>
  <r>
    <x v="143"/>
    <n v="45784"/>
    <n v="169718"/>
    <x v="271"/>
    <n v="212.76"/>
    <s v="USD"/>
    <x v="2"/>
    <x v="2"/>
    <x v="0"/>
    <x v="0"/>
    <n v="921371.23999999987"/>
    <n v="7.0000000000000007E-2"/>
    <n v="124.09320000000001"/>
    <n v="0.26430319339513986"/>
    <n v="0"/>
  </r>
  <r>
    <x v="143"/>
    <n v="45784"/>
    <n v="169718"/>
    <x v="272"/>
    <n v="3227.22"/>
    <s v="USD"/>
    <x v="2"/>
    <x v="2"/>
    <x v="0"/>
    <x v="0"/>
    <n v="948258.45999999985"/>
    <n v="7.0000000000000007E-2"/>
    <n v="1882.1054000000004"/>
    <n v="0.27201602162224803"/>
    <n v="0"/>
  </r>
  <r>
    <x v="143"/>
    <n v="45784"/>
    <n v="169718"/>
    <x v="273"/>
    <n v="5119.8999999999996"/>
    <s v="USD"/>
    <x v="2"/>
    <x v="2"/>
    <x v="0"/>
    <x v="0"/>
    <n v="990914.35999999987"/>
    <n v="7.0000000000000007E-2"/>
    <n v="2985.9130000000005"/>
    <n v="0.28425223010987538"/>
    <n v="0"/>
  </r>
  <r>
    <x v="143"/>
    <n v="45784"/>
    <n v="169718"/>
    <x v="274"/>
    <n v="0"/>
    <s v="USD"/>
    <x v="2"/>
    <x v="2"/>
    <x v="0"/>
    <x v="0"/>
    <n v="993179.7699999999"/>
    <n v="7.0000000000000007E-2"/>
    <n v="158.5787"/>
    <n v="0.28490208227733538"/>
    <n v="0"/>
  </r>
  <r>
    <x v="144"/>
    <n v="45785"/>
    <n v="166022"/>
    <x v="275"/>
    <n v="99"/>
    <s v="USD"/>
    <x v="2"/>
    <x v="2"/>
    <x v="0"/>
    <x v="0"/>
    <n v="994099.7699999999"/>
    <n v="7.0000000000000007E-2"/>
    <n v="64.400000000000006"/>
    <n v="0.28516599211884891"/>
    <n v="0"/>
  </r>
  <r>
    <x v="144"/>
    <n v="45785"/>
    <n v="166022"/>
    <x v="276"/>
    <n v="2316.48"/>
    <s v="USD"/>
    <x v="2"/>
    <x v="2"/>
    <x v="0"/>
    <x v="0"/>
    <n v="1017210.4099999999"/>
    <n v="7.0000000000000007E-2"/>
    <n v="1617.7448000000002"/>
    <n v="0.29179547618371449"/>
    <n v="0"/>
  </r>
  <r>
    <x v="144"/>
    <n v="45785"/>
    <n v="166022"/>
    <x v="277"/>
    <n v="0"/>
    <s v="USD"/>
    <x v="2"/>
    <x v="2"/>
    <x v="0"/>
    <x v="0"/>
    <n v="1019012.71"/>
    <n v="7.0000000000000007E-2"/>
    <n v="126.16100000000002"/>
    <n v="0.29231248130040999"/>
    <n v="0"/>
  </r>
  <r>
    <x v="145"/>
    <n v="45791"/>
    <n v="71125"/>
    <x v="278"/>
    <n v="3060.82"/>
    <s v="USD"/>
    <x v="2"/>
    <x v="2"/>
    <x v="0"/>
    <x v="0"/>
    <n v="1044513.5299999999"/>
    <n v="7.0000000000000007E-2"/>
    <n v="1785.0574000000001"/>
    <n v="0.29962760887069823"/>
    <n v="0"/>
  </r>
  <r>
    <x v="146"/>
    <n v="45794"/>
    <n v="69609"/>
    <x v="279"/>
    <n v="2232.58"/>
    <s v="USD"/>
    <x v="2"/>
    <x v="2"/>
    <x v="0"/>
    <x v="0"/>
    <n v="1076513.6099999999"/>
    <n v="7.0000000000000007E-2"/>
    <n v="2240.0056000000004"/>
    <n v="0.3088071045676769"/>
    <n v="0"/>
  </r>
  <r>
    <x v="146"/>
    <n v="45794"/>
    <n v="69609"/>
    <x v="280"/>
    <n v="0"/>
    <s v="USD"/>
    <x v="2"/>
    <x v="2"/>
    <x v="0"/>
    <x v="0"/>
    <n v="1078913.6199999999"/>
    <n v="7.0000000000000007E-2"/>
    <n v="168.00070000000002"/>
    <n v="0.30949556789238442"/>
    <n v="0"/>
  </r>
  <r>
    <x v="147"/>
    <n v="45795"/>
    <n v="166022"/>
    <x v="281"/>
    <n v="1032"/>
    <s v="USD"/>
    <x v="2"/>
    <x v="2"/>
    <x v="0"/>
    <x v="0"/>
    <n v="1097193.6199999999"/>
    <n v="7.0000000000000007E-2"/>
    <n v="1279.6000000000001"/>
    <n v="0.31473934169984902"/>
    <n v="0"/>
  </r>
  <r>
    <x v="147"/>
    <n v="45795"/>
    <n v="166022"/>
    <x v="282"/>
    <n v="154.56"/>
    <s v="USD"/>
    <x v="2"/>
    <x v="2"/>
    <x v="0"/>
    <x v="0"/>
    <n v="1101315.2599999998"/>
    <n v="7.0000000000000007E-2"/>
    <n v="288.51480000000004"/>
    <n v="0.31592166926417053"/>
    <n v="0"/>
  </r>
  <r>
    <x v="147"/>
    <n v="45795"/>
    <n v="166022"/>
    <x v="283"/>
    <n v="0"/>
    <s v="USD"/>
    <x v="2"/>
    <x v="2"/>
    <x v="0"/>
    <x v="0"/>
    <n v="1102686.2599999998"/>
    <n v="7.0000000000000007E-2"/>
    <n v="95.970000000000013"/>
    <n v="0.31631495229973039"/>
    <n v="0"/>
  </r>
  <r>
    <x v="148"/>
    <n v="45802"/>
    <n v="166022"/>
    <x v="284"/>
    <n v="0"/>
    <s v="USD"/>
    <x v="2"/>
    <x v="2"/>
    <x v="0"/>
    <x v="0"/>
    <n v="1102876.2599999998"/>
    <n v="7.0000000000000007E-2"/>
    <n v="13.3"/>
    <n v="0.31636945541917338"/>
    <n v="0"/>
  </r>
  <r>
    <x v="148"/>
    <n v="45802"/>
    <n v="166022"/>
    <x v="285"/>
    <n v="3.16"/>
    <s v="USD"/>
    <x v="2"/>
    <x v="2"/>
    <x v="0"/>
    <x v="0"/>
    <n v="1102907.8399999999"/>
    <n v="7.0000000000000007E-2"/>
    <n v="2.2105999999999999"/>
    <n v="0.3163785144113419"/>
    <n v="0"/>
  </r>
  <r>
    <x v="148"/>
    <n v="45802"/>
    <n v="166022"/>
    <x v="286"/>
    <n v="0"/>
    <s v="USD"/>
    <x v="2"/>
    <x v="2"/>
    <x v="0"/>
    <x v="0"/>
    <n v="1102924.4699999997"/>
    <n v="7.0000000000000007E-2"/>
    <n v="1.1641000000000001"/>
    <n v="0.31638328486858575"/>
    <n v="0"/>
  </r>
  <r>
    <x v="149"/>
    <n v="45833"/>
    <n v="56586"/>
    <x v="287"/>
    <n v="2493.0500000000002"/>
    <s v="USD"/>
    <x v="2"/>
    <x v="2"/>
    <x v="0"/>
    <x v="0"/>
    <n v="1185839.0599999998"/>
    <n v="7.0000000000000007E-2"/>
    <n v="5804.0213000000003"/>
    <n v="0.34016804172299847"/>
    <n v="0"/>
  </r>
  <r>
    <x v="150"/>
    <n v="45835"/>
    <n v="56586"/>
    <x v="288"/>
    <n v="4725"/>
    <s v="USD"/>
    <x v="2"/>
    <x v="2"/>
    <x v="0"/>
    <x v="0"/>
    <n v="1233089.0599999998"/>
    <n v="7.0000000000000007E-2"/>
    <n v="3307.5000000000005"/>
    <n v="0.35372210695290551"/>
    <n v="0"/>
  </r>
  <r>
    <x v="150"/>
    <n v="45835"/>
    <n v="56586"/>
    <x v="289"/>
    <n v="0"/>
    <s v="USD"/>
    <x v="2"/>
    <x v="2"/>
    <x v="0"/>
    <x v="0"/>
    <n v="1236632.8199999998"/>
    <n v="7.0000000000000007E-2"/>
    <n v="248.06320000000005"/>
    <n v="0.35473866471373378"/>
    <n v="0"/>
  </r>
  <r>
    <x v="151"/>
    <n v="45836"/>
    <n v="38966"/>
    <x v="290"/>
    <n v="6275"/>
    <s v="USD"/>
    <x v="2"/>
    <x v="2"/>
    <x v="0"/>
    <x v="0"/>
    <n v="1268007.8199999998"/>
    <n v="7.0000000000000007E-2"/>
    <n v="2196.25"/>
    <n v="0.36373885088491548"/>
    <n v="0"/>
  </r>
  <r>
    <x v="151"/>
    <n v="45836"/>
    <n v="38966"/>
    <x v="291"/>
    <n v="0"/>
    <s v="USD"/>
    <x v="2"/>
    <x v="2"/>
    <x v="0"/>
    <x v="0"/>
    <n v="1270360.9499999997"/>
    <n v="7.0000000000000007E-2"/>
    <n v="164.71910000000003"/>
    <n v="0.36441386628204669"/>
    <n v="0"/>
  </r>
  <r>
    <x v="152"/>
    <n v="45841"/>
    <n v="166022"/>
    <x v="292"/>
    <n v="3869.7"/>
    <s v="USD"/>
    <x v="2"/>
    <x v="2"/>
    <x v="0"/>
    <x v="0"/>
    <n v="1305961.9699999997"/>
    <n v="7.0000000000000007E-2"/>
    <n v="2492.0713999999998"/>
    <n v="0.37462632231022081"/>
    <n v="0"/>
  </r>
  <r>
    <x v="152"/>
    <n v="45841"/>
    <n v="166022"/>
    <x v="293"/>
    <n v="0"/>
    <s v="USD"/>
    <x v="2"/>
    <x v="2"/>
    <x v="0"/>
    <x v="0"/>
    <n v="1306215.8999999997"/>
    <n v="7.0000000000000007E-2"/>
    <n v="17.775100000000002"/>
    <n v="0.37469916429506372"/>
    <n v="0"/>
  </r>
  <r>
    <x v="153"/>
    <n v="45841"/>
    <n v="166022"/>
    <x v="294"/>
    <n v="2450"/>
    <s v="USD"/>
    <x v="2"/>
    <x v="2"/>
    <x v="0"/>
    <x v="0"/>
    <n v="1321405.8999999997"/>
    <n v="7.0000000000000007E-2"/>
    <n v="1063.3000000000002"/>
    <n v="0.37905654526527088"/>
    <n v="0"/>
  </r>
  <r>
    <x v="153"/>
    <n v="45841"/>
    <n v="166022"/>
    <x v="295"/>
    <n v="4900"/>
    <s v="USD"/>
    <x v="2"/>
    <x v="2"/>
    <x v="0"/>
    <x v="0"/>
    <n v="1351785.8999999997"/>
    <n v="7.0000000000000007E-2"/>
    <n v="2126.6000000000004"/>
    <n v="0.3877713072056852"/>
    <n v="0"/>
  </r>
  <r>
    <x v="153"/>
    <n v="45841"/>
    <n v="166022"/>
    <x v="296"/>
    <n v="0"/>
    <s v="USD"/>
    <x v="2"/>
    <x v="2"/>
    <x v="0"/>
    <x v="0"/>
    <n v="1355203.6799999997"/>
    <n v="7.0000000000000007E-2"/>
    <n v="239.24460000000005"/>
    <n v="0.38875172652973755"/>
    <n v="0"/>
  </r>
  <r>
    <x v="154"/>
    <n v="45849"/>
    <n v="203574"/>
    <x v="297"/>
    <n v="1627.2"/>
    <s v="USD"/>
    <x v="2"/>
    <x v="2"/>
    <x v="0"/>
    <x v="0"/>
    <n v="1363825.8799999997"/>
    <n v="7.0000000000000007E-2"/>
    <n v="603.55400000000009"/>
    <n v="0.39122507809006141"/>
    <n v="0"/>
  </r>
  <r>
    <x v="154"/>
    <n v="45849"/>
    <n v="203574"/>
    <x v="298"/>
    <n v="200.16"/>
    <s v="USD"/>
    <x v="2"/>
    <x v="2"/>
    <x v="0"/>
    <x v="0"/>
    <n v="1365250.0399999996"/>
    <n v="7.0000000000000007E-2"/>
    <n v="99.691200000000009"/>
    <n v="0.39163361052472434"/>
    <n v="0"/>
  </r>
  <r>
    <x v="154"/>
    <n v="45849"/>
    <n v="203574"/>
    <x v="299"/>
    <n v="0"/>
    <s v="USD"/>
    <x v="2"/>
    <x v="2"/>
    <x v="0"/>
    <x v="0"/>
    <n v="1365840.6999999995"/>
    <n v="7.0000000000000007E-2"/>
    <n v="41.346200000000003"/>
    <n v="0.39180304638014651"/>
    <n v="0"/>
  </r>
  <r>
    <x v="155"/>
    <n v="45849"/>
    <n v="203574"/>
    <x v="300"/>
    <n v="360"/>
    <s v="USD"/>
    <x v="2"/>
    <x v="2"/>
    <x v="0"/>
    <x v="0"/>
    <n v="1367370.6999999995"/>
    <n v="7.0000000000000007E-2"/>
    <n v="107.10000000000001"/>
    <n v="0.39224193992092443"/>
    <n v="0"/>
  </r>
  <r>
    <x v="155"/>
    <n v="45849"/>
    <n v="203574"/>
    <x v="301"/>
    <n v="72"/>
    <s v="USD"/>
    <x v="2"/>
    <x v="2"/>
    <x v="0"/>
    <x v="0"/>
    <n v="1368054.6999999995"/>
    <n v="7.0000000000000007E-2"/>
    <n v="47.88"/>
    <n v="0.39243815115091929"/>
    <n v="0"/>
  </r>
  <r>
    <x v="155"/>
    <n v="45849"/>
    <n v="203574"/>
    <x v="302"/>
    <n v="0"/>
    <s v="USD"/>
    <x v="2"/>
    <x v="2"/>
    <x v="0"/>
    <x v="0"/>
    <n v="1368131.1999999995"/>
    <n v="7.0000000000000007E-2"/>
    <n v="5.3550000000000004"/>
    <n v="0.39246009582795816"/>
    <n v="0"/>
  </r>
  <r>
    <x v="156"/>
    <n v="45858"/>
    <n v="70610"/>
    <x v="303"/>
    <n v="11282.44"/>
    <s v="USD"/>
    <x v="2"/>
    <x v="2"/>
    <x v="0"/>
    <x v="0"/>
    <n v="1425293.2399999995"/>
    <n v="7.0000000000000007E-2"/>
    <n v="4001.3428000000004"/>
    <n v="0.40885751421599115"/>
    <n v="0"/>
  </r>
  <r>
    <x v="156"/>
    <n v="45858"/>
    <n v="70610"/>
    <x v="304"/>
    <n v="1545.36"/>
    <s v="USD"/>
    <x v="2"/>
    <x v="2"/>
    <x v="0"/>
    <x v="0"/>
    <n v="1438647.1599999995"/>
    <n v="7.0000000000000007E-2"/>
    <n v="934.77440000000013"/>
    <n v="0.41268819998858286"/>
    <n v="0"/>
  </r>
  <r>
    <x v="156"/>
    <n v="45858"/>
    <n v="70610"/>
    <x v="305"/>
    <n v="0"/>
    <s v="USD"/>
    <x v="2"/>
    <x v="2"/>
    <x v="0"/>
    <x v="0"/>
    <n v="1438928.6699999995"/>
    <n v="7.0000000000000007E-2"/>
    <n v="19.7057"/>
    <n v="0.41276895353150078"/>
    <n v="0"/>
  </r>
  <r>
    <x v="157"/>
    <n v="45863"/>
    <n v="203574"/>
    <x v="300"/>
    <n v="360"/>
    <s v="USD"/>
    <x v="2"/>
    <x v="2"/>
    <x v="0"/>
    <x v="0"/>
    <n v="1440458.6699999995"/>
    <n v="7.0000000000000007E-2"/>
    <n v="107.10000000000001"/>
    <n v="0.4132078470722787"/>
    <n v="0"/>
  </r>
  <r>
    <x v="157"/>
    <n v="45863"/>
    <n v="203574"/>
    <x v="301"/>
    <n v="72"/>
    <s v="USD"/>
    <x v="2"/>
    <x v="2"/>
    <x v="0"/>
    <x v="0"/>
    <n v="1441142.6699999995"/>
    <n v="7.0000000000000007E-2"/>
    <n v="47.88"/>
    <n v="0.41340405830227356"/>
    <n v="0"/>
  </r>
  <r>
    <x v="157"/>
    <n v="45863"/>
    <n v="203574"/>
    <x v="306"/>
    <n v="0"/>
    <s v="USD"/>
    <x v="2"/>
    <x v="2"/>
    <x v="0"/>
    <x v="0"/>
    <n v="1441257.4299999995"/>
    <n v="7.0000000000000007E-2"/>
    <n v="8.0332000000000008"/>
    <n v="0.41343697818641717"/>
    <n v="0"/>
  </r>
  <r>
    <x v="158"/>
    <n v="45869"/>
    <n v="33490"/>
    <x v="307"/>
    <n v="6596.35"/>
    <s v="USD"/>
    <x v="2"/>
    <x v="2"/>
    <x v="0"/>
    <x v="0"/>
    <n v="1538184.0599999996"/>
    <n v="7.0000000000000007E-2"/>
    <n v="6784.8641000000007"/>
    <n v="0.44124120814483131"/>
    <n v="0"/>
  </r>
  <r>
    <x v="159"/>
    <n v="45890"/>
    <n v="544912"/>
    <x v="308"/>
    <n v="720"/>
    <s v="USD"/>
    <x v="2"/>
    <x v="2"/>
    <x v="0"/>
    <x v="0"/>
    <n v="1541244.0599999996"/>
    <n v="7.0000000000000007E-2"/>
    <n v="214.20000000000002"/>
    <n v="0.4421189952263872"/>
    <n v="0"/>
  </r>
  <r>
    <x v="159"/>
    <n v="45890"/>
    <n v="544912"/>
    <x v="309"/>
    <n v="144"/>
    <s v="USD"/>
    <x v="2"/>
    <x v="2"/>
    <x v="0"/>
    <x v="0"/>
    <n v="1542612.0599999996"/>
    <n v="7.0000000000000007E-2"/>
    <n v="95.76"/>
    <n v="0.44251141768637686"/>
    <n v="0"/>
  </r>
  <r>
    <x v="159"/>
    <n v="45890"/>
    <n v="544912"/>
    <x v="310"/>
    <n v="0"/>
    <s v="USD"/>
    <x v="2"/>
    <x v="2"/>
    <x v="0"/>
    <x v="0"/>
    <n v="1542833.4599999995"/>
    <n v="7.0000000000000007E-2"/>
    <n v="15.498000000000001"/>
    <n v="0.44257492816345412"/>
    <n v="0"/>
  </r>
  <r>
    <x v="160"/>
    <n v="45893"/>
    <n v="166022"/>
    <x v="311"/>
    <n v="1677.43"/>
    <s v="USD"/>
    <x v="2"/>
    <x v="2"/>
    <x v="0"/>
    <x v="0"/>
    <n v="1557504.3899999994"/>
    <n v="7.0000000000000007E-2"/>
    <n v="1026.9651000000001"/>
    <n v="0.44678340947992823"/>
    <n v="0"/>
  </r>
  <r>
    <x v="161"/>
    <n v="45899"/>
    <n v="121779"/>
    <x v="312"/>
    <n v="16998.900000000001"/>
    <s v="USD"/>
    <x v="2"/>
    <x v="2"/>
    <x v="0"/>
    <x v="0"/>
    <n v="1928138.7599999993"/>
    <n v="0.09"/>
    <n v="33357.0933"/>
    <n v="0.55310303757358981"/>
    <n v="0"/>
  </r>
  <r>
    <x v="161"/>
    <n v="45899"/>
    <n v="121779"/>
    <x v="313"/>
    <n v="0"/>
    <s v="USD"/>
    <x v="2"/>
    <x v="2"/>
    <x v="0"/>
    <x v="0"/>
    <n v="1929443.8599999994"/>
    <n v="0.09"/>
    <n v="117.45899999999999"/>
    <n v="0.55347741663245864"/>
    <n v="0"/>
  </r>
  <r>
    <x v="162"/>
    <n v="45904"/>
    <n v="83525"/>
    <x v="314"/>
    <n v="3890.84"/>
    <s v="USD"/>
    <x v="2"/>
    <x v="2"/>
    <x v="0"/>
    <x v="0"/>
    <n v="1968355.8599999994"/>
    <n v="0.09"/>
    <n v="3502.08"/>
    <n v="0.56463965549438755"/>
    <n v="0"/>
  </r>
  <r>
    <x v="163"/>
    <n v="45906"/>
    <n v="166022"/>
    <x v="315"/>
    <n v="5816.1"/>
    <s v="USD"/>
    <x v="2"/>
    <x v="2"/>
    <x v="0"/>
    <x v="0"/>
    <n v="2016811.9599999995"/>
    <n v="0.09"/>
    <n v="4361.049"/>
    <n v="0.57853970078934847"/>
    <n v="0"/>
  </r>
  <r>
    <x v="163"/>
    <n v="45906"/>
    <n v="166022"/>
    <x v="316"/>
    <n v="0"/>
    <s v="USD"/>
    <x v="2"/>
    <x v="2"/>
    <x v="0"/>
    <x v="0"/>
    <n v="2020446.1699999995"/>
    <n v="0.09"/>
    <n v="327.07889999999998"/>
    <n v="0.57958220490361678"/>
    <n v="0"/>
  </r>
  <r>
    <x v="164"/>
    <n v="45911"/>
    <n v="69202"/>
    <x v="317"/>
    <n v="24.64"/>
    <s v="USD"/>
    <x v="2"/>
    <x v="2"/>
    <x v="0"/>
    <x v="0"/>
    <n v="2020534.6499999994"/>
    <n v="0.09"/>
    <n v="7.9632000000000005"/>
    <n v="0.5796075861457658"/>
    <n v="0"/>
  </r>
  <r>
    <x v="164"/>
    <n v="45911"/>
    <n v="69202"/>
    <x v="318"/>
    <n v="19200.189999999999"/>
    <s v="USD"/>
    <x v="2"/>
    <x v="2"/>
    <x v="0"/>
    <x v="0"/>
    <n v="2092893.5299999993"/>
    <n v="0.09"/>
    <n v="6512.2992000000004"/>
    <n v="0.60036434761630586"/>
    <n v="0"/>
  </r>
  <r>
    <x v="164"/>
    <n v="45911"/>
    <n v="69202"/>
    <x v="319"/>
    <n v="-817.87"/>
    <s v="USD"/>
    <x v="2"/>
    <x v="2"/>
    <x v="0"/>
    <x v="0"/>
    <n v="2130482.7599999993"/>
    <n v="0.09"/>
    <n v="3383.0307000000003"/>
    <n v="0.61114713862925785"/>
    <n v="0"/>
  </r>
  <r>
    <x v="164"/>
    <n v="45911"/>
    <n v="69202"/>
    <x v="320"/>
    <n v="0"/>
    <s v="USD"/>
    <x v="2"/>
    <x v="2"/>
    <x v="0"/>
    <x v="0"/>
    <n v="2135865.9099999992"/>
    <n v="0.09"/>
    <n v="484.48349999999994"/>
    <n v="0.61269134108941381"/>
    <n v="0"/>
  </r>
  <r>
    <x v="164"/>
    <n v="45911"/>
    <n v="69202"/>
    <x v="321"/>
    <n v="1912.77"/>
    <s v="USD"/>
    <x v="2"/>
    <x v="2"/>
    <x v="0"/>
    <x v="0"/>
    <n v="2147565.9099999992"/>
    <n v="0.09"/>
    <n v="1053"/>
    <n v="0.61604758581300989"/>
    <n v="0"/>
  </r>
  <r>
    <x v="165"/>
    <n v="45917"/>
    <n v="121779"/>
    <x v="322"/>
    <n v="2917.55"/>
    <s v="USD"/>
    <x v="2"/>
    <x v="2"/>
    <x v="0"/>
    <x v="0"/>
    <n v="2179983.459999999"/>
    <n v="0.09"/>
    <n v="2917.5794999999998"/>
    <n v="0.62534683633774579"/>
    <n v="0"/>
  </r>
  <r>
    <x v="166"/>
    <n v="45919"/>
    <n v="39257"/>
    <x v="323"/>
    <n v="15654.03"/>
    <s v="USD"/>
    <x v="2"/>
    <x v="2"/>
    <x v="0"/>
    <x v="0"/>
    <n v="2375568.169999999"/>
    <n v="0.09"/>
    <n v="17602.623899999999"/>
    <n v="0.68145197744488772"/>
    <n v="0"/>
  </r>
  <r>
    <x v="166"/>
    <n v="45919"/>
    <n v="39257"/>
    <x v="324"/>
    <n v="0"/>
    <s v="USD"/>
    <x v="2"/>
    <x v="2"/>
    <x v="0"/>
    <x v="0"/>
    <n v="2375812.3699999992"/>
    <n v="0.09"/>
    <n v="21.977999999999998"/>
    <n v="0.68152202829629827"/>
    <n v="0"/>
  </r>
  <r>
    <x v="167"/>
    <n v="45921"/>
    <n v="56586"/>
    <x v="325"/>
    <n v="16253.04"/>
    <s v="USD"/>
    <x v="2"/>
    <x v="2"/>
    <x v="0"/>
    <x v="0"/>
    <n v="2450565.4099999992"/>
    <n v="0.09"/>
    <n v="6727.7735999999995"/>
    <n v="0.70296557496918399"/>
    <n v="0"/>
  </r>
  <r>
    <x v="167"/>
    <n v="45921"/>
    <n v="56586"/>
    <x v="326"/>
    <n v="0"/>
    <s v="USD"/>
    <x v="2"/>
    <x v="2"/>
    <x v="0"/>
    <x v="0"/>
    <n v="2456171.8999999994"/>
    <n v="0.09"/>
    <n v="504.58409999999998"/>
    <n v="0.70457384441195281"/>
    <n v="0"/>
  </r>
  <r>
    <x v="167"/>
    <n v="45921"/>
    <n v="56586"/>
    <x v="327"/>
    <n v="-1041.19"/>
    <s v="USD"/>
    <x v="2"/>
    <x v="2"/>
    <x v="0"/>
    <x v="0"/>
    <n v="2468630.7099999995"/>
    <n v="0.09"/>
    <n v="1121.2928999999999"/>
    <n v="0.70814776025167803"/>
    <n v="0"/>
  </r>
  <r>
    <x v="168"/>
    <n v="45926"/>
    <n v="166022"/>
    <x v="328"/>
    <n v="0"/>
    <s v="USD"/>
    <x v="2"/>
    <x v="2"/>
    <x v="0"/>
    <x v="0"/>
    <n v="2469288.9899999993"/>
    <n v="0.09"/>
    <n v="59.245199999999997"/>
    <n v="0.70833659348045142"/>
    <n v="0"/>
  </r>
  <r>
    <x v="168"/>
    <n v="45926"/>
    <n v="166022"/>
    <x v="329"/>
    <n v="0"/>
    <s v="USD"/>
    <x v="2"/>
    <x v="2"/>
    <x v="0"/>
    <x v="0"/>
    <n v="2469338.3599999994"/>
    <n v="0.09"/>
    <n v="4.4432999999999998"/>
    <n v="0.7083507556857509"/>
    <n v="0"/>
  </r>
  <r>
    <x v="169"/>
    <n v="45926"/>
    <n v="166022"/>
    <x v="330"/>
    <n v="0"/>
    <s v="USD"/>
    <x v="2"/>
    <x v="2"/>
    <x v="0"/>
    <x v="0"/>
    <n v="2469988.5599999996"/>
    <n v="0.09"/>
    <n v="58.518000000000001"/>
    <n v="0.70853727109765541"/>
    <n v="0"/>
  </r>
  <r>
    <x v="169"/>
    <n v="45926"/>
    <n v="166022"/>
    <x v="331"/>
    <n v="0"/>
    <s v="USD"/>
    <x v="2"/>
    <x v="2"/>
    <x v="0"/>
    <x v="0"/>
    <n v="2470931.7199999997"/>
    <n v="0.09"/>
    <n v="84.884399999999999"/>
    <n v="0.70880782458257052"/>
    <n v="0"/>
  </r>
  <r>
    <x v="169"/>
    <n v="45926"/>
    <n v="166022"/>
    <x v="332"/>
    <n v="0"/>
    <s v="USD"/>
    <x v="2"/>
    <x v="2"/>
    <x v="0"/>
    <x v="0"/>
    <n v="2471051.2299999995"/>
    <n v="0.09"/>
    <n v="10.7559"/>
    <n v="0.70884210704470019"/>
    <n v="0"/>
  </r>
  <r>
    <x v="170"/>
    <n v="45927"/>
    <n v="69202"/>
    <x v="333"/>
    <n v="1063.72"/>
    <s v="USD"/>
    <x v="2"/>
    <x v="2"/>
    <x v="0"/>
    <x v="0"/>
    <n v="2475306.4399999995"/>
    <n v="0.09"/>
    <n v="382.96889999999996"/>
    <n v="0.71006275030199018"/>
    <n v="0"/>
  </r>
  <r>
    <x v="170"/>
    <n v="45927"/>
    <n v="69202"/>
    <x v="334"/>
    <n v="-135.69"/>
    <s v="USD"/>
    <x v="2"/>
    <x v="2"/>
    <x v="0"/>
    <x v="0"/>
    <n v="2477476.5999999996"/>
    <n v="0.09"/>
    <n v="195.31439999999998"/>
    <n v="0.71068527919509783"/>
    <n v="0"/>
  </r>
  <r>
    <x v="170"/>
    <n v="45927"/>
    <n v="69202"/>
    <x v="335"/>
    <n v="0"/>
    <s v="USD"/>
    <x v="2"/>
    <x v="2"/>
    <x v="0"/>
    <x v="0"/>
    <n v="2477763.9799999995"/>
    <n v="0.09"/>
    <n v="25.8642"/>
    <n v="0.710767716597548"/>
    <n v="0"/>
  </r>
  <r>
    <x v="171"/>
    <n v="45932"/>
    <n v="166022"/>
    <x v="336"/>
    <n v="4579.1400000000003"/>
    <s v="USD"/>
    <x v="2"/>
    <x v="2"/>
    <x v="0"/>
    <x v="0"/>
    <n v="2504196.8599999994"/>
    <n v="0.09"/>
    <n v="2378.9591999999998"/>
    <n v="0.71835021352314166"/>
    <n v="0"/>
  </r>
  <r>
    <x v="172"/>
    <n v="45933"/>
    <n v="70484"/>
    <x v="337"/>
    <n v="23940"/>
    <s v="USD"/>
    <x v="2"/>
    <x v="2"/>
    <x v="0"/>
    <x v="0"/>
    <n v="2528136.8599999994"/>
    <n v="0.09"/>
    <n v="2154.6"/>
    <n v="0.7252176065729613"/>
    <n v="0"/>
  </r>
  <r>
    <x v="173"/>
    <n v="45933"/>
    <n v="166022"/>
    <x v="338"/>
    <n v="638.61"/>
    <s v="USD"/>
    <x v="2"/>
    <x v="2"/>
    <x v="0"/>
    <x v="0"/>
    <n v="2532393.9299999992"/>
    <n v="0.09"/>
    <n v="383.13629999999995"/>
    <n v="0.72643878338710477"/>
    <n v="0"/>
  </r>
  <r>
    <x v="173"/>
    <n v="45933"/>
    <n v="166022"/>
    <x v="339"/>
    <n v="0"/>
    <s v="USD"/>
    <x v="2"/>
    <x v="2"/>
    <x v="0"/>
    <x v="0"/>
    <n v="2532658.2199999993"/>
    <n v="0.09"/>
    <n v="23.786100000000001"/>
    <n v="0.72651459722625"/>
    <n v="0"/>
  </r>
  <r>
    <x v="174"/>
    <n v="45941"/>
    <n v="70610"/>
    <x v="340"/>
    <n v="886.26"/>
    <s v="USD"/>
    <x v="2"/>
    <x v="2"/>
    <x v="0"/>
    <x v="0"/>
    <n v="2550361.7299999991"/>
    <n v="0.09"/>
    <n v="1593.3158999999998"/>
    <n v="0.73159299996356875"/>
    <n v="0"/>
  </r>
  <r>
    <x v="174"/>
    <n v="45941"/>
    <n v="70610"/>
    <x v="341"/>
    <n v="173.94"/>
    <s v="USD"/>
    <x v="2"/>
    <x v="2"/>
    <x v="0"/>
    <x v="0"/>
    <n v="2553835.9099999992"/>
    <n v="0.09"/>
    <n v="312.67619999999999"/>
    <n v="0.7325895981083399"/>
    <n v="0"/>
  </r>
  <r>
    <x v="174"/>
    <n v="45941"/>
    <n v="70610"/>
    <x v="342"/>
    <n v="0"/>
    <s v="USD"/>
    <x v="2"/>
    <x v="2"/>
    <x v="0"/>
    <x v="0"/>
    <n v="2555424.2499999991"/>
    <n v="0.09"/>
    <n v="142.95059999999998"/>
    <n v="0.73304522697537211"/>
    <n v="0"/>
  </r>
  <r>
    <x v="175"/>
    <n v="45949"/>
    <n v="167528"/>
    <x v="343"/>
    <n v="1354.6"/>
    <s v="USD"/>
    <x v="2"/>
    <x v="2"/>
    <x v="0"/>
    <x v="0"/>
    <n v="2562186.7499999991"/>
    <n v="0.09"/>
    <n v="608.625"/>
    <n v="0.73498510773975823"/>
    <n v="0"/>
  </r>
  <r>
    <x v="176"/>
    <n v="45954"/>
    <n v="56586"/>
    <x v="344"/>
    <n v="2255.42"/>
    <s v="USD"/>
    <x v="2"/>
    <x v="2"/>
    <x v="0"/>
    <x v="0"/>
    <n v="2584742.959999999"/>
    <n v="0.09"/>
    <n v="2030.0588999999998"/>
    <n v="0.74145554883350384"/>
    <n v="0"/>
  </r>
  <r>
    <x v="176"/>
    <n v="45954"/>
    <n v="56586"/>
    <x v="345"/>
    <n v="2593.7199999999998"/>
    <s v="USD"/>
    <x v="2"/>
    <x v="2"/>
    <x v="0"/>
    <x v="0"/>
    <n v="2610682.5299999989"/>
    <n v="0.09"/>
    <n v="2334.5612999999998"/>
    <n v="0.74889653558092695"/>
    <n v="0"/>
  </r>
  <r>
    <x v="176"/>
    <n v="45954"/>
    <n v="56586"/>
    <x v="346"/>
    <n v="0"/>
    <s v="USD"/>
    <x v="2"/>
    <x v="2"/>
    <x v="0"/>
    <x v="0"/>
    <n v="2611954.9999999991"/>
    <n v="0.09"/>
    <n v="114.5223"/>
    <n v="0.74926155444617781"/>
    <n v="0"/>
  </r>
  <r>
    <x v="177"/>
    <n v="45967"/>
    <n v="121779"/>
    <x v="347"/>
    <n v="6584.2"/>
    <s v="USD"/>
    <x v="2"/>
    <x v="2"/>
    <x v="0"/>
    <x v="0"/>
    <n v="2661819.1999999993"/>
    <n v="0.1"/>
    <n v="4986.42"/>
    <n v="0.7635655252279161"/>
    <n v="0"/>
  </r>
  <r>
    <x v="178"/>
    <n v="45969"/>
    <n v="38966"/>
    <x v="348"/>
    <n v="3944"/>
    <s v="USD"/>
    <x v="2"/>
    <x v="2"/>
    <x v="0"/>
    <x v="0"/>
    <n v="2682563.1999999993"/>
    <n v="0.1"/>
    <n v="2074.4"/>
    <n v="0.76951611843699952"/>
    <n v="0"/>
  </r>
  <r>
    <x v="179"/>
    <n v="45969"/>
    <n v="56586"/>
    <x v="349"/>
    <n v="7915.2"/>
    <s v="USD"/>
    <x v="2"/>
    <x v="2"/>
    <x v="0"/>
    <x v="0"/>
    <n v="2826478.3999999994"/>
    <n v="0.1"/>
    <n v="14391.520000000002"/>
    <n v="0.81079942020155238"/>
    <n v="0"/>
  </r>
  <r>
    <x v="179"/>
    <n v="45969"/>
    <n v="56586"/>
    <x v="350"/>
    <n v="0"/>
    <s v="USD"/>
    <x v="2"/>
    <x v="2"/>
    <x v="0"/>
    <x v="0"/>
    <n v="2837272.0399999996"/>
    <n v="0.1"/>
    <n v="1079.364"/>
    <n v="0.81389566783389389"/>
    <n v="0"/>
  </r>
  <r>
    <x v="179"/>
    <n v="45969"/>
    <n v="56586"/>
    <x v="351"/>
    <n v="2910"/>
    <s v="USD"/>
    <x v="2"/>
    <x v="2"/>
    <x v="0"/>
    <x v="0"/>
    <n v="2890182.0399999996"/>
    <n v="0.1"/>
    <n v="5291"/>
    <n v="0.82907335230615598"/>
    <n v="0"/>
  </r>
  <r>
    <x v="180"/>
    <n v="45975"/>
    <n v="167620"/>
    <x v="352"/>
    <n v="919.99"/>
    <s v="USD"/>
    <x v="2"/>
    <x v="2"/>
    <x v="0"/>
    <x v="0"/>
    <n v="2907863.0399999996"/>
    <n v="0.1"/>
    <n v="1768.1000000000001"/>
    <n v="0.83414529785811331"/>
    <n v="0"/>
  </r>
  <r>
    <x v="180"/>
    <n v="45975"/>
    <n v="167620"/>
    <x v="353"/>
    <n v="1248.8"/>
    <s v="USD"/>
    <x v="2"/>
    <x v="2"/>
    <x v="0"/>
    <x v="0"/>
    <n v="2937143.0399999996"/>
    <n v="0.1"/>
    <n v="2928"/>
    <n v="0.84254451542280495"/>
    <n v="0"/>
  </r>
  <r>
    <x v="181"/>
    <n v="45980"/>
    <n v="69202"/>
    <x v="354"/>
    <n v="5795.19"/>
    <s v="USD"/>
    <x v="2"/>
    <x v="2"/>
    <x v="0"/>
    <x v="0"/>
    <n v="2988569.6699999995"/>
    <n v="0.1"/>
    <n v="5142.6630000000005"/>
    <n v="0.85729668256723446"/>
    <n v="0"/>
  </r>
  <r>
    <x v="181"/>
    <n v="45980"/>
    <n v="69202"/>
    <x v="355"/>
    <n v="402.44"/>
    <s v="USD"/>
    <x v="2"/>
    <x v="2"/>
    <x v="0"/>
    <x v="0"/>
    <n v="2992140.9599999995"/>
    <n v="0.1"/>
    <n v="357.12900000000002"/>
    <n v="0.85832113754321149"/>
    <n v="0"/>
  </r>
  <r>
    <x v="181"/>
    <n v="45980"/>
    <n v="69202"/>
    <x v="356"/>
    <n v="0"/>
    <s v="USD"/>
    <x v="2"/>
    <x v="2"/>
    <x v="0"/>
    <x v="0"/>
    <n v="2996265.7999999993"/>
    <n v="0.1"/>
    <n v="412.48400000000004"/>
    <n v="0.85950438305480781"/>
    <n v="0"/>
  </r>
  <r>
    <x v="182"/>
    <n v="45982"/>
    <n v="37624"/>
    <x v="301"/>
    <n v="69.959999999999994"/>
    <s v="USD"/>
    <x v="2"/>
    <x v="2"/>
    <x v="0"/>
    <x v="0"/>
    <n v="2996949.7999999993"/>
    <n v="0.1"/>
    <n v="68.400000000000006"/>
    <n v="0.85970059428480272"/>
    <n v="0"/>
  </r>
  <r>
    <x v="183"/>
    <n v="45982"/>
    <n v="37624"/>
    <x v="357"/>
    <n v="225.32"/>
    <s v="USD"/>
    <x v="2"/>
    <x v="2"/>
    <x v="0"/>
    <x v="0"/>
    <n v="2998335.7999999993"/>
    <n v="0.1"/>
    <n v="138.6"/>
    <n v="0.86009818019821327"/>
    <n v="0"/>
  </r>
  <r>
    <x v="183"/>
    <n v="45982"/>
    <n v="37624"/>
    <x v="358"/>
    <n v="0"/>
    <s v="USD"/>
    <x v="2"/>
    <x v="2"/>
    <x v="0"/>
    <x v="0"/>
    <n v="2998439.7599999993"/>
    <n v="0.1"/>
    <n v="10.396000000000001"/>
    <n v="0.86012800201030437"/>
    <n v="0"/>
  </r>
  <r>
    <x v="184"/>
    <n v="45991"/>
    <n v="37624"/>
    <x v="359"/>
    <n v="16710.63"/>
    <s v="USD"/>
    <x v="2"/>
    <x v="2"/>
    <x v="0"/>
    <x v="0"/>
    <n v="3131046.2399999993"/>
    <n v="0.1"/>
    <n v="13260.648000000001"/>
    <n v="0.89816730105429088"/>
    <n v="0"/>
  </r>
  <r>
    <x v="185"/>
    <n v="45991"/>
    <n v="70610"/>
    <x v="360"/>
    <n v="78793"/>
    <s v="USD"/>
    <x v="2"/>
    <x v="2"/>
    <x v="0"/>
    <x v="0"/>
    <n v="3737714.2399999993"/>
    <n v="0.18"/>
    <n v="109200.23999999999"/>
    <n v="1.0721951877187832"/>
    <n v="0"/>
  </r>
  <r>
    <x v="185"/>
    <n v="45991"/>
    <n v="70610"/>
    <x v="361"/>
    <n v="47869.16"/>
    <s v="USD"/>
    <x v="2"/>
    <x v="2"/>
    <x v="0"/>
    <x v="0"/>
    <n v="4110948.3999999994"/>
    <n v="0.18"/>
    <n v="67182.148799999995"/>
    <n v="1.1792605877329541"/>
    <n v="0"/>
  </r>
  <r>
    <x v="185"/>
    <n v="45991"/>
    <n v="70610"/>
    <x v="362"/>
    <n v="0"/>
    <s v="USD"/>
    <x v="2"/>
    <x v="2"/>
    <x v="0"/>
    <x v="0"/>
    <n v="4183550.0799999996"/>
    <n v="0.18"/>
    <n v="13068.302399999999"/>
    <n v="1.2000869984529718"/>
    <n v="0"/>
  </r>
  <r>
    <x v="186"/>
    <n v="45991"/>
    <n v="70610"/>
    <x v="363"/>
    <n v="0"/>
    <s v="USD"/>
    <x v="2"/>
    <x v="2"/>
    <x v="0"/>
    <x v="0"/>
    <n v="4193450.0799999996"/>
    <n v="0.18"/>
    <n v="1782"/>
    <n v="1.2029268978344763"/>
    <n v="0"/>
  </r>
  <r>
    <x v="186"/>
    <n v="45991"/>
    <n v="70610"/>
    <x v="364"/>
    <n v="0"/>
    <s v="USD"/>
    <x v="2"/>
    <x v="2"/>
    <x v="0"/>
    <x v="0"/>
    <n v="4194170.53"/>
    <n v="0.18"/>
    <n v="129.68100000000001"/>
    <n v="1.2031335650576485"/>
    <n v="0"/>
  </r>
  <r>
    <x v="187"/>
    <n v="45991"/>
    <n v="70610"/>
    <x v="363"/>
    <n v="0"/>
    <s v="USD"/>
    <x v="2"/>
    <x v="2"/>
    <x v="0"/>
    <x v="0"/>
    <n v="4204070.5299999993"/>
    <n v="0.18"/>
    <n v="1782"/>
    <n v="1.2059734644391527"/>
    <n v="0"/>
  </r>
  <r>
    <x v="187"/>
    <n v="45991"/>
    <n v="70610"/>
    <x v="365"/>
    <n v="0"/>
    <s v="USD"/>
    <x v="2"/>
    <x v="2"/>
    <x v="0"/>
    <x v="0"/>
    <n v="4204749.3599999994"/>
    <n v="0.18"/>
    <n v="122.18940000000001"/>
    <n v="1.2061681926105816"/>
    <n v="0"/>
  </r>
  <r>
    <x v="188"/>
    <n v="45998"/>
    <n v="37624"/>
    <x v="366"/>
    <n v="9112.68"/>
    <s v="USD"/>
    <x v="2"/>
    <x v="2"/>
    <x v="0"/>
    <x v="0"/>
    <n v="4260805.3599999994"/>
    <n v="0.18"/>
    <n v="10090.08"/>
    <n v="1.2222483339974106"/>
    <n v="0"/>
  </r>
  <r>
    <x v="188"/>
    <n v="45998"/>
    <n v="37624"/>
    <x v="367"/>
    <n v="0"/>
    <s v="USD"/>
    <x v="2"/>
    <x v="2"/>
    <x v="0"/>
    <x v="0"/>
    <n v="4265009.5599999996"/>
    <n v="0.18"/>
    <n v="756.75599999999997"/>
    <n v="1.2234543446014228"/>
    <n v="0"/>
  </r>
  <r>
    <x v="189"/>
    <n v="46001"/>
    <n v="56586"/>
    <x v="368"/>
    <n v="1260"/>
    <s v="USD"/>
    <x v="2"/>
    <x v="2"/>
    <x v="0"/>
    <x v="0"/>
    <n v="4328069.5599999996"/>
    <n v="0.18"/>
    <n v="11350.8"/>
    <n v="1.2415436430860354"/>
    <n v="0"/>
  </r>
  <r>
    <x v="189"/>
    <n v="46001"/>
    <n v="56586"/>
    <x v="369"/>
    <n v="0"/>
    <s v="USD"/>
    <x v="2"/>
    <x v="2"/>
    <x v="0"/>
    <x v="0"/>
    <n v="4332799.0799999991"/>
    <n v="0.18"/>
    <n v="851.31360000000006"/>
    <n v="1.2429003462095516"/>
    <n v="0"/>
  </r>
  <r>
    <x v="190"/>
    <n v="46003"/>
    <n v="81955"/>
    <x v="370"/>
    <n v="4547.05"/>
    <s v="USD"/>
    <x v="2"/>
    <x v="2"/>
    <x v="0"/>
    <x v="0"/>
    <n v="4395104.0199999996"/>
    <n v="0.2"/>
    <n v="12460.988000000001"/>
    <n v="1.2607730492974978"/>
    <n v="1"/>
  </r>
  <r>
    <x v="191"/>
    <n v="46003"/>
    <n v="166022"/>
    <x v="371"/>
    <n v="8932.5"/>
    <s v="USD"/>
    <x v="2"/>
    <x v="2"/>
    <x v="0"/>
    <x v="0"/>
    <n v="4444748.8699999992"/>
    <n v="0.2"/>
    <n v="9928.9700000000012"/>
    <n v="1.2750140976621316"/>
    <n v="1"/>
  </r>
  <r>
    <x v="191"/>
    <n v="46003"/>
    <n v="166022"/>
    <x v="372"/>
    <n v="0"/>
    <s v="USD"/>
    <x v="2"/>
    <x v="2"/>
    <x v="0"/>
    <x v="0"/>
    <n v="4448472.2299999995"/>
    <n v="0.2"/>
    <n v="744.67200000000003"/>
    <n v="1.2760821752137597"/>
    <n v="1"/>
  </r>
  <r>
    <x v="192"/>
    <n v="46004"/>
    <n v="37624"/>
    <x v="373"/>
    <n v="1577.17"/>
    <s v="USD"/>
    <x v="2"/>
    <x v="2"/>
    <x v="0"/>
    <x v="0"/>
    <n v="4458174.2299999995"/>
    <n v="0.2"/>
    <n v="1940.4"/>
    <n v="1.2788652766076338"/>
    <n v="1"/>
  </r>
  <r>
    <x v="192"/>
    <n v="46004"/>
    <n v="37624"/>
    <x v="374"/>
    <n v="0"/>
    <s v="USD"/>
    <x v="2"/>
    <x v="2"/>
    <x v="0"/>
    <x v="0"/>
    <n v="4458901.8899999997"/>
    <n v="0.2"/>
    <n v="145.53200000000001"/>
    <n v="1.2790740120807598"/>
    <n v="1"/>
  </r>
  <r>
    <x v="193"/>
    <n v="46004"/>
    <n v="167620"/>
    <x v="375"/>
    <n v="5891.19"/>
    <s v="USD"/>
    <x v="2"/>
    <x v="2"/>
    <x v="0"/>
    <x v="0"/>
    <n v="4507729.8599999994"/>
    <n v="0.2"/>
    <n v="9765.594000000001"/>
    <n v="1.2930807314548114"/>
    <n v="1"/>
  </r>
  <r>
    <x v="193"/>
    <n v="46004"/>
    <n v="167620"/>
    <x v="376"/>
    <n v="2073.92"/>
    <s v="USD"/>
    <x v="2"/>
    <x v="2"/>
    <x v="0"/>
    <x v="0"/>
    <n v="4528469.0599999996"/>
    <n v="0.2"/>
    <n v="4147.84"/>
    <n v="1.2990299477429827"/>
    <n v="1"/>
  </r>
  <r>
    <x v="194"/>
    <n v="46005"/>
    <n v="166022"/>
    <x v="377"/>
    <n v="0"/>
    <s v="USD"/>
    <x v="2"/>
    <x v="2"/>
    <x v="0"/>
    <x v="0"/>
    <n v="4556640.26"/>
    <n v="0.2"/>
    <n v="5634.2400000000007"/>
    <n v="1.3071110965769459"/>
    <n v="1"/>
  </r>
  <r>
    <x v="194"/>
    <n v="46005"/>
    <n v="166022"/>
    <x v="378"/>
    <n v="0"/>
    <s v="USD"/>
    <x v="2"/>
    <x v="2"/>
    <x v="0"/>
    <x v="0"/>
    <n v="4558753.1099999994"/>
    <n v="0.2"/>
    <n v="422.57"/>
    <n v="1.3077171856080783"/>
    <n v="1"/>
  </r>
  <r>
    <x v="195"/>
    <n v="46009"/>
    <n v="56586"/>
    <x v="379"/>
    <n v="1000"/>
    <s v="USD"/>
    <x v="2"/>
    <x v="2"/>
    <x v="0"/>
    <x v="0"/>
    <n v="4570753.1099999994"/>
    <n v="0.2"/>
    <n v="2400"/>
    <n v="1.3111594878886896"/>
    <n v="1"/>
  </r>
  <r>
    <x v="196"/>
    <n v="46009"/>
    <n v="170594"/>
    <x v="380"/>
    <n v="62.39"/>
    <s v="USD"/>
    <x v="2"/>
    <x v="2"/>
    <x v="0"/>
    <x v="0"/>
    <n v="4571320.2799999993"/>
    <n v="0.2"/>
    <n v="113.434"/>
    <n v="1.3113221854373973"/>
    <n v="1"/>
  </r>
  <r>
    <x v="196"/>
    <n v="46009"/>
    <n v="170594"/>
    <x v="381"/>
    <n v="0"/>
    <s v="USD"/>
    <x v="2"/>
    <x v="2"/>
    <x v="0"/>
    <x v="0"/>
    <n v="4571362.8199999994"/>
    <n v="0.2"/>
    <n v="8.5080000000000009"/>
    <n v="1.3113343883989821"/>
    <n v="1"/>
  </r>
  <r>
    <x v="197"/>
    <n v="46011"/>
    <n v="167620"/>
    <x v="382"/>
    <n v="10186.200000000001"/>
    <s v="USD"/>
    <x v="2"/>
    <x v="2"/>
    <x v="0"/>
    <x v="0"/>
    <n v="4639260.6199999992"/>
    <n v="0.2"/>
    <n v="13579.560000000001"/>
    <n v="1.3308114510480231"/>
    <n v="1"/>
  </r>
  <r>
    <x v="198"/>
    <n v="46011"/>
    <n v="386244"/>
    <x v="383"/>
    <n v="301.92"/>
    <s v="USD"/>
    <x v="2"/>
    <x v="2"/>
    <x v="0"/>
    <x v="0"/>
    <n v="4645682.5399999991"/>
    <n v="0.2"/>
    <n v="1284.384"/>
    <n v="1.3326536335365149"/>
    <n v="1"/>
  </r>
  <r>
    <x v="198"/>
    <n v="46011"/>
    <n v="386244"/>
    <x v="384"/>
    <n v="0"/>
    <s v="USD"/>
    <x v="2"/>
    <x v="2"/>
    <x v="0"/>
    <x v="0"/>
    <n v="4646164.1899999995"/>
    <n v="0.2"/>
    <n v="96.33"/>
    <n v="1.3327917989443032"/>
    <n v="1"/>
  </r>
  <r>
    <x v="198"/>
    <n v="46011"/>
    <n v="386244"/>
    <x v="385"/>
    <n v="188.88"/>
    <s v="USD"/>
    <x v="2"/>
    <x v="2"/>
    <x v="0"/>
    <x v="0"/>
    <n v="4648053.0699999994"/>
    <n v="0.2"/>
    <n v="377.77600000000007"/>
    <n v="1.3333336402719531"/>
    <n v="1"/>
  </r>
  <r>
    <x v="199"/>
    <n v="45683"/>
    <n v="40054"/>
    <x v="386"/>
    <n v="180"/>
    <s v="USD"/>
    <x v="2"/>
    <x v="2"/>
    <x v="1"/>
    <x v="0"/>
    <n v="450"/>
    <n v="0.1"/>
    <n v="45"/>
    <n v="5.4391049892305726E-4"/>
    <n v="0"/>
  </r>
  <r>
    <x v="199"/>
    <n v="45683"/>
    <n v="40054"/>
    <x v="387"/>
    <n v="8880"/>
    <s v="USD"/>
    <x v="2"/>
    <x v="2"/>
    <x v="1"/>
    <x v="0"/>
    <n v="22240"/>
    <n v="0.1"/>
    <n v="2179"/>
    <n v="2.6881265546775095E-2"/>
    <n v="0"/>
  </r>
  <r>
    <x v="199"/>
    <n v="45683"/>
    <n v="40054"/>
    <x v="388"/>
    <n v="3040"/>
    <s v="USD"/>
    <x v="2"/>
    <x v="2"/>
    <x v="1"/>
    <x v="0"/>
    <n v="29600"/>
    <n v="0.1"/>
    <n v="736"/>
    <n v="3.5777223929161099E-2"/>
    <n v="0"/>
  </r>
  <r>
    <x v="200"/>
    <n v="45728"/>
    <n v="169385"/>
    <x v="389"/>
    <n v="25070"/>
    <s v="USD"/>
    <x v="2"/>
    <x v="2"/>
    <x v="1"/>
    <x v="0"/>
    <n v="79150"/>
    <n v="0.1"/>
    <n v="4955"/>
    <n v="9.5667813310577735E-2"/>
    <n v="0"/>
  </r>
  <r>
    <x v="201"/>
    <n v="45737"/>
    <n v="69202"/>
    <x v="390"/>
    <n v="240"/>
    <s v="USD"/>
    <x v="2"/>
    <x v="2"/>
    <x v="1"/>
    <x v="0"/>
    <n v="79750"/>
    <n v="0.1"/>
    <n v="60"/>
    <n v="9.6393027309141802E-2"/>
    <n v="0"/>
  </r>
  <r>
    <x v="201"/>
    <n v="45737"/>
    <n v="69202"/>
    <x v="391"/>
    <n v="2600"/>
    <s v="USD"/>
    <x v="2"/>
    <x v="2"/>
    <x v="1"/>
    <x v="0"/>
    <n v="87750"/>
    <n v="0.1"/>
    <n v="800"/>
    <n v="0.10606254728999616"/>
    <n v="0"/>
  </r>
  <r>
    <x v="202"/>
    <n v="45788"/>
    <n v="34028"/>
    <x v="88"/>
    <n v="18270.3"/>
    <s v="USD"/>
    <x v="2"/>
    <x v="2"/>
    <x v="1"/>
    <x v="0"/>
    <n v="132750.29999999999"/>
    <n v="0.1"/>
    <n v="4500.0300000000007"/>
    <n v="0.16045395978930116"/>
    <n v="0"/>
  </r>
  <r>
    <x v="203"/>
    <n v="45821"/>
    <n v="69202"/>
    <x v="392"/>
    <n v="31470"/>
    <s v="USD"/>
    <x v="2"/>
    <x v="2"/>
    <x v="1"/>
    <x v="0"/>
    <n v="192750.3"/>
    <n v="0.1"/>
    <n v="6000"/>
    <n v="0.23297535964570878"/>
    <n v="0"/>
  </r>
  <r>
    <x v="204"/>
    <n v="45822"/>
    <n v="386244"/>
    <x v="393"/>
    <n v="5720"/>
    <s v="USD"/>
    <x v="2"/>
    <x v="2"/>
    <x v="1"/>
    <x v="0"/>
    <n v="203050.3"/>
    <n v="0.1"/>
    <n v="1030"/>
    <n v="0.24542486662105875"/>
    <n v="0"/>
  </r>
  <r>
    <x v="153"/>
    <n v="45841"/>
    <n v="166022"/>
    <x v="394"/>
    <n v="4480"/>
    <s v="USD"/>
    <x v="2"/>
    <x v="2"/>
    <x v="1"/>
    <x v="0"/>
    <n v="222090.3"/>
    <n v="0.1"/>
    <n v="1904"/>
    <n v="0.26843832417549213"/>
    <n v="0"/>
  </r>
  <r>
    <x v="205"/>
    <n v="45868"/>
    <n v="166022"/>
    <x v="395"/>
    <n v="11760"/>
    <s v="USD"/>
    <x v="2"/>
    <x v="2"/>
    <x v="1"/>
    <x v="0"/>
    <n v="242490.3"/>
    <n v="0.1"/>
    <n v="2040"/>
    <n v="0.29309560012667069"/>
    <n v="0"/>
  </r>
  <r>
    <x v="206"/>
    <n v="45884"/>
    <n v="69202"/>
    <x v="396"/>
    <n v="12795"/>
    <s v="USD"/>
    <x v="2"/>
    <x v="2"/>
    <x v="1"/>
    <x v="0"/>
    <n v="270540.3"/>
    <n v="0.1"/>
    <n v="2805"/>
    <n v="0.32699935455954127"/>
    <n v="0"/>
  </r>
  <r>
    <x v="207"/>
    <n v="45956"/>
    <n v="386244"/>
    <x v="397"/>
    <n v="57900"/>
    <s v="USD"/>
    <x v="2"/>
    <x v="2"/>
    <x v="1"/>
    <x v="0"/>
    <n v="396540.3"/>
    <n v="0.1"/>
    <n v="12600"/>
    <n v="0.4792942942579973"/>
    <n v="0"/>
  </r>
  <r>
    <x v="208"/>
    <n v="45980"/>
    <n v="70610"/>
    <x v="390"/>
    <n v="240"/>
    <s v="USD"/>
    <x v="2"/>
    <x v="2"/>
    <x v="1"/>
    <x v="0"/>
    <n v="397140.3"/>
    <n v="0.1"/>
    <n v="60"/>
    <n v="0.48001950825656137"/>
    <n v="0"/>
  </r>
  <r>
    <x v="208"/>
    <n v="45980"/>
    <n v="70610"/>
    <x v="398"/>
    <n v="9660"/>
    <s v="USD"/>
    <x v="2"/>
    <x v="2"/>
    <x v="1"/>
    <x v="0"/>
    <n v="418140.3"/>
    <n v="0.125"/>
    <n v="2625"/>
    <n v="0.50540199820630405"/>
    <n v="0"/>
  </r>
  <r>
    <x v="209"/>
    <n v="45982"/>
    <n v="69609"/>
    <x v="399"/>
    <n v="0"/>
    <s v="USD"/>
    <x v="2"/>
    <x v="2"/>
    <x v="1"/>
    <x v="0"/>
    <n v="742999.86"/>
    <n v="0.14000000000000001"/>
    <n v="45480.338400000001"/>
    <n v="0.89805649900524809"/>
    <n v="0"/>
  </r>
  <r>
    <x v="210"/>
    <n v="45991"/>
    <n v="70610"/>
    <x v="400"/>
    <n v="199557.9"/>
    <s v="USD"/>
    <x v="2"/>
    <x v="2"/>
    <x v="1"/>
    <x v="0"/>
    <n v="1161397.76"/>
    <n v="0.28000000000000003"/>
    <n v="117151.41200000001"/>
    <n v="1.4037698557549356"/>
    <n v="1"/>
  </r>
  <r>
    <x v="211"/>
    <n v="45996"/>
    <n v="166022"/>
    <x v="401"/>
    <n v="480"/>
    <s v="USD"/>
    <x v="2"/>
    <x v="2"/>
    <x v="1"/>
    <x v="0"/>
    <n v="1162597.76"/>
    <n v="0.28000000000000003"/>
    <n v="336.00000000000006"/>
    <n v="1.4052202837520638"/>
    <n v="1"/>
  </r>
  <r>
    <x v="211"/>
    <n v="45996"/>
    <n v="166022"/>
    <x v="402"/>
    <n v="3800"/>
    <s v="USD"/>
    <x v="2"/>
    <x v="2"/>
    <x v="1"/>
    <x v="0"/>
    <n v="1171797.76"/>
    <n v="0.28000000000000003"/>
    <n v="2576.0000000000005"/>
    <n v="1.4163402317300464"/>
    <n v="1"/>
  </r>
  <r>
    <x v="211"/>
    <n v="45996"/>
    <n v="166022"/>
    <x v="403"/>
    <n v="4180"/>
    <s v="USD"/>
    <x v="2"/>
    <x v="2"/>
    <x v="1"/>
    <x v="0"/>
    <n v="1181917.76"/>
    <n v="0.28000000000000003"/>
    <n v="2833.6000000000004"/>
    <n v="1.4285721745058271"/>
    <n v="1"/>
  </r>
  <r>
    <x v="212"/>
    <n v="45673"/>
    <n v="41359"/>
    <x v="404"/>
    <n v="0"/>
    <s v="USD"/>
    <x v="3"/>
    <x v="3"/>
    <x v="0"/>
    <x v="1"/>
    <n v="2622.87"/>
    <n v="0.05"/>
    <n v="131.14349999999999"/>
    <n v="3.1454636161072987E-3"/>
    <n v="0"/>
  </r>
  <r>
    <x v="213"/>
    <n v="45674"/>
    <n v="39204"/>
    <x v="405"/>
    <n v="540"/>
    <s v="USD"/>
    <x v="3"/>
    <x v="3"/>
    <x v="0"/>
    <x v="1"/>
    <n v="8262.869999999999"/>
    <n v="0.05"/>
    <n v="282"/>
    <n v="9.9092051644284751E-3"/>
    <n v="0"/>
  </r>
  <r>
    <x v="213"/>
    <n v="45674"/>
    <n v="39204"/>
    <x v="406"/>
    <n v="407.79"/>
    <s v="USD"/>
    <x v="3"/>
    <x v="3"/>
    <x v="0"/>
    <x v="1"/>
    <n v="12522.009999999998"/>
    <n v="0.05"/>
    <n v="212.95700000000002"/>
    <n v="1.5016957323669016E-2"/>
    <n v="0"/>
  </r>
  <r>
    <x v="213"/>
    <n v="45674"/>
    <n v="39204"/>
    <x v="407"/>
    <n v="0"/>
    <s v="USD"/>
    <x v="3"/>
    <x v="3"/>
    <x v="0"/>
    <x v="1"/>
    <n v="13338.689999999999"/>
    <n v="0.05"/>
    <n v="40.834000000000003"/>
    <n v="1.5996356693825566E-2"/>
    <n v="0"/>
  </r>
  <r>
    <x v="214"/>
    <n v="45679"/>
    <n v="41359"/>
    <x v="408"/>
    <n v="0"/>
    <s v="USD"/>
    <x v="3"/>
    <x v="3"/>
    <x v="0"/>
    <x v="1"/>
    <n v="14671.789999999999"/>
    <n v="0.05"/>
    <n v="66.655000000000001"/>
    <n v="1.7595070143837439E-2"/>
    <n v="0"/>
  </r>
  <r>
    <x v="215"/>
    <n v="45679"/>
    <n v="169040"/>
    <x v="409"/>
    <n v="347.61"/>
    <s v="USD"/>
    <x v="3"/>
    <x v="3"/>
    <x v="0"/>
    <x v="1"/>
    <n v="17980.25"/>
    <n v="0.05"/>
    <n v="165.423"/>
    <n v="2.1562724108901036E-2"/>
    <n v="0"/>
  </r>
  <r>
    <x v="215"/>
    <n v="45679"/>
    <n v="169040"/>
    <x v="410"/>
    <n v="0"/>
    <s v="USD"/>
    <x v="3"/>
    <x v="3"/>
    <x v="0"/>
    <x v="1"/>
    <n v="18378.13"/>
    <n v="0.05"/>
    <n v="19.894000000000002"/>
    <n v="2.2039879691746079E-2"/>
    <n v="0"/>
  </r>
  <r>
    <x v="215"/>
    <n v="45679"/>
    <n v="169040"/>
    <x v="411"/>
    <n v="0"/>
    <s v="USD"/>
    <x v="3"/>
    <x v="3"/>
    <x v="0"/>
    <x v="1"/>
    <n v="18651.09"/>
    <n v="0.05"/>
    <n v="13.648"/>
    <n v="2.2367225594765536E-2"/>
    <n v="0"/>
  </r>
  <r>
    <x v="216"/>
    <n v="45679"/>
    <n v="169040"/>
    <x v="412"/>
    <n v="0"/>
    <s v="USD"/>
    <x v="3"/>
    <x v="3"/>
    <x v="0"/>
    <x v="1"/>
    <n v="19550.37"/>
    <n v="0.05"/>
    <n v="44.963999999999999"/>
    <n v="2.3445682598236151E-2"/>
    <n v="0"/>
  </r>
  <r>
    <x v="216"/>
    <n v="45679"/>
    <n v="169040"/>
    <x v="413"/>
    <n v="0"/>
    <s v="USD"/>
    <x v="3"/>
    <x v="3"/>
    <x v="0"/>
    <x v="1"/>
    <n v="19624.559999999998"/>
    <n v="0.05"/>
    <n v="3.7095000000000002"/>
    <n v="2.3534654581475502E-2"/>
    <n v="0"/>
  </r>
  <r>
    <x v="217"/>
    <n v="45681"/>
    <n v="41359"/>
    <x v="414"/>
    <n v="0"/>
    <s v="USD"/>
    <x v="3"/>
    <x v="3"/>
    <x v="0"/>
    <x v="1"/>
    <n v="21674.559999999998"/>
    <n v="0.05"/>
    <n v="102.5"/>
    <n v="2.5993106739996497E-2"/>
    <n v="0"/>
  </r>
  <r>
    <x v="218"/>
    <n v="45681"/>
    <n v="168699"/>
    <x v="415"/>
    <n v="2040"/>
    <s v="USD"/>
    <x v="3"/>
    <x v="3"/>
    <x v="0"/>
    <x v="1"/>
    <n v="33314.559999999998"/>
    <n v="0.05"/>
    <n v="582"/>
    <n v="3.9952318020574244E-2"/>
    <n v="0"/>
  </r>
  <r>
    <x v="218"/>
    <n v="45681"/>
    <n v="168699"/>
    <x v="416"/>
    <n v="0"/>
    <s v="USD"/>
    <x v="3"/>
    <x v="3"/>
    <x v="0"/>
    <x v="1"/>
    <n v="34274.86"/>
    <n v="0.05"/>
    <n v="48.015000000000001"/>
    <n v="4.1103952951221913E-2"/>
    <n v="0"/>
  </r>
  <r>
    <x v="219"/>
    <n v="45688"/>
    <n v="37707"/>
    <x v="417"/>
    <n v="3422.77"/>
    <s v="USD"/>
    <x v="3"/>
    <x v="3"/>
    <x v="0"/>
    <x v="1"/>
    <n v="52794.86"/>
    <n v="0.05"/>
    <n v="926"/>
    <n v="6.3313969524787198E-2"/>
    <n v="0"/>
  </r>
  <r>
    <x v="219"/>
    <n v="45688"/>
    <n v="37707"/>
    <x v="418"/>
    <n v="0"/>
    <s v="USD"/>
    <x v="3"/>
    <x v="3"/>
    <x v="0"/>
    <x v="1"/>
    <n v="54322.76"/>
    <n v="0.05"/>
    <n v="76.39500000000001"/>
    <n v="6.5146295892106326E-2"/>
    <n v="0"/>
  </r>
  <r>
    <x v="220"/>
    <n v="45690"/>
    <n v="37707"/>
    <x v="419"/>
    <n v="6531.56"/>
    <s v="USD"/>
    <x v="3"/>
    <x v="3"/>
    <x v="0"/>
    <x v="1"/>
    <n v="117687.32"/>
    <n v="0.05"/>
    <n v="3168.2280000000001"/>
    <n v="0.14113592482173223"/>
    <n v="0"/>
  </r>
  <r>
    <x v="220"/>
    <n v="45690"/>
    <n v="37707"/>
    <x v="420"/>
    <n v="0"/>
    <s v="USD"/>
    <x v="3"/>
    <x v="3"/>
    <x v="0"/>
    <x v="1"/>
    <n v="122914.91"/>
    <n v="0.05"/>
    <n v="261.37950000000001"/>
    <n v="0.14740508575800676"/>
    <n v="0"/>
  </r>
  <r>
    <x v="221"/>
    <n v="45702"/>
    <n v="168699"/>
    <x v="421"/>
    <n v="1848.96"/>
    <s v="USD"/>
    <x v="3"/>
    <x v="3"/>
    <x v="0"/>
    <x v="1"/>
    <n v="137090.27000000002"/>
    <n v="0.05"/>
    <n v="708.76800000000003"/>
    <n v="0.16440481472864688"/>
    <n v="0"/>
  </r>
  <r>
    <x v="221"/>
    <n v="45702"/>
    <n v="168699"/>
    <x v="422"/>
    <n v="0"/>
    <s v="USD"/>
    <x v="3"/>
    <x v="3"/>
    <x v="0"/>
    <x v="1"/>
    <n v="138259.73000000001"/>
    <n v="0.05"/>
    <n v="58.473000000000006"/>
    <n v="0.16580728373416098"/>
    <n v="0"/>
  </r>
  <r>
    <x v="222"/>
    <n v="45709"/>
    <n v="169040"/>
    <x v="423"/>
    <n v="663"/>
    <s v="USD"/>
    <x v="3"/>
    <x v="3"/>
    <x v="0"/>
    <x v="1"/>
    <n v="144889.73000000001"/>
    <n v="0.05"/>
    <n v="331.5"/>
    <n v="0.17375827778830449"/>
    <n v="0"/>
  </r>
  <r>
    <x v="222"/>
    <n v="45709"/>
    <n v="169040"/>
    <x v="424"/>
    <n v="0"/>
    <s v="USD"/>
    <x v="3"/>
    <x v="3"/>
    <x v="0"/>
    <x v="1"/>
    <n v="145436.71000000002"/>
    <n v="0.05"/>
    <n v="27.349000000000004"/>
    <n v="0.17441424079399612"/>
    <n v="0"/>
  </r>
  <r>
    <x v="223"/>
    <n v="45715"/>
    <n v="41359"/>
    <x v="425"/>
    <n v="0"/>
    <s v="USD"/>
    <x v="3"/>
    <x v="3"/>
    <x v="0"/>
    <x v="1"/>
    <n v="147053.60000000003"/>
    <n v="0.05"/>
    <n v="80.844500000000011"/>
    <n v="0.17635328796989419"/>
    <n v="0"/>
  </r>
  <r>
    <x v="224"/>
    <n v="45717"/>
    <n v="41359"/>
    <x v="426"/>
    <n v="12160"/>
    <s v="USD"/>
    <x v="3"/>
    <x v="3"/>
    <x v="0"/>
    <x v="1"/>
    <n v="268693.60000000003"/>
    <n v="0.05"/>
    <n v="6082"/>
    <n v="0.32222944434184242"/>
    <n v="0"/>
  </r>
  <r>
    <x v="224"/>
    <n v="45717"/>
    <n v="41359"/>
    <x v="427"/>
    <n v="4060"/>
    <s v="USD"/>
    <x v="3"/>
    <x v="3"/>
    <x v="0"/>
    <x v="1"/>
    <n v="309273.60000000003"/>
    <n v="0.05"/>
    <n v="2029"/>
    <n v="0.37089480463100438"/>
    <n v="0"/>
  </r>
  <r>
    <x v="224"/>
    <n v="45717"/>
    <n v="41359"/>
    <x v="428"/>
    <n v="721.65"/>
    <s v="USD"/>
    <x v="3"/>
    <x v="3"/>
    <x v="0"/>
    <x v="1"/>
    <n v="319273.60000000003"/>
    <n v="0.05"/>
    <n v="500"/>
    <n v="0.38288725418476532"/>
    <n v="0"/>
  </r>
  <r>
    <x v="224"/>
    <n v="45717"/>
    <n v="41359"/>
    <x v="429"/>
    <n v="0"/>
    <s v="USD"/>
    <x v="3"/>
    <x v="3"/>
    <x v="0"/>
    <x v="1"/>
    <n v="333481.75000000006"/>
    <n v="0.05"/>
    <n v="710.40750000000003"/>
    <n v="0.39992630639749221"/>
    <n v="0"/>
  </r>
  <r>
    <x v="225"/>
    <n v="45717"/>
    <n v="168699"/>
    <x v="430"/>
    <n v="2550"/>
    <s v="USD"/>
    <x v="3"/>
    <x v="3"/>
    <x v="0"/>
    <x v="1"/>
    <n v="349631.75000000006"/>
    <n v="0.05"/>
    <n v="807.5"/>
    <n v="0.41929411242681613"/>
    <n v="0"/>
  </r>
  <r>
    <x v="225"/>
    <n v="45717"/>
    <n v="168699"/>
    <x v="431"/>
    <n v="0"/>
    <s v="USD"/>
    <x v="3"/>
    <x v="3"/>
    <x v="0"/>
    <x v="1"/>
    <n v="350964.13000000006"/>
    <n v="0.05"/>
    <n v="66.619000000000014"/>
    <n v="0.42089196242046018"/>
    <n v="0"/>
  </r>
  <r>
    <x v="226"/>
    <n v="45723"/>
    <n v="462695"/>
    <x v="432"/>
    <n v="423.6"/>
    <s v="USD"/>
    <x v="3"/>
    <x v="3"/>
    <x v="0"/>
    <x v="1"/>
    <n v="354087.73000000004"/>
    <n v="0.05"/>
    <n v="156.18"/>
    <n v="0.42463792396307287"/>
    <n v="0"/>
  </r>
  <r>
    <x v="226"/>
    <n v="45723"/>
    <n v="462695"/>
    <x v="433"/>
    <n v="50.83"/>
    <s v="USD"/>
    <x v="3"/>
    <x v="3"/>
    <x v="0"/>
    <x v="1"/>
    <n v="354426.56000000006"/>
    <n v="0.05"/>
    <n v="16.941500000000001"/>
    <n v="0.42504426413130297"/>
    <n v="0"/>
  </r>
  <r>
    <x v="226"/>
    <n v="45723"/>
    <n v="462695"/>
    <x v="434"/>
    <n v="0"/>
    <s v="USD"/>
    <x v="3"/>
    <x v="3"/>
    <x v="0"/>
    <x v="1"/>
    <n v="354687.74000000005"/>
    <n v="0.05"/>
    <n v="13.059000000000001"/>
    <n v="0.42535748292874814"/>
    <n v="0"/>
  </r>
  <r>
    <x v="227"/>
    <n v="45728"/>
    <n v="170417"/>
    <x v="435"/>
    <n v="564.79999999999995"/>
    <s v="USD"/>
    <x v="3"/>
    <x v="3"/>
    <x v="0"/>
    <x v="1"/>
    <n v="360335.74000000005"/>
    <n v="0.05"/>
    <n v="282.40000000000003"/>
    <n v="0.43213081843671231"/>
    <n v="0"/>
  </r>
  <r>
    <x v="227"/>
    <n v="45728"/>
    <n v="170417"/>
    <x v="436"/>
    <n v="0"/>
    <s v="USD"/>
    <x v="3"/>
    <x v="3"/>
    <x v="0"/>
    <x v="1"/>
    <n v="360801.70000000007"/>
    <n v="0.05"/>
    <n v="23.298000000000002"/>
    <n v="0.43268961861611938"/>
    <n v="0"/>
  </r>
  <r>
    <x v="228"/>
    <n v="45732"/>
    <n v="32783"/>
    <x v="437"/>
    <n v="0"/>
    <s v="USD"/>
    <x v="3"/>
    <x v="3"/>
    <x v="0"/>
    <x v="1"/>
    <n v="365421.70000000007"/>
    <n v="0.05"/>
    <n v="231"/>
    <n v="0.43823013030995694"/>
    <n v="0"/>
  </r>
  <r>
    <x v="229"/>
    <n v="45738"/>
    <n v="41359"/>
    <x v="438"/>
    <n v="0"/>
    <s v="USD"/>
    <x v="3"/>
    <x v="3"/>
    <x v="0"/>
    <x v="1"/>
    <n v="366912.26000000007"/>
    <n v="0.05"/>
    <n v="74.528000000000006"/>
    <n v="0.4400176768706423"/>
    <n v="0"/>
  </r>
  <r>
    <x v="230"/>
    <n v="45742"/>
    <n v="41359"/>
    <x v="439"/>
    <n v="0"/>
    <s v="USD"/>
    <x v="3"/>
    <x v="3"/>
    <x v="0"/>
    <x v="1"/>
    <n v="367659.26000000007"/>
    <n v="0.05"/>
    <n v="37.35"/>
    <n v="0.44091351285230829"/>
    <n v="0"/>
  </r>
  <r>
    <x v="231"/>
    <n v="45743"/>
    <n v="41318"/>
    <x v="440"/>
    <n v="189"/>
    <s v="USD"/>
    <x v="3"/>
    <x v="3"/>
    <x v="0"/>
    <x v="1"/>
    <n v="368079.26000000007"/>
    <n v="0.05"/>
    <n v="21"/>
    <n v="0.44141719573356625"/>
    <n v="0"/>
  </r>
  <r>
    <x v="231"/>
    <n v="45743"/>
    <n v="41318"/>
    <x v="441"/>
    <n v="0"/>
    <s v="USD"/>
    <x v="3"/>
    <x v="3"/>
    <x v="0"/>
    <x v="1"/>
    <n v="368106.98000000004"/>
    <n v="0.05"/>
    <n v="1.3860000000000001"/>
    <n v="0.44145043880372919"/>
    <n v="0"/>
  </r>
  <r>
    <x v="232"/>
    <n v="45745"/>
    <n v="394040"/>
    <x v="442"/>
    <n v="640.79999999999995"/>
    <s v="USD"/>
    <x v="3"/>
    <x v="3"/>
    <x v="0"/>
    <x v="1"/>
    <n v="373451.18000000005"/>
    <n v="0.05"/>
    <n v="267.20999999999998"/>
    <n v="0.44785944369425018"/>
    <n v="0"/>
  </r>
  <r>
    <x v="232"/>
    <n v="45745"/>
    <n v="394040"/>
    <x v="443"/>
    <n v="0"/>
    <s v="USD"/>
    <x v="3"/>
    <x v="3"/>
    <x v="0"/>
    <x v="1"/>
    <n v="373803.89000000007"/>
    <n v="0.05"/>
    <n v="17.6355"/>
    <n v="0.44828242938246088"/>
    <n v="0"/>
  </r>
  <r>
    <x v="233"/>
    <n v="45751"/>
    <n v="41359"/>
    <x v="444"/>
    <n v="0"/>
    <s v="USD"/>
    <x v="3"/>
    <x v="3"/>
    <x v="0"/>
    <x v="1"/>
    <n v="374601.57000000007"/>
    <n v="0.05"/>
    <n v="39.884"/>
    <n v="0.4492390430984653"/>
    <n v="0"/>
  </r>
  <r>
    <x v="233"/>
    <n v="45751"/>
    <n v="41359"/>
    <x v="445"/>
    <n v="483.16"/>
    <s v="USD"/>
    <x v="3"/>
    <x v="3"/>
    <x v="0"/>
    <x v="1"/>
    <n v="384270.29000000004"/>
    <n v="0.05"/>
    <n v="483.43599999999998"/>
    <n v="0.46083420678340919"/>
    <n v="0"/>
  </r>
  <r>
    <x v="234"/>
    <n v="45753"/>
    <n v="164679"/>
    <x v="446"/>
    <n v="500"/>
    <s v="USD"/>
    <x v="3"/>
    <x v="3"/>
    <x v="0"/>
    <x v="1"/>
    <n v="389270.29000000004"/>
    <n v="0.05"/>
    <n v="250"/>
    <n v="0.46683043156028969"/>
    <n v="0"/>
  </r>
  <r>
    <x v="235"/>
    <n v="45758"/>
    <n v="41359"/>
    <x v="447"/>
    <n v="0"/>
    <s v="USD"/>
    <x v="3"/>
    <x v="3"/>
    <x v="0"/>
    <x v="1"/>
    <n v="391358.66000000003"/>
    <n v="0.05"/>
    <n v="104.41849999999999"/>
    <n v="0.46933489874774847"/>
    <n v="0"/>
  </r>
  <r>
    <x v="236"/>
    <n v="45758"/>
    <n v="41359"/>
    <x v="448"/>
    <n v="0"/>
    <s v="USD"/>
    <x v="3"/>
    <x v="3"/>
    <x v="0"/>
    <x v="1"/>
    <n v="392981.25000000006"/>
    <n v="0.05"/>
    <n v="81.129500000000007"/>
    <n v="0.47128078161989218"/>
    <n v="0"/>
  </r>
  <r>
    <x v="237"/>
    <n v="45758"/>
    <n v="394054"/>
    <x v="442"/>
    <n v="640.79999999999995"/>
    <s v="USD"/>
    <x v="3"/>
    <x v="3"/>
    <x v="0"/>
    <x v="1"/>
    <n v="398325.45000000007"/>
    <n v="0.05"/>
    <n v="267.20999999999998"/>
    <n v="0.47768978651041311"/>
    <n v="0"/>
  </r>
  <r>
    <x v="237"/>
    <n v="45758"/>
    <n v="394054"/>
    <x v="443"/>
    <n v="0"/>
    <s v="USD"/>
    <x v="3"/>
    <x v="3"/>
    <x v="0"/>
    <x v="1"/>
    <n v="398678.16000000009"/>
    <n v="0.05"/>
    <n v="17.6355"/>
    <n v="0.47811277219862386"/>
    <n v="0"/>
  </r>
  <r>
    <x v="238"/>
    <n v="45760"/>
    <n v="167450"/>
    <x v="449"/>
    <n v="1671.25"/>
    <s v="USD"/>
    <x v="3"/>
    <x v="3"/>
    <x v="0"/>
    <x v="1"/>
    <n v="415390.66000000009"/>
    <n v="0.05"/>
    <n v="835.625"/>
    <n v="0.49815515351534684"/>
    <n v="0"/>
  </r>
  <r>
    <x v="238"/>
    <n v="45760"/>
    <n v="167450"/>
    <x v="450"/>
    <n v="0"/>
    <s v="USD"/>
    <x v="3"/>
    <x v="3"/>
    <x v="0"/>
    <x v="1"/>
    <n v="416769.45000000007"/>
    <n v="0.05"/>
    <n v="68.939499999999995"/>
    <n v="0.49980866046736983"/>
    <n v="0"/>
  </r>
  <r>
    <x v="239"/>
    <n v="45765"/>
    <n v="41359"/>
    <x v="451"/>
    <n v="2445"/>
    <s v="USD"/>
    <x v="3"/>
    <x v="3"/>
    <x v="0"/>
    <x v="1"/>
    <n v="433044.45000000007"/>
    <n v="6.9999999999999993E-2"/>
    <n v="1139.2499999999998"/>
    <n v="0.51932637211611576"/>
    <n v="0"/>
  </r>
  <r>
    <x v="239"/>
    <n v="45765"/>
    <n v="41359"/>
    <x v="452"/>
    <n v="1600"/>
    <s v="USD"/>
    <x v="3"/>
    <x v="3"/>
    <x v="0"/>
    <x v="1"/>
    <n v="443724.45000000007"/>
    <n v="6.9999999999999993E-2"/>
    <n v="747.59999999999991"/>
    <n v="0.53213430823953245"/>
    <n v="0"/>
  </r>
  <r>
    <x v="239"/>
    <n v="45765"/>
    <n v="41359"/>
    <x v="453"/>
    <n v="1440"/>
    <s v="USD"/>
    <x v="3"/>
    <x v="3"/>
    <x v="0"/>
    <x v="1"/>
    <n v="446524.45000000007"/>
    <n v="6.9999999999999993E-2"/>
    <n v="195.99999999999997"/>
    <n v="0.5354921941145856"/>
    <n v="0"/>
  </r>
  <r>
    <x v="239"/>
    <n v="45765"/>
    <n v="41359"/>
    <x v="454"/>
    <n v="0"/>
    <s v="USD"/>
    <x v="3"/>
    <x v="3"/>
    <x v="0"/>
    <x v="1"/>
    <n v="448979.25000000006"/>
    <n v="6.9999999999999993E-2"/>
    <n v="171.83599999999998"/>
    <n v="0.53843610063104275"/>
    <n v="0"/>
  </r>
  <r>
    <x v="240"/>
    <n v="45770"/>
    <n v="32783"/>
    <x v="455"/>
    <n v="0"/>
    <s v="USD"/>
    <x v="3"/>
    <x v="3"/>
    <x v="0"/>
    <x v="1"/>
    <n v="452444.25000000006"/>
    <n v="6.9999999999999993E-2"/>
    <n v="242.54999999999998"/>
    <n v="0.54259148440142091"/>
    <n v="0"/>
  </r>
  <r>
    <x v="241"/>
    <n v="45774"/>
    <n v="41359"/>
    <x v="456"/>
    <n v="5917.5"/>
    <s v="USD"/>
    <x v="3"/>
    <x v="3"/>
    <x v="0"/>
    <x v="1"/>
    <n v="570861.75"/>
    <n v="6.9999999999999993E-2"/>
    <n v="8289.2249999999985"/>
    <n v="0.68460307390466957"/>
    <n v="0"/>
  </r>
  <r>
    <x v="242"/>
    <n v="45787"/>
    <n v="167265"/>
    <x v="457"/>
    <n v="1386.46"/>
    <s v="USD"/>
    <x v="3"/>
    <x v="3"/>
    <x v="0"/>
    <x v="1"/>
    <n v="616867.07999999996"/>
    <n v="6.9999999999999993E-2"/>
    <n v="3220.3730999999998"/>
    <n v="0.73977473382758208"/>
    <n v="0"/>
  </r>
  <r>
    <x v="243"/>
    <n v="45816"/>
    <n v="37707"/>
    <x v="458"/>
    <n v="1787"/>
    <s v="USD"/>
    <x v="3"/>
    <x v="3"/>
    <x v="0"/>
    <x v="1"/>
    <n v="629542.07999999996"/>
    <n v="0.08"/>
    <n v="1014"/>
    <n v="0.75497516363697414"/>
    <n v="0"/>
  </r>
  <r>
    <x v="243"/>
    <n v="45816"/>
    <n v="37707"/>
    <x v="459"/>
    <n v="663"/>
    <s v="USD"/>
    <x v="3"/>
    <x v="3"/>
    <x v="0"/>
    <x v="1"/>
    <n v="632818.07999999996"/>
    <n v="0.08"/>
    <n v="262.08"/>
    <n v="0.75890389011078618"/>
    <n v="0"/>
  </r>
  <r>
    <x v="243"/>
    <n v="45816"/>
    <n v="37707"/>
    <x v="460"/>
    <n v="0"/>
    <s v="USD"/>
    <x v="3"/>
    <x v="3"/>
    <x v="0"/>
    <x v="1"/>
    <n v="634134.03999999992"/>
    <n v="0.08"/>
    <n v="105.27680000000001"/>
    <n v="0.76048204850226286"/>
    <n v="0"/>
  </r>
  <r>
    <x v="244"/>
    <n v="45823"/>
    <n v="164679"/>
    <x v="461"/>
    <n v="5771.76"/>
    <s v="USD"/>
    <x v="3"/>
    <x v="3"/>
    <x v="0"/>
    <x v="1"/>
    <n v="682220.79999999993"/>
    <n v="0.08"/>
    <n v="3846.9408000000003"/>
    <n v="0.81814985285264386"/>
    <n v="0"/>
  </r>
  <r>
    <x v="244"/>
    <n v="45823"/>
    <n v="164679"/>
    <x v="462"/>
    <n v="0"/>
    <s v="USD"/>
    <x v="3"/>
    <x v="3"/>
    <x v="0"/>
    <x v="1"/>
    <n v="685394.53999999992"/>
    <n v="0.08"/>
    <n v="253.89919999999998"/>
    <n v="0.82195594453731924"/>
    <n v="0"/>
  </r>
  <r>
    <x v="245"/>
    <n v="45836"/>
    <n v="168030"/>
    <x v="463"/>
    <n v="1040.1400000000001"/>
    <s v="USD"/>
    <x v="3"/>
    <x v="3"/>
    <x v="0"/>
    <x v="1"/>
    <n v="692328.53999999992"/>
    <n v="0.08"/>
    <n v="554.72"/>
    <n v="0.83027150905789704"/>
    <n v="0"/>
  </r>
  <r>
    <x v="245"/>
    <n v="45836"/>
    <n v="168030"/>
    <x v="464"/>
    <n v="0"/>
    <s v="USD"/>
    <x v="3"/>
    <x v="3"/>
    <x v="0"/>
    <x v="1"/>
    <n v="692900.61999999988"/>
    <n v="0.08"/>
    <n v="45.766400000000004"/>
    <n v="0.83095757311196861"/>
    <n v="0"/>
  </r>
  <r>
    <x v="246"/>
    <n v="45857"/>
    <n v="168699"/>
    <x v="465"/>
    <n v="840"/>
    <s v="USD"/>
    <x v="3"/>
    <x v="3"/>
    <x v="0"/>
    <x v="1"/>
    <n v="695924.61999999988"/>
    <n v="0.08"/>
    <n v="241.92000000000002"/>
    <n v="0.83458408985702592"/>
    <n v="0"/>
  </r>
  <r>
    <x v="246"/>
    <n v="45857"/>
    <n v="168699"/>
    <x v="466"/>
    <n v="0"/>
    <s v="USD"/>
    <x v="3"/>
    <x v="3"/>
    <x v="0"/>
    <x v="1"/>
    <n v="696174.09999999986"/>
    <n v="0.08"/>
    <n v="19.958400000000001"/>
    <n v="0.83488327748849311"/>
    <n v="0"/>
  </r>
  <r>
    <x v="247"/>
    <n v="45868"/>
    <n v="67123"/>
    <x v="467"/>
    <n v="11600"/>
    <s v="USD"/>
    <x v="3"/>
    <x v="3"/>
    <x v="0"/>
    <x v="1"/>
    <n v="707774.09999999986"/>
    <n v="0.08"/>
    <n v="928"/>
    <n v="0.84879451897085578"/>
    <n v="0"/>
  </r>
  <r>
    <x v="248"/>
    <n v="45871"/>
    <n v="41359"/>
    <x v="468"/>
    <n v="140.34"/>
    <s v="USD"/>
    <x v="3"/>
    <x v="3"/>
    <x v="0"/>
    <x v="1"/>
    <n v="708943.43999999983"/>
    <n v="0.08"/>
    <n v="93.547199999999989"/>
    <n v="0.85019684406697527"/>
    <n v="0"/>
  </r>
  <r>
    <x v="248"/>
    <n v="45871"/>
    <n v="41359"/>
    <x v="469"/>
    <n v="0"/>
    <s v="USD"/>
    <x v="3"/>
    <x v="3"/>
    <x v="0"/>
    <x v="1"/>
    <n v="708965.91999999981"/>
    <n v="0.08"/>
    <n v="1.7984"/>
    <n v="0.85022380309357204"/>
    <n v="0"/>
  </r>
  <r>
    <x v="249"/>
    <n v="45892"/>
    <n v="58426"/>
    <x v="470"/>
    <n v="59.23"/>
    <s v="USD"/>
    <x v="3"/>
    <x v="3"/>
    <x v="0"/>
    <x v="1"/>
    <n v="709431.51999999979"/>
    <n v="0.08"/>
    <n v="37.248000000000005"/>
    <n v="0.85078217154479518"/>
    <n v="0"/>
  </r>
  <r>
    <x v="249"/>
    <n v="45892"/>
    <n v="58426"/>
    <x v="471"/>
    <n v="0"/>
    <s v="USD"/>
    <x v="3"/>
    <x v="3"/>
    <x v="0"/>
    <x v="1"/>
    <n v="709469.93999999983"/>
    <n v="0.08"/>
    <n v="3.0736000000000003"/>
    <n v="0.85082824653598077"/>
    <n v="0"/>
  </r>
  <r>
    <x v="250"/>
    <n v="45904"/>
    <n v="77535"/>
    <x v="472"/>
    <n v="4981.84"/>
    <s v="USD"/>
    <x v="3"/>
    <x v="3"/>
    <x v="0"/>
    <x v="1"/>
    <n v="743198.67999999982"/>
    <n v="0.08"/>
    <n v="2698.2991999999999"/>
    <n v="0.89127726783217265"/>
    <n v="0"/>
  </r>
  <r>
    <x v="250"/>
    <n v="45904"/>
    <n v="77535"/>
    <x v="473"/>
    <n v="0"/>
    <s v="USD"/>
    <x v="3"/>
    <x v="3"/>
    <x v="0"/>
    <x v="1"/>
    <n v="745981.32999999984"/>
    <n v="0.08"/>
    <n v="222.61200000000002"/>
    <n v="0.89461434680724994"/>
    <n v="0"/>
  </r>
  <r>
    <x v="251"/>
    <n v="45907"/>
    <n v="77535"/>
    <x v="474"/>
    <n v="866.1"/>
    <s v="USD"/>
    <x v="3"/>
    <x v="3"/>
    <x v="0"/>
    <x v="1"/>
    <n v="750793.32999999984"/>
    <n v="0.14000000000000001"/>
    <n v="673.68000000000006"/>
    <n v="0.90038511353251971"/>
    <n v="0"/>
  </r>
  <r>
    <x v="251"/>
    <n v="45907"/>
    <n v="77535"/>
    <x v="475"/>
    <n v="0"/>
    <s v="USD"/>
    <x v="3"/>
    <x v="3"/>
    <x v="0"/>
    <x v="1"/>
    <n v="751190.31999999983"/>
    <n v="0.14000000000000001"/>
    <n v="55.578600000000009"/>
    <n v="0.90086120178735452"/>
    <n v="0"/>
  </r>
  <r>
    <x v="252"/>
    <n v="45921"/>
    <n v="41359"/>
    <x v="476"/>
    <n v="992"/>
    <s v="USD"/>
    <x v="3"/>
    <x v="3"/>
    <x v="0"/>
    <x v="1"/>
    <n v="763622.31999999983"/>
    <n v="0.14000000000000001"/>
    <n v="1740.4800000000002"/>
    <n v="0.91577021507259004"/>
    <n v="0"/>
  </r>
  <r>
    <x v="252"/>
    <n v="45921"/>
    <n v="41359"/>
    <x v="477"/>
    <n v="99.53"/>
    <s v="USD"/>
    <x v="3"/>
    <x v="3"/>
    <x v="0"/>
    <x v="1"/>
    <n v="764865.84999999986"/>
    <n v="0.14000000000000001"/>
    <n v="174.0942"/>
    <n v="0.91726151215194895"/>
    <n v="0"/>
  </r>
  <r>
    <x v="252"/>
    <n v="45921"/>
    <n v="41359"/>
    <x v="478"/>
    <n v="0"/>
    <s v="USD"/>
    <x v="3"/>
    <x v="3"/>
    <x v="0"/>
    <x v="1"/>
    <n v="765788.96999999986"/>
    <n v="0.14000000000000001"/>
    <n v="129.23680000000002"/>
    <n v="0.91836855915515569"/>
    <n v="0"/>
  </r>
  <r>
    <x v="253"/>
    <n v="45921"/>
    <n v="41359"/>
    <x v="479"/>
    <n v="1536.14"/>
    <s v="USD"/>
    <x v="3"/>
    <x v="3"/>
    <x v="0"/>
    <x v="1"/>
    <n v="784981.9099999998"/>
    <n v="0.14000000000000001"/>
    <n v="2687.0116000000003"/>
    <n v="0.94138559562899171"/>
    <n v="0"/>
  </r>
  <r>
    <x v="253"/>
    <n v="45921"/>
    <n v="41359"/>
    <x v="480"/>
    <n v="2850.12"/>
    <s v="USD"/>
    <x v="3"/>
    <x v="3"/>
    <x v="0"/>
    <x v="1"/>
    <n v="820592.0299999998"/>
    <n v="0.14000000000000001"/>
    <n v="4985.4168000000009"/>
    <n v="0.98409085239932914"/>
    <n v="0"/>
  </r>
  <r>
    <x v="253"/>
    <n v="45921"/>
    <n v="41359"/>
    <x v="481"/>
    <n v="480.87"/>
    <s v="USD"/>
    <x v="3"/>
    <x v="3"/>
    <x v="0"/>
    <x v="1"/>
    <n v="826600.09999999974"/>
    <n v="0.14000000000000001"/>
    <n v="841.12980000000005"/>
    <n v="0.99129600003837548"/>
    <n v="0"/>
  </r>
  <r>
    <x v="253"/>
    <n v="45921"/>
    <n v="41359"/>
    <x v="482"/>
    <n v="0"/>
    <s v="USD"/>
    <x v="3"/>
    <x v="3"/>
    <x v="0"/>
    <x v="1"/>
    <n v="831617.00999999978"/>
    <n v="0.14000000000000001"/>
    <n v="702.36740000000009"/>
    <n v="0.99731250404745142"/>
    <n v="0"/>
  </r>
  <r>
    <x v="254"/>
    <n v="45921"/>
    <n v="41359"/>
    <x v="483"/>
    <n v="6615"/>
    <s v="USD"/>
    <x v="3"/>
    <x v="3"/>
    <x v="0"/>
    <x v="1"/>
    <n v="886707.00999999978"/>
    <n v="0.16"/>
    <n v="8814.4"/>
    <n v="1.0633789086391205"/>
    <n v="0"/>
  </r>
  <r>
    <x v="254"/>
    <n v="45921"/>
    <n v="41359"/>
    <x v="484"/>
    <n v="1631"/>
    <s v="USD"/>
    <x v="3"/>
    <x v="3"/>
    <x v="0"/>
    <x v="1"/>
    <n v="900273.00999999978"/>
    <n v="0.16"/>
    <n v="2170.56"/>
    <n v="1.0796478657037527"/>
    <n v="0"/>
  </r>
  <r>
    <x v="254"/>
    <n v="45921"/>
    <n v="41359"/>
    <x v="485"/>
    <n v="0"/>
    <s v="USD"/>
    <x v="3"/>
    <x v="3"/>
    <x v="0"/>
    <x v="1"/>
    <n v="905937.13999999978"/>
    <n v="0.16"/>
    <n v="906.26080000000002"/>
    <n v="1.0864405450328471"/>
    <n v="0"/>
  </r>
  <r>
    <x v="255"/>
    <n v="45924"/>
    <n v="41318"/>
    <x v="486"/>
    <n v="2223.9"/>
    <s v="USD"/>
    <x v="3"/>
    <x v="3"/>
    <x v="0"/>
    <x v="1"/>
    <n v="920761.0399999998"/>
    <n v="0.16"/>
    <n v="2371.8240000000001"/>
    <n v="1.1042180323268467"/>
    <n v="0"/>
  </r>
  <r>
    <x v="255"/>
    <n v="45924"/>
    <n v="41318"/>
    <x v="487"/>
    <n v="423.6"/>
    <s v="USD"/>
    <x v="3"/>
    <x v="3"/>
    <x v="0"/>
    <x v="1"/>
    <n v="923584.63999999978"/>
    <n v="0.16"/>
    <n v="451.77600000000001"/>
    <n v="1.1076042203828467"/>
    <n v="0"/>
  </r>
  <r>
    <x v="255"/>
    <n v="45924"/>
    <n v="41318"/>
    <x v="488"/>
    <n v="0"/>
    <s v="USD"/>
    <x v="3"/>
    <x v="3"/>
    <x v="0"/>
    <x v="1"/>
    <n v="924993.96999999974"/>
    <n v="0.16"/>
    <n v="225.49279999999999"/>
    <n v="1.1092943522758067"/>
    <n v="0"/>
  </r>
  <r>
    <x v="256"/>
    <n v="45926"/>
    <n v="41359"/>
    <x v="489"/>
    <n v="0"/>
    <s v="USD"/>
    <x v="3"/>
    <x v="3"/>
    <x v="0"/>
    <x v="1"/>
    <n v="925418.83999999973"/>
    <n v="0.16"/>
    <n v="67.979200000000006"/>
    <n v="1.1098038754799975"/>
    <n v="0"/>
  </r>
  <r>
    <x v="256"/>
    <n v="45926"/>
    <n v="41359"/>
    <x v="490"/>
    <n v="371.64"/>
    <s v="USD"/>
    <x v="3"/>
    <x v="3"/>
    <x v="0"/>
    <x v="1"/>
    <n v="930568.83999999973"/>
    <n v="0.16"/>
    <n v="824"/>
    <n v="1.1159799870001843"/>
    <n v="0"/>
  </r>
  <r>
    <x v="257"/>
    <n v="45928"/>
    <n v="37707"/>
    <x v="428"/>
    <n v="625"/>
    <s v="USD"/>
    <x v="3"/>
    <x v="3"/>
    <x v="0"/>
    <x v="1"/>
    <n v="940568.83999999973"/>
    <n v="0.16"/>
    <n v="1600"/>
    <n v="1.1279724365539454"/>
    <n v="0"/>
  </r>
  <r>
    <x v="257"/>
    <n v="45928"/>
    <n v="37707"/>
    <x v="459"/>
    <n v="1026"/>
    <s v="USD"/>
    <x v="3"/>
    <x v="3"/>
    <x v="0"/>
    <x v="1"/>
    <n v="943844.83999999973"/>
    <n v="0.16"/>
    <n v="524.16"/>
    <n v="1.1319011630277573"/>
    <n v="0"/>
  </r>
  <r>
    <x v="257"/>
    <n v="45928"/>
    <n v="37707"/>
    <x v="491"/>
    <n v="0"/>
    <s v="USD"/>
    <x v="3"/>
    <x v="3"/>
    <x v="0"/>
    <x v="1"/>
    <n v="944940.10999999975"/>
    <n v="0.16"/>
    <n v="175.2432"/>
    <n v="1.1332146600500321"/>
    <n v="0"/>
  </r>
  <r>
    <x v="258"/>
    <n v="45935"/>
    <n v="41359"/>
    <x v="492"/>
    <n v="380.49"/>
    <s v="USD"/>
    <x v="3"/>
    <x v="3"/>
    <x v="0"/>
    <x v="1"/>
    <n v="949694.0399999998"/>
    <n v="0.16"/>
    <n v="760.62880000000007"/>
    <n v="1.1389157866207433"/>
    <n v="0"/>
  </r>
  <r>
    <x v="258"/>
    <n v="45935"/>
    <n v="41359"/>
    <x v="493"/>
    <n v="117.8"/>
    <s v="USD"/>
    <x v="3"/>
    <x v="3"/>
    <x v="0"/>
    <x v="1"/>
    <n v="951167.46999999986"/>
    <n v="0.16"/>
    <n v="235.74880000000002"/>
    <n v="1.1406827901153431"/>
    <n v="0"/>
  </r>
  <r>
    <x v="258"/>
    <n v="45935"/>
    <n v="41359"/>
    <x v="494"/>
    <n v="0"/>
    <s v="USD"/>
    <x v="3"/>
    <x v="3"/>
    <x v="0"/>
    <x v="1"/>
    <n v="951635.02999999991"/>
    <n v="0.16"/>
    <n v="74.809600000000003"/>
    <n v="1.1412435090866788"/>
    <n v="0"/>
  </r>
  <r>
    <x v="259"/>
    <n v="45945"/>
    <n v="41359"/>
    <x v="495"/>
    <n v="2972.16"/>
    <s v="USD"/>
    <x v="3"/>
    <x v="3"/>
    <x v="0"/>
    <x v="1"/>
    <n v="974479.19"/>
    <n v="0.16"/>
    <n v="3655.0655999999999"/>
    <n v="1.1686392527264833"/>
    <n v="0"/>
  </r>
  <r>
    <x v="259"/>
    <n v="45945"/>
    <n v="41359"/>
    <x v="496"/>
    <n v="0"/>
    <s v="USD"/>
    <x v="3"/>
    <x v="3"/>
    <x v="0"/>
    <x v="1"/>
    <n v="976363.83"/>
    <n v="0.16"/>
    <n v="301.54240000000004"/>
    <n v="1.1708993977391833"/>
    <n v="0"/>
  </r>
  <r>
    <x v="260"/>
    <n v="45948"/>
    <n v="41359"/>
    <x v="497"/>
    <n v="4123.68"/>
    <s v="USD"/>
    <x v="3"/>
    <x v="3"/>
    <x v="0"/>
    <x v="1"/>
    <n v="996363.83"/>
    <n v="0.16"/>
    <n v="3200"/>
    <n v="1.1948842968467053"/>
    <n v="0"/>
  </r>
  <r>
    <x v="261"/>
    <n v="45949"/>
    <n v="41359"/>
    <x v="498"/>
    <n v="3731"/>
    <s v="USD"/>
    <x v="3"/>
    <x v="3"/>
    <x v="0"/>
    <x v="1"/>
    <n v="1021206.83"/>
    <n v="0.16"/>
    <n v="3974.88"/>
    <n v="1.2246771392731135"/>
    <n v="0"/>
  </r>
  <r>
    <x v="261"/>
    <n v="45949"/>
    <n v="41359"/>
    <x v="499"/>
    <n v="1794"/>
    <s v="USD"/>
    <x v="3"/>
    <x v="3"/>
    <x v="0"/>
    <x v="1"/>
    <n v="1033166.83"/>
    <n v="0.16"/>
    <n v="1913.6000000000001"/>
    <n v="1.2390201089394117"/>
    <n v="0"/>
  </r>
  <r>
    <x v="261"/>
    <n v="45949"/>
    <n v="41359"/>
    <x v="500"/>
    <n v="0"/>
    <s v="USD"/>
    <x v="3"/>
    <x v="3"/>
    <x v="0"/>
    <x v="1"/>
    <n v="1035793.1599999999"/>
    <n v="0.16"/>
    <n v="420.21280000000002"/>
    <n v="1.2421697219430645"/>
    <n v="0"/>
  </r>
  <r>
    <x v="262"/>
    <n v="45952"/>
    <n v="37707"/>
    <x v="213"/>
    <n v="600"/>
    <s v="USD"/>
    <x v="3"/>
    <x v="3"/>
    <x v="0"/>
    <x v="1"/>
    <n v="1041793.1599999999"/>
    <n v="0.16"/>
    <n v="960"/>
    <n v="1.249365191675321"/>
    <n v="0"/>
  </r>
  <r>
    <x v="263"/>
    <n v="45952"/>
    <n v="41359"/>
    <x v="501"/>
    <n v="88"/>
    <s v="USD"/>
    <x v="3"/>
    <x v="3"/>
    <x v="0"/>
    <x v="1"/>
    <n v="1042593.1599999999"/>
    <n v="0.18000000000000002"/>
    <n v="144.00000000000003"/>
    <n v="1.2503245876396221"/>
    <n v="1"/>
  </r>
  <r>
    <x v="264"/>
    <n v="45969"/>
    <n v="41359"/>
    <x v="502"/>
    <n v="1016"/>
    <s v="USD"/>
    <x v="3"/>
    <x v="3"/>
    <x v="0"/>
    <x v="1"/>
    <n v="1049365.5599999998"/>
    <n v="0.18000000000000002"/>
    <n v="1219.0320000000002"/>
    <n v="1.258446354175411"/>
    <n v="1"/>
  </r>
  <r>
    <x v="264"/>
    <n v="45969"/>
    <n v="41359"/>
    <x v="503"/>
    <n v="0"/>
    <s v="USD"/>
    <x v="3"/>
    <x v="3"/>
    <x v="0"/>
    <x v="1"/>
    <n v="1049924.2799999998"/>
    <n v="0.18000000000000002"/>
    <n v="100.56960000000002"/>
    <n v="1.2591163963168786"/>
    <n v="1"/>
  </r>
  <r>
    <x v="265"/>
    <n v="45973"/>
    <n v="37707"/>
    <x v="504"/>
    <n v="1725.45"/>
    <s v="USD"/>
    <x v="3"/>
    <x v="3"/>
    <x v="0"/>
    <x v="1"/>
    <n v="1067501.8299999998"/>
    <n v="0.18000000000000002"/>
    <n v="3163.9590000000003"/>
    <n v="1.2801961844822498"/>
    <n v="1"/>
  </r>
  <r>
    <x v="265"/>
    <n v="45973"/>
    <n v="37707"/>
    <x v="505"/>
    <n v="0"/>
    <s v="USD"/>
    <x v="3"/>
    <x v="3"/>
    <x v="0"/>
    <x v="1"/>
    <n v="1068951.9899999998"/>
    <n v="0.18000000000000002"/>
    <n v="261.02880000000005"/>
    <n v="1.281935281546738"/>
    <n v="1"/>
  </r>
  <r>
    <x v="266"/>
    <n v="45980"/>
    <n v="235770"/>
    <x v="506"/>
    <n v="1342.18"/>
    <s v="USD"/>
    <x v="3"/>
    <x v="3"/>
    <x v="0"/>
    <x v="1"/>
    <n v="1077339.7499999998"/>
    <n v="0.18000000000000002"/>
    <n v="1509.7968000000003"/>
    <n v="1.2919942604136432"/>
    <n v="1"/>
  </r>
  <r>
    <x v="266"/>
    <n v="45980"/>
    <n v="235770"/>
    <x v="507"/>
    <n v="0"/>
    <s v="USD"/>
    <x v="3"/>
    <x v="3"/>
    <x v="0"/>
    <x v="1"/>
    <n v="1078031.7499999998"/>
    <n v="0.18000000000000002"/>
    <n v="124.56000000000002"/>
    <n v="1.2928241379227636"/>
    <n v="1"/>
  </r>
  <r>
    <x v="267"/>
    <n v="45982"/>
    <n v="41359"/>
    <x v="508"/>
    <n v="13399.17"/>
    <s v="USD"/>
    <x v="3"/>
    <x v="3"/>
    <x v="0"/>
    <x v="1"/>
    <n v="1263026.7499999998"/>
    <n v="0.18000000000000002"/>
    <n v="33299.100000000006"/>
    <n v="1.5146784584425643"/>
    <n v="1"/>
  </r>
  <r>
    <x v="268"/>
    <n v="45998"/>
    <n v="169040"/>
    <x v="509"/>
    <n v="338.44"/>
    <s v="USD"/>
    <x v="3"/>
    <x v="3"/>
    <x v="0"/>
    <x v="1"/>
    <n v="1266411.3699999999"/>
    <n v="0.18000000000000002"/>
    <n v="609.23160000000007"/>
    <n v="1.5187374469034294"/>
    <n v="1"/>
  </r>
  <r>
    <x v="268"/>
    <n v="45998"/>
    <n v="169040"/>
    <x v="510"/>
    <n v="0"/>
    <s v="USD"/>
    <x v="3"/>
    <x v="3"/>
    <x v="0"/>
    <x v="1"/>
    <n v="1266690.6099999999"/>
    <n v="0.18000000000000002"/>
    <n v="50.263200000000005"/>
    <n v="1.5190723240647688"/>
    <n v="1"/>
  </r>
  <r>
    <x v="269"/>
    <n v="46002"/>
    <n v="167672"/>
    <x v="511"/>
    <n v="0"/>
    <s v="USD"/>
    <x v="3"/>
    <x v="3"/>
    <x v="0"/>
    <x v="1"/>
    <n v="1275659.3599999999"/>
    <n v="0.18000000000000002"/>
    <n v="1614.3750000000002"/>
    <n v="1.5298280522582981"/>
    <n v="1"/>
  </r>
  <r>
    <x v="270"/>
    <n v="46010"/>
    <n v="168030"/>
    <x v="512"/>
    <n v="798.5"/>
    <s v="USD"/>
    <x v="3"/>
    <x v="3"/>
    <x v="0"/>
    <x v="1"/>
    <n v="1282310.3599999999"/>
    <n v="0.18000000000000002"/>
    <n v="1197.18"/>
    <n v="1.5378042304565045"/>
    <n v="1"/>
  </r>
  <r>
    <x v="270"/>
    <n v="46010"/>
    <n v="168030"/>
    <x v="513"/>
    <n v="0"/>
    <s v="USD"/>
    <x v="3"/>
    <x v="3"/>
    <x v="0"/>
    <x v="1"/>
    <n v="1282859.0699999998"/>
    <n v="0.18000000000000002"/>
    <n v="98.767800000000022"/>
    <n v="1.5384622681559688"/>
    <n v="1"/>
  </r>
  <r>
    <x v="271"/>
    <n v="45681"/>
    <n v="168699"/>
    <x v="514"/>
    <n v="570"/>
    <s v="USD"/>
    <x v="3"/>
    <x v="3"/>
    <x v="1"/>
    <x v="1"/>
    <n v="2415"/>
    <n v="0.08"/>
    <n v="193.20000000000002"/>
    <n v="1.6833608665648984E-2"/>
    <n v="0"/>
  </r>
  <r>
    <x v="228"/>
    <n v="45732"/>
    <n v="32783"/>
    <x v="515"/>
    <n v="16000"/>
    <s v="USD"/>
    <x v="3"/>
    <x v="3"/>
    <x v="1"/>
    <x v="1"/>
    <n v="58415"/>
    <n v="0.08"/>
    <n v="4480"/>
    <n v="0.40717815743432106"/>
    <n v="0"/>
  </r>
  <r>
    <x v="228"/>
    <n v="45732"/>
    <n v="32783"/>
    <x v="516"/>
    <n v="960"/>
    <s v="USD"/>
    <x v="3"/>
    <x v="3"/>
    <x v="1"/>
    <x v="1"/>
    <n v="60815"/>
    <n v="0.08"/>
    <n v="192"/>
    <n v="0.42390720952440697"/>
    <n v="0"/>
  </r>
  <r>
    <x v="272"/>
    <n v="45743"/>
    <n v="41318"/>
    <x v="517"/>
    <n v="540"/>
    <s v="USD"/>
    <x v="3"/>
    <x v="3"/>
    <x v="1"/>
    <x v="1"/>
    <n v="62838.92"/>
    <n v="0.08"/>
    <n v="161.9136"/>
    <n v="0.43801481915197643"/>
    <n v="0"/>
  </r>
  <r>
    <x v="273"/>
    <n v="45750"/>
    <n v="39204"/>
    <x v="518"/>
    <n v="1735"/>
    <s v="USD"/>
    <x v="3"/>
    <x v="3"/>
    <x v="1"/>
    <x v="1"/>
    <n v="64776.42"/>
    <n v="0.08"/>
    <n v="155"/>
    <n v="0.45152004349553543"/>
    <n v="0"/>
  </r>
  <r>
    <x v="240"/>
    <n v="45770"/>
    <n v="32783"/>
    <x v="519"/>
    <n v="12000"/>
    <s v="USD"/>
    <x v="3"/>
    <x v="3"/>
    <x v="1"/>
    <x v="1"/>
    <n v="106776.42"/>
    <n v="0.105"/>
    <n v="4410"/>
    <n v="0.74427845507203949"/>
    <n v="0"/>
  </r>
  <r>
    <x v="240"/>
    <n v="45770"/>
    <n v="32783"/>
    <x v="390"/>
    <n v="240"/>
    <s v="USD"/>
    <x v="3"/>
    <x v="3"/>
    <x v="1"/>
    <x v="1"/>
    <n v="107376.42"/>
    <n v="0.105"/>
    <n v="63"/>
    <n v="0.74846071809456094"/>
    <n v="0"/>
  </r>
  <r>
    <x v="274"/>
    <n v="45806"/>
    <n v="164679"/>
    <x v="520"/>
    <n v="235.45"/>
    <s v="USD"/>
    <x v="3"/>
    <x v="3"/>
    <x v="1"/>
    <x v="1"/>
    <n v="109729.62"/>
    <n v="0.12000000000000001"/>
    <n v="282.38400000000001"/>
    <n v="0.76486355366889025"/>
    <n v="0"/>
  </r>
  <r>
    <x v="275"/>
    <n v="45941"/>
    <n v="41359"/>
    <x v="521"/>
    <n v="540"/>
    <s v="USD"/>
    <x v="3"/>
    <x v="3"/>
    <x v="1"/>
    <x v="1"/>
    <n v="112001.62"/>
    <n v="0.12000000000000001"/>
    <n v="272.64000000000004"/>
    <n v="0.78070038964750488"/>
    <n v="0"/>
  </r>
  <r>
    <x v="269"/>
    <n v="46002"/>
    <n v="167672"/>
    <x v="522"/>
    <n v="2173.4"/>
    <s v="USD"/>
    <x v="3"/>
    <x v="3"/>
    <x v="1"/>
    <x v="1"/>
    <n v="220713.72"/>
    <n v="0.26"/>
    <n v="28265.146000000004"/>
    <n v="1.5384713828652683"/>
    <n v="1"/>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76">
  <r>
    <s v="Benjamin Lee"/>
    <n v="85"/>
    <n v="3691749.9400000009"/>
    <n v="489853.8"/>
    <n v="401684.18709999998"/>
    <x v="0"/>
    <n v="88169.612900000007"/>
  </r>
  <r>
    <n v="7.0000000000000007E-2"/>
    <n v="17"/>
    <n v="1348435.98"/>
    <n v="200644.22999999998"/>
    <n v="94390.518600000025"/>
    <x v="1"/>
    <n v="106253.71139999996"/>
  </r>
  <r>
    <s v="SO-841591-1"/>
    <n v="1"/>
    <n v="121328.21"/>
    <n v="18201.810000000001"/>
    <n v="8492.9747000000007"/>
    <x v="2"/>
    <n v="9708.8353000000006"/>
  </r>
  <r>
    <s v="SO-845604-1"/>
    <n v="6"/>
    <n v="305771.52000000002"/>
    <n v="30958.080000000002"/>
    <n v="21404.006400000002"/>
    <x v="3"/>
    <n v="9554.0735999999997"/>
  </r>
  <r>
    <s v="SO-859575-1"/>
    <n v="2"/>
    <n v="94075.14"/>
    <n v="14113.67"/>
    <n v="6585.2598000000007"/>
    <x v="4"/>
    <n v="7528.4101999999993"/>
  </r>
  <r>
    <s v="SO-862264-1"/>
    <n v="1"/>
    <n v="320000"/>
    <n v="70272.5"/>
    <n v="22400.000000000004"/>
    <x v="5"/>
    <n v="47872.5"/>
  </r>
  <r>
    <s v="SO-921493-1"/>
    <n v="3"/>
    <n v="193895.26"/>
    <n v="19288.8"/>
    <n v="13572.668200000002"/>
    <x v="6"/>
    <n v="5716.1317999999974"/>
  </r>
  <r>
    <s v="SO-961765-1"/>
    <n v="3"/>
    <n v="1727.8500000000001"/>
    <n v="264.42"/>
    <n v="120.94950000000001"/>
    <x v="7"/>
    <n v="143.47050000000002"/>
  </r>
  <r>
    <s v="SO-968313-1"/>
    <n v="1"/>
    <n v="311638"/>
    <n v="47544.95"/>
    <n v="21814.660000000003"/>
    <x v="8"/>
    <n v="25730.289999999994"/>
  </r>
  <r>
    <n v="0.09"/>
    <n v="14"/>
    <n v="855661.21000000008"/>
    <n v="117835.97"/>
    <n v="77009.508900000001"/>
    <x v="9"/>
    <n v="40826.4611"/>
  </r>
  <r>
    <s v="SO-277742-1"/>
    <n v="1"/>
    <n v="49014.7"/>
    <n v="5367.22"/>
    <n v="4411.3229999999994"/>
    <x v="10"/>
    <n v="955.89700000000084"/>
  </r>
  <r>
    <s v="SO-841826-1"/>
    <n v="1"/>
    <n v="125875"/>
    <n v="5137.76"/>
    <n v="11328.75"/>
    <x v="11"/>
    <n v="-6190.99"/>
  </r>
  <r>
    <s v="SO-854373-1"/>
    <n v="1"/>
    <n v="13482.9"/>
    <n v="1139.4000000000001"/>
    <n v="1213.461"/>
    <x v="12"/>
    <n v="-74.060999999999922"/>
  </r>
  <r>
    <s v="SO-855543-1"/>
    <n v="1"/>
    <n v="1208.8800000000001"/>
    <n v="120.88"/>
    <n v="108.7992"/>
    <x v="13"/>
    <n v="12.080799999999996"/>
  </r>
  <r>
    <s v="SO-961412-1"/>
    <n v="2"/>
    <n v="49669.64"/>
    <n v="2469.7399999999998"/>
    <n v="4470.2676000000001"/>
    <x v="14"/>
    <n v="-2000.5276000000003"/>
  </r>
  <r>
    <s v="SO-964832-1"/>
    <n v="1"/>
    <n v="558691.53"/>
    <n v="100559.89"/>
    <n v="50282.237699999998"/>
    <x v="15"/>
    <n v="50277.652300000002"/>
  </r>
  <r>
    <s v="SO-964872-1"/>
    <n v="3"/>
    <n v="6476.83"/>
    <n v="548.62"/>
    <n v="582.91470000000004"/>
    <x v="16"/>
    <n v="-34.294700000000034"/>
  </r>
  <r>
    <s v="SO-968197-1"/>
    <n v="3"/>
    <n v="46696.13"/>
    <n v="1946.8600000000001"/>
    <n v="4202.6517000000003"/>
    <x v="17"/>
    <n v="-2255.7917000000002"/>
  </r>
  <r>
    <s v="SO-983000-1"/>
    <n v="1"/>
    <n v="4545.6000000000004"/>
    <n v="545.6"/>
    <n v="409.10400000000004"/>
    <x v="18"/>
    <n v="136.49599999999998"/>
  </r>
  <r>
    <n v="0.1"/>
    <n v="7"/>
    <n v="376838.83999999997"/>
    <n v="50029.36"/>
    <n v="37683.884000000005"/>
    <x v="19"/>
    <n v="12345.475999999995"/>
  </r>
  <r>
    <s v="SO-855519-1"/>
    <n v="1"/>
    <n v="119448"/>
    <n v="23898"/>
    <n v="11944.800000000001"/>
    <x v="20"/>
    <n v="11953.199999999999"/>
  </r>
  <r>
    <s v="SO-858426-1"/>
    <n v="1"/>
    <n v="36199.050000000003"/>
    <n v="2720.84"/>
    <n v="3619.9050000000007"/>
    <x v="21"/>
    <n v="-899.06500000000051"/>
  </r>
  <r>
    <s v="SO-975941-1"/>
    <n v="1"/>
    <n v="1071"/>
    <n v="246.33"/>
    <n v="107.10000000000001"/>
    <x v="22"/>
    <n v="139.23000000000002"/>
  </r>
  <r>
    <s v="SO-987513-1"/>
    <n v="1"/>
    <n v="2983.05"/>
    <n v="358.05"/>
    <n v="298.30500000000001"/>
    <x v="18"/>
    <n v="59.745000000000005"/>
  </r>
  <r>
    <s v="SO-990095-1"/>
    <n v="3"/>
    <n v="217137.74"/>
    <n v="22806.14"/>
    <n v="21713.774000000001"/>
    <x v="23"/>
    <n v="1092.3659999999982"/>
  </r>
  <r>
    <n v="0.16"/>
    <n v="10"/>
    <n v="369789.41000000003"/>
    <n v="41465.519999999997"/>
    <n v="59166.3056"/>
    <x v="24"/>
    <n v="-17700.785600000003"/>
  </r>
  <r>
    <s v="SO-863698-1"/>
    <n v="3"/>
    <n v="14517.24"/>
    <n v="1523.24"/>
    <n v="2322.7583999999997"/>
    <x v="25"/>
    <n v="-799.5183999999997"/>
  </r>
  <r>
    <s v="SO-867922-1"/>
    <n v="1"/>
    <n v="18030.560000000001"/>
    <n v="2065.9899999999998"/>
    <n v="2884.8896000000004"/>
    <x v="26"/>
    <n v="-818.89960000000065"/>
  </r>
  <r>
    <s v="SO-934184-1"/>
    <n v="2"/>
    <n v="9178.82"/>
    <n v="1276.31"/>
    <n v="1468.6112000000001"/>
    <x v="27"/>
    <n v="-192.30120000000011"/>
  </r>
  <r>
    <s v="SO-940477-1"/>
    <n v="3"/>
    <n v="327421.56"/>
    <n v="36599.980000000003"/>
    <n v="52387.4496"/>
    <x v="28"/>
    <n v="-15787.469599999997"/>
  </r>
  <r>
    <s v="SO-990908-1"/>
    <n v="1"/>
    <n v="641.23"/>
    <n v="0"/>
    <n v="102.5968"/>
    <x v="29"/>
    <n v="-102.5968"/>
  </r>
  <r>
    <n v="0.18"/>
    <n v="36"/>
    <n v="738546.5"/>
    <n v="79380.719999999987"/>
    <n v="132938.37"/>
    <x v="30"/>
    <n v="-53557.650000000009"/>
  </r>
  <r>
    <s v="SO-0999524-1"/>
    <n v="1"/>
    <n v="7093.74"/>
    <n v="7093.74"/>
    <n v="1276.8732"/>
    <x v="31"/>
    <n v="5816.8667999999998"/>
  </r>
  <r>
    <s v="SO-1002127-1"/>
    <n v="1"/>
    <n v="5491"/>
    <n v="867"/>
    <n v="988.38"/>
    <x v="32"/>
    <n v="-121.38"/>
  </r>
  <r>
    <s v="SO-1011949-1"/>
    <n v="2"/>
    <n v="1225.4100000000001"/>
    <n v="138.30000000000001"/>
    <n v="220.57380000000001"/>
    <x v="33"/>
    <n v="-82.273799999999994"/>
  </r>
  <r>
    <s v="SO-1019047-1"/>
    <n v="1"/>
    <n v="11733.96"/>
    <n v="3150.06"/>
    <n v="2112.1127999999999"/>
    <x v="34"/>
    <n v="1037.9472000000001"/>
  </r>
  <r>
    <s v="SO-1034180-1"/>
    <n v="1"/>
    <n v="15000"/>
    <n v="2148"/>
    <n v="2700"/>
    <x v="35"/>
    <n v="-552"/>
  </r>
  <r>
    <s v="SO-1039308-1"/>
    <n v="3"/>
    <n v="16606.7"/>
    <n v="2450.7199999999998"/>
    <n v="2989.2060000000001"/>
    <x v="36"/>
    <n v="-538.48600000000033"/>
  </r>
  <r>
    <s v="SO-1039497-1"/>
    <n v="1"/>
    <n v="9766.5"/>
    <n v="994.5"/>
    <n v="1757.97"/>
    <x v="37"/>
    <n v="-763.47"/>
  </r>
  <r>
    <s v="SO-1043241-1"/>
    <n v="3"/>
    <n v="1700.24"/>
    <n v="258.84000000000003"/>
    <n v="306.04320000000001"/>
    <x v="38"/>
    <n v="-47.203199999999981"/>
  </r>
  <r>
    <s v="SO-273545-1"/>
    <n v="3"/>
    <n v="139345.26"/>
    <n v="13915.119999999999"/>
    <n v="25082.146800000002"/>
    <x v="39"/>
    <n v="-11167.026800000003"/>
  </r>
  <r>
    <s v="SO-286050-1"/>
    <n v="1"/>
    <n v="17386.150000000001"/>
    <n v="1653.5"/>
    <n v="3129.5070000000001"/>
    <x v="40"/>
    <n v="-1476.0070000000001"/>
  </r>
  <r>
    <s v="SO-830674-1"/>
    <n v="1"/>
    <n v="4601.12"/>
    <n v="460.07"/>
    <n v="828.20159999999998"/>
    <x v="41"/>
    <n v="-368.13159999999999"/>
  </r>
  <r>
    <s v="SO-877297-1"/>
    <n v="3"/>
    <n v="33501.549999999996"/>
    <n v="2325.36"/>
    <n v="6030.2789999999995"/>
    <x v="42"/>
    <n v="-3704.9189999999994"/>
  </r>
  <r>
    <s v="SO-887494-1"/>
    <n v="1"/>
    <n v="29926.91"/>
    <n v="2100.62"/>
    <n v="5386.8437999999996"/>
    <x v="43"/>
    <n v="-3286.2237999999998"/>
  </r>
  <r>
    <s v="SO-922917-1"/>
    <n v="1"/>
    <n v="39761.31"/>
    <n v="1986.31"/>
    <n v="7157.0357999999997"/>
    <x v="44"/>
    <n v="-5170.7258000000002"/>
  </r>
  <r>
    <s v="SO-934190-1"/>
    <n v="5"/>
    <n v="55504.880000000005"/>
    <n v="6299.8000000000011"/>
    <n v="9990.8784000000014"/>
    <x v="45"/>
    <n v="-3691.0784000000003"/>
  </r>
  <r>
    <s v="SO-941666-1"/>
    <n v="1"/>
    <n v="265000"/>
    <n v="24500"/>
    <n v="47700"/>
    <x v="46"/>
    <n v="-23200"/>
  </r>
  <r>
    <s v="SO-977475-1"/>
    <n v="1"/>
    <n v="24714"/>
    <n v="1482"/>
    <n v="4448.5199999999995"/>
    <x v="47"/>
    <n v="-2966.5199999999995"/>
  </r>
  <r>
    <s v="SO-978887-1"/>
    <n v="1"/>
    <n v="2642.26"/>
    <n v="528.45000000000005"/>
    <n v="475.60680000000002"/>
    <x v="48"/>
    <n v="52.843200000000024"/>
  </r>
  <r>
    <s v="SO-984100-1"/>
    <n v="1"/>
    <n v="543.84"/>
    <n v="27.18"/>
    <n v="97.891199999999998"/>
    <x v="49"/>
    <n v="-70.711199999999991"/>
  </r>
  <r>
    <s v="SO-990257-1"/>
    <n v="1"/>
    <n v="1363.68"/>
    <n v="163.68"/>
    <n v="245.4624"/>
    <x v="18"/>
    <n v="-81.782399999999996"/>
  </r>
  <r>
    <s v="SO-990796-1"/>
    <n v="1"/>
    <n v="8250"/>
    <n v="1650"/>
    <n v="1485"/>
    <x v="50"/>
    <n v="165"/>
  </r>
  <r>
    <s v="SO-990908-1"/>
    <n v="1"/>
    <n v="7481.72"/>
    <n v="1197.2"/>
    <n v="1346.7095999999999"/>
    <x v="51"/>
    <n v="-149.50959999999986"/>
  </r>
  <r>
    <s v="SO-994950-1"/>
    <n v="1"/>
    <n v="39906.269999999997"/>
    <n v="3990.27"/>
    <n v="7183.1285999999991"/>
    <x v="52"/>
    <n v="-3192.8585999999991"/>
  </r>
  <r>
    <n v="0.2"/>
    <n v="1"/>
    <n v="2478"/>
    <n v="498"/>
    <n v="495.6"/>
    <x v="53"/>
    <n v="2.3999999999999773"/>
  </r>
  <r>
    <s v="SO-1034180-1"/>
    <n v="1"/>
    <n v="2478"/>
    <n v="498"/>
    <n v="495.6"/>
    <x v="53"/>
    <n v="2.3999999999999773"/>
  </r>
  <r>
    <s v="David Jones"/>
    <n v="145"/>
    <n v="6159433.7600000007"/>
    <n v="626979.0900000002"/>
    <n v="693485.46189999999"/>
    <x v="54"/>
    <n v="-66506.371899999795"/>
  </r>
  <r>
    <n v="0.05"/>
    <n v="62"/>
    <n v="1741464.58"/>
    <n v="107210.78"/>
    <n v="87073.228999999978"/>
    <x v="55"/>
    <n v="20137.551000000021"/>
  </r>
  <r>
    <s v="SO-0998655-1"/>
    <n v="1"/>
    <n v="43500"/>
    <n v="3450"/>
    <n v="2175"/>
    <x v="56"/>
    <n v="1275"/>
  </r>
  <r>
    <s v="SO-0999557-1"/>
    <n v="1"/>
    <n v="3800"/>
    <n v="200"/>
    <n v="190"/>
    <x v="57"/>
    <n v="10"/>
  </r>
  <r>
    <s v="SO-1015207-1"/>
    <n v="1"/>
    <n v="1754.07"/>
    <n v="140.38999999999999"/>
    <n v="87.703500000000005"/>
    <x v="58"/>
    <n v="52.686499999999981"/>
  </r>
  <r>
    <s v="SO-1018605-1"/>
    <n v="3"/>
    <n v="268580.77"/>
    <n v="14098.720000000001"/>
    <n v="13429.038500000001"/>
    <x v="59"/>
    <n v="669.6815000000006"/>
  </r>
  <r>
    <s v="SO-1018702-1"/>
    <n v="2"/>
    <n v="2485.7800000000002"/>
    <n v="200"/>
    <n v="124.289"/>
    <x v="60"/>
    <n v="75.710999999999999"/>
  </r>
  <r>
    <s v="SO-1024752-1"/>
    <n v="1"/>
    <n v="1819.85"/>
    <n v="0"/>
    <n v="90.992500000000007"/>
    <x v="29"/>
    <n v="-90.992500000000007"/>
  </r>
  <r>
    <s v="SO-1025005-1"/>
    <n v="2"/>
    <n v="502.83"/>
    <n v="0"/>
    <n v="25.141500000000001"/>
    <x v="29"/>
    <n v="-25.141500000000001"/>
  </r>
  <r>
    <s v="SO-1041100-1"/>
    <n v="2"/>
    <n v="4141.3500000000004"/>
    <n v="270"/>
    <n v="207.0675"/>
    <x v="61"/>
    <n v="62.932500000000005"/>
  </r>
  <r>
    <s v="SO-1043519-1"/>
    <n v="3"/>
    <n v="102656.6"/>
    <n v="7990"/>
    <n v="5132.83"/>
    <x v="62"/>
    <n v="2857.17"/>
  </r>
  <r>
    <s v="SO-1052529-1"/>
    <n v="2"/>
    <n v="1376.25"/>
    <n v="100"/>
    <n v="68.8125"/>
    <x v="63"/>
    <n v="31.1875"/>
  </r>
  <r>
    <s v="SO-1053243-1"/>
    <n v="2"/>
    <n v="4104.49"/>
    <n v="302"/>
    <n v="205.22450000000001"/>
    <x v="64"/>
    <n v="96.775499999999994"/>
  </r>
  <r>
    <s v="SO-471268-1"/>
    <n v="2"/>
    <n v="180749.95"/>
    <n v="21615.72"/>
    <n v="9037.4974999999995"/>
    <x v="65"/>
    <n v="12578.222500000002"/>
  </r>
  <r>
    <s v="SO-851003-1"/>
    <n v="1"/>
    <n v="98355.35"/>
    <n v="9833.3799999999992"/>
    <n v="4917.7675000000008"/>
    <x v="66"/>
    <n v="4915.6124999999984"/>
  </r>
  <r>
    <s v="SO-877876-1"/>
    <n v="1"/>
    <n v="5573.62"/>
    <n v="501.62"/>
    <n v="278.68099999999998"/>
    <x v="67"/>
    <n v="222.93900000000002"/>
  </r>
  <r>
    <s v="SO-882132-1"/>
    <n v="2"/>
    <n v="47874.780000000006"/>
    <n v="3720.14"/>
    <n v="2393.739"/>
    <x v="68"/>
    <n v="1326.4009999999998"/>
  </r>
  <r>
    <s v="SO-926028-1"/>
    <n v="2"/>
    <n v="4600.13"/>
    <n v="361.5"/>
    <n v="230.00649999999999"/>
    <x v="69"/>
    <n v="131.49350000000001"/>
  </r>
  <r>
    <s v="SO-948323-1"/>
    <n v="5"/>
    <n v="301875.44"/>
    <n v="20735.400000000001"/>
    <n v="15093.771999999999"/>
    <x v="70"/>
    <n v="5641.6280000000024"/>
  </r>
  <r>
    <s v="SO-949612-1"/>
    <n v="3"/>
    <n v="10972.56"/>
    <n v="745.84"/>
    <n v="548.62800000000004"/>
    <x v="71"/>
    <n v="197.21199999999999"/>
  </r>
  <r>
    <s v="SO-960878-1"/>
    <n v="2"/>
    <n v="1874.25"/>
    <n v="206.25"/>
    <n v="93.712500000000006"/>
    <x v="72"/>
    <n v="112.53749999999999"/>
  </r>
  <r>
    <s v="SO-964095-1"/>
    <n v="6"/>
    <n v="377392.91"/>
    <n v="7515.08"/>
    <n v="18869.645499999999"/>
    <x v="73"/>
    <n v="-11354.565499999999"/>
  </r>
  <r>
    <s v="SO-967216-1"/>
    <n v="4"/>
    <n v="30242.449999999997"/>
    <n v="2754.96"/>
    <n v="1512.1224999999999"/>
    <x v="74"/>
    <n v="1242.8375000000001"/>
  </r>
  <r>
    <s v="SO-967231-1"/>
    <n v="2"/>
    <n v="4104.95"/>
    <n v="90"/>
    <n v="205.2475"/>
    <x v="75"/>
    <n v="-115.2475"/>
  </r>
  <r>
    <s v="SO-968896-1"/>
    <n v="4"/>
    <n v="26307.479999999996"/>
    <n v="568.4"/>
    <n v="1315.3739999999998"/>
    <x v="76"/>
    <n v="-746.97399999999982"/>
  </r>
  <r>
    <s v="SO-984976-1"/>
    <n v="4"/>
    <n v="75325.05"/>
    <n v="3914.9199999999996"/>
    <n v="3766.2525000000001"/>
    <x v="77"/>
    <n v="148.66749999999956"/>
  </r>
  <r>
    <s v="SO-992891-1"/>
    <n v="1"/>
    <n v="817.42"/>
    <n v="65.42"/>
    <n v="40.871000000000002"/>
    <x v="78"/>
    <n v="24.548999999999999"/>
  </r>
  <r>
    <s v="SO-997373-1"/>
    <n v="3"/>
    <n v="140676.25"/>
    <n v="7831.04"/>
    <n v="7033.8125"/>
    <x v="79"/>
    <n v="797.22749999999996"/>
  </r>
  <r>
    <n v="6.9999999999999993E-2"/>
    <n v="7"/>
    <n v="345906.43"/>
    <n v="36881.74"/>
    <n v="24213.450099999995"/>
    <x v="80"/>
    <n v="12668.289900000003"/>
  </r>
  <r>
    <s v="SO-1039981-1"/>
    <n v="4"/>
    <n v="274823.27"/>
    <n v="26482.44"/>
    <n v="19237.628899999996"/>
    <x v="81"/>
    <n v="7244.8111000000026"/>
  </r>
  <r>
    <s v="SO-847948-1"/>
    <n v="1"/>
    <n v="11699.08"/>
    <n v="1499.08"/>
    <n v="818.93559999999991"/>
    <x v="82"/>
    <n v="680.14440000000002"/>
  </r>
  <r>
    <s v="SO-914436-1"/>
    <n v="2"/>
    <n v="59384.08"/>
    <n v="8900.2199999999993"/>
    <n v="4156.8855999999996"/>
    <x v="83"/>
    <n v="4743.3343999999997"/>
  </r>
  <r>
    <n v="0.08"/>
    <n v="6"/>
    <n v="1213690.1499999999"/>
    <n v="159704.48000000001"/>
    <n v="97095.212000000014"/>
    <x v="84"/>
    <n v="62609.267999999996"/>
  </r>
  <r>
    <s v="SO-1036820-1"/>
    <n v="1"/>
    <n v="139475.68"/>
    <n v="41844.21"/>
    <n v="11158.054399999999"/>
    <x v="85"/>
    <n v="30686.155599999998"/>
  </r>
  <r>
    <s v="SO-1064904-1"/>
    <n v="1"/>
    <n v="6193.5"/>
    <n v="681"/>
    <n v="495.48"/>
    <x v="86"/>
    <n v="185.51999999999998"/>
  </r>
  <r>
    <s v="SO-847948-1"/>
    <n v="4"/>
    <n v="1068020.97"/>
    <n v="117179.26999999999"/>
    <n v="85441.67760000001"/>
    <x v="87"/>
    <n v="31737.59239999998"/>
  </r>
  <r>
    <n v="0.14000000000000001"/>
    <n v="5"/>
    <n v="154414.49000000002"/>
    <n v="26771.82"/>
    <n v="21618.028600000001"/>
    <x v="88"/>
    <n v="5153.7913999999982"/>
  </r>
  <r>
    <s v="SO-1036820-1"/>
    <n v="1"/>
    <n v="41628.35"/>
    <n v="12489.76"/>
    <n v="5827.9690000000001"/>
    <x v="89"/>
    <n v="6661.7910000000002"/>
  </r>
  <r>
    <s v="SO-1060381-1"/>
    <n v="4"/>
    <n v="112786.14"/>
    <n v="14282.06"/>
    <n v="15790.059600000004"/>
    <x v="90"/>
    <n v="-1507.9996000000046"/>
  </r>
  <r>
    <n v="0.16"/>
    <n v="42"/>
    <n v="1161345.8799999997"/>
    <n v="130656.90000000002"/>
    <n v="185815.34079999998"/>
    <x v="91"/>
    <n v="-55158.440799999953"/>
  </r>
  <r>
    <s v="SO-1018660-1"/>
    <n v="2"/>
    <n v="14519.85"/>
    <n v="0"/>
    <n v="2323.1760000000004"/>
    <x v="29"/>
    <n v="-2323.1760000000004"/>
  </r>
  <r>
    <s v="SO-1028761-1"/>
    <n v="1"/>
    <n v="10854"/>
    <n v="1447.2"/>
    <n v="1736.64"/>
    <x v="92"/>
    <n v="-289.44000000000005"/>
  </r>
  <r>
    <s v="SO-1077987-1"/>
    <n v="3"/>
    <n v="362074.79000000004"/>
    <n v="38586.959999999999"/>
    <n v="57931.966400000005"/>
    <x v="93"/>
    <n v="-19345.006400000006"/>
  </r>
  <r>
    <s v="SO-1078034-1"/>
    <n v="3"/>
    <n v="228949.09000000003"/>
    <n v="24446.639999999999"/>
    <n v="36631.854399999997"/>
    <x v="94"/>
    <n v="-12185.214399999997"/>
  </r>
  <r>
    <s v="SO-1079504-1"/>
    <n v="1"/>
    <n v="216872.5"/>
    <n v="42252.5"/>
    <n v="34699.599999999999"/>
    <x v="95"/>
    <n v="7552.9000000000015"/>
  </r>
  <r>
    <s v="SO-1080710-1"/>
    <n v="2"/>
    <n v="2170"/>
    <n v="395"/>
    <n v="347.2"/>
    <x v="96"/>
    <n v="47.800000000000011"/>
  </r>
  <r>
    <s v="SO-1083784-1"/>
    <n v="2"/>
    <n v="414.02"/>
    <n v="79.02"/>
    <n v="66.243200000000002"/>
    <x v="97"/>
    <n v="12.776799999999994"/>
  </r>
  <r>
    <s v="SO-1083927-1"/>
    <n v="3"/>
    <n v="9083"/>
    <n v="234.56"/>
    <n v="1453.28"/>
    <x v="98"/>
    <n v="-1218.72"/>
  </r>
  <r>
    <s v="SO-1085524-1"/>
    <n v="2"/>
    <n v="22346.85"/>
    <n v="612"/>
    <n v="3575.4960000000001"/>
    <x v="99"/>
    <n v="-2963.4960000000001"/>
  </r>
  <r>
    <s v="SO-1085539-1"/>
    <n v="1"/>
    <n v="52143.71"/>
    <n v="7841.62"/>
    <n v="8342.9935999999998"/>
    <x v="100"/>
    <n v="-501.3735999999999"/>
  </r>
  <r>
    <s v="SO-1085902-1"/>
    <n v="1"/>
    <n v="49900"/>
    <n v="3014.63"/>
    <n v="7984"/>
    <x v="101"/>
    <n v="-4969.37"/>
  </r>
  <r>
    <s v="SO-1088794-1"/>
    <n v="3"/>
    <n v="10037.82"/>
    <n v="274.92"/>
    <n v="1606.0511999999999"/>
    <x v="102"/>
    <n v="-1331.1311999999998"/>
  </r>
  <r>
    <s v="SO-1088956-1"/>
    <n v="3"/>
    <n v="3814.99"/>
    <n v="383.99"/>
    <n v="610.39840000000004"/>
    <x v="103"/>
    <n v="-226.40840000000003"/>
  </r>
  <r>
    <s v="SO-1090594-1"/>
    <n v="1"/>
    <n v="9972"/>
    <n v="972"/>
    <n v="1595.52"/>
    <x v="104"/>
    <n v="-623.52"/>
  </r>
  <r>
    <s v="SO-1095300-1"/>
    <n v="3"/>
    <n v="8894.2000000000007"/>
    <n v="898.58"/>
    <n v="1423.0720000000001"/>
    <x v="105"/>
    <n v="-524.49200000000008"/>
  </r>
  <r>
    <s v="SO-1096950-1"/>
    <n v="3"/>
    <n v="3814.99"/>
    <n v="383.99"/>
    <n v="610.39840000000004"/>
    <x v="103"/>
    <n v="-226.40840000000003"/>
  </r>
  <r>
    <s v="SO-1099545-1"/>
    <n v="3"/>
    <n v="3814.99"/>
    <n v="383.99"/>
    <n v="610.39840000000004"/>
    <x v="103"/>
    <n v="-226.40840000000003"/>
  </r>
  <r>
    <s v="SO-918400-1"/>
    <n v="2"/>
    <n v="39171.449999999997"/>
    <n v="2956.6"/>
    <n v="6267.4319999999998"/>
    <x v="106"/>
    <n v="-3310.8319999999999"/>
  </r>
  <r>
    <s v="SO-957804-2"/>
    <n v="1"/>
    <n v="20640"/>
    <n v="3090"/>
    <n v="3302.4"/>
    <x v="107"/>
    <n v="-212.40000000000009"/>
  </r>
  <r>
    <s v="SO-981172-1"/>
    <n v="2"/>
    <n v="91857.63"/>
    <n v="2402.6999999999998"/>
    <n v="14697.220799999999"/>
    <x v="108"/>
    <n v="-12294.520799999998"/>
  </r>
  <r>
    <n v="0.18000000000000002"/>
    <n v="23"/>
    <n v="1542612.2299999997"/>
    <n v="165753.37"/>
    <n v="277670.20140000002"/>
    <x v="109"/>
    <n v="-111916.83140000002"/>
  </r>
  <r>
    <s v="SO-0998204-1"/>
    <n v="6"/>
    <n v="37508.31"/>
    <n v="795.67000000000007"/>
    <n v="6751.4958000000015"/>
    <x v="110"/>
    <n v="-5955.8258000000014"/>
  </r>
  <r>
    <s v="SO-1020290-1"/>
    <n v="4"/>
    <n v="493224.34"/>
    <n v="52246.240000000005"/>
    <n v="88780.381200000003"/>
    <x v="111"/>
    <n v="-36534.141199999998"/>
  </r>
  <r>
    <s v="SO-1079504-1"/>
    <n v="2"/>
    <n v="24550"/>
    <n v="11601.67"/>
    <n v="4419.0000000000009"/>
    <x v="112"/>
    <n v="7182.6699999999992"/>
  </r>
  <r>
    <s v="SO-1081718-1"/>
    <n v="4"/>
    <n v="348733.2"/>
    <n v="24600.510000000002"/>
    <n v="62771.97600000001"/>
    <x v="113"/>
    <n v="-38171.466000000008"/>
  </r>
  <r>
    <s v="SO-1104253-1"/>
    <n v="2"/>
    <n v="76858.39"/>
    <n v="9795.01"/>
    <n v="13834.510200000002"/>
    <x v="114"/>
    <n v="-4039.5002000000022"/>
  </r>
  <r>
    <s v="SO-926138-1"/>
    <n v="3"/>
    <n v="426325.31"/>
    <n v="48483.86"/>
    <n v="76738.555800000002"/>
    <x v="115"/>
    <n v="-28254.695800000001"/>
  </r>
  <r>
    <s v="SO-952237-1"/>
    <n v="2"/>
    <n v="135412.68000000002"/>
    <n v="18230.41"/>
    <n v="24374.282400000007"/>
    <x v="116"/>
    <n v="-6143.8724000000075"/>
  </r>
  <r>
    <s v="John Smith"/>
    <n v="156"/>
    <n v="4648053.07"/>
    <n v="520585.6700000001"/>
    <n v="535201.29540000006"/>
    <x v="117"/>
    <n v="-14615.625399999961"/>
  </r>
  <r>
    <n v="7.0000000000000007E-2"/>
    <n v="80"/>
    <n v="1557504.39"/>
    <n v="183905.16000000003"/>
    <n v="109025.30730000003"/>
    <x v="118"/>
    <n v="74879.852700000003"/>
  </r>
  <r>
    <s v="SO-1002039-1"/>
    <n v="3"/>
    <n v="238.20999999999998"/>
    <n v="3.16"/>
    <n v="16.674700000000001"/>
    <x v="119"/>
    <n v="-13.514700000000001"/>
  </r>
  <r>
    <s v="SO-1011984-1"/>
    <n v="1"/>
    <n v="2250"/>
    <n v="450"/>
    <n v="157.50000000000003"/>
    <x v="50"/>
    <n v="292.5"/>
  </r>
  <r>
    <s v="SO-1015297-1"/>
    <n v="3"/>
    <n v="10637.02"/>
    <n v="1827.3600000000001"/>
    <n v="744.59140000000002"/>
    <x v="120"/>
    <n v="1082.7686000000001"/>
  </r>
  <r>
    <s v="SO-1029784-1"/>
    <n v="3"/>
    <n v="70797.47"/>
    <n v="12827.800000000001"/>
    <n v="4955.822900000001"/>
    <x v="121"/>
    <n v="7871.9771000000001"/>
  </r>
  <r>
    <s v="SO-1060816-1"/>
    <n v="3"/>
    <n v="4649.3999999999996"/>
    <n v="864"/>
    <n v="325.45800000000003"/>
    <x v="122"/>
    <n v="538.54199999999992"/>
  </r>
  <r>
    <s v="SO-544252-1"/>
    <n v="1"/>
    <n v="162754"/>
    <n v="24408"/>
    <n v="11392.78"/>
    <x v="123"/>
    <n v="13015.22"/>
  </r>
  <r>
    <s v="SO-697609-1"/>
    <n v="2"/>
    <n v="61795.55"/>
    <n v="4874.57"/>
    <n v="4325.6885000000002"/>
    <x v="124"/>
    <n v="548.88149999999951"/>
  </r>
  <r>
    <s v="SO-816371-1"/>
    <n v="3"/>
    <n v="2290.5"/>
    <n v="432"/>
    <n v="160.33500000000001"/>
    <x v="125"/>
    <n v="271.66499999999996"/>
  </r>
  <r>
    <s v="SO-816544-1"/>
    <n v="3"/>
    <n v="2328.7600000000002"/>
    <n v="432"/>
    <n v="163.01320000000001"/>
    <x v="126"/>
    <n v="268.98680000000002"/>
  </r>
  <r>
    <s v="SO-834312-1"/>
    <n v="1"/>
    <n v="18610.330000000002"/>
    <n v="3403.33"/>
    <n v="1302.7231000000002"/>
    <x v="127"/>
    <n v="2100.6068999999998"/>
  </r>
  <r>
    <s v="SO-841923-1"/>
    <n v="2"/>
    <n v="641.80999999999995"/>
    <n v="89.57"/>
    <n v="44.926700000000004"/>
    <x v="128"/>
    <n v="44.643299999999989"/>
  </r>
  <r>
    <s v="SO-847971-1"/>
    <n v="1"/>
    <n v="4180"/>
    <n v="668.8"/>
    <n v="292.60000000000002"/>
    <x v="129"/>
    <n v="376.19999999999993"/>
  </r>
  <r>
    <s v="SO-852014-1"/>
    <n v="2"/>
    <n v="45680.95"/>
    <n v="5100.49"/>
    <n v="3197.6665000000003"/>
    <x v="130"/>
    <n v="1902.8234999999995"/>
  </r>
  <r>
    <s v="SO-856217-1"/>
    <n v="2"/>
    <n v="1300.8"/>
    <n v="96.84"/>
    <n v="91.056000000000012"/>
    <x v="131"/>
    <n v="5.7839999999999918"/>
  </r>
  <r>
    <s v="SO-861483-1"/>
    <n v="4"/>
    <n v="73581.290000000008"/>
    <n v="8559.8799999999992"/>
    <n v="5150.6903000000011"/>
    <x v="132"/>
    <n v="3409.1896999999981"/>
  </r>
  <r>
    <s v="SO-870584-1"/>
    <n v="3"/>
    <n v="25832.94"/>
    <n v="2415.48"/>
    <n v="1808.3058000000003"/>
    <x v="133"/>
    <n v="607.1741999999997"/>
  </r>
  <r>
    <s v="SO-871992-1"/>
    <n v="2"/>
    <n v="33728.129999999997"/>
    <n v="6275"/>
    <n v="2360.9691000000003"/>
    <x v="134"/>
    <n v="3914.0308999999997"/>
  </r>
  <r>
    <s v="SO-878100-1"/>
    <n v="1"/>
    <n v="14490"/>
    <n v="2604.96"/>
    <n v="1014.3000000000001"/>
    <x v="135"/>
    <n v="1590.6599999999999"/>
  </r>
  <r>
    <s v="SO-880913-1"/>
    <n v="2"/>
    <n v="34400.090000000004"/>
    <n v="2232.58"/>
    <n v="2408.0063000000005"/>
    <x v="136"/>
    <n v="-175.42630000000054"/>
  </r>
  <r>
    <s v="SO-885891-1"/>
    <n v="1"/>
    <n v="82914.59"/>
    <n v="2493.0500000000002"/>
    <n v="5804.0213000000003"/>
    <x v="137"/>
    <n v="-3310.9713000000002"/>
  </r>
  <r>
    <s v="SO-886389-1"/>
    <n v="2"/>
    <n v="35854.949999999997"/>
    <n v="3869.7"/>
    <n v="2509.8464999999997"/>
    <x v="138"/>
    <n v="1359.8535000000002"/>
  </r>
  <r>
    <s v="SO-910505-1"/>
    <n v="2"/>
    <n v="50793.760000000002"/>
    <n v="4725"/>
    <n v="3555.5632000000005"/>
    <x v="139"/>
    <n v="1169.4367999999995"/>
  </r>
  <r>
    <s v="SO-915308-1"/>
    <n v="3"/>
    <n v="48987.78"/>
    <n v="7350"/>
    <n v="3429.1446000000005"/>
    <x v="140"/>
    <n v="3920.8553999999995"/>
  </r>
  <r>
    <s v="SO-922823-1"/>
    <n v="1"/>
    <n v="25500.82"/>
    <n v="3060.82"/>
    <n v="1785.0574000000001"/>
    <x v="141"/>
    <n v="1275.7626"/>
  </r>
  <r>
    <s v="SO-926103-1"/>
    <n v="2"/>
    <n v="117454.23000000001"/>
    <n v="21203.41"/>
    <n v="8221.7961000000014"/>
    <x v="142"/>
    <n v="12981.613899999998"/>
  </r>
  <r>
    <s v="SO-932840-1"/>
    <n v="3"/>
    <n v="133350.88"/>
    <n v="15123.8"/>
    <n v="9334.5616000000009"/>
    <x v="143"/>
    <n v="5789.2383999999984"/>
  </r>
  <r>
    <s v="SO-933097-1"/>
    <n v="3"/>
    <n v="19386.349999999999"/>
    <n v="2435.98"/>
    <n v="1357.0445000000002"/>
    <x v="144"/>
    <n v="1078.9354999999998"/>
  </r>
  <r>
    <s v="SO-937247-1"/>
    <n v="3"/>
    <n v="45254.259999999995"/>
    <n v="4209.32"/>
    <n v="3167.7982000000002"/>
    <x v="145"/>
    <n v="1041.5217999999995"/>
  </r>
  <r>
    <s v="SO-941598-1"/>
    <n v="1"/>
    <n v="16000"/>
    <n v="4800"/>
    <n v="1120"/>
    <x v="146"/>
    <n v="3680"/>
  </r>
  <r>
    <s v="SO-942019-1"/>
    <n v="1"/>
    <n v="96926.63"/>
    <n v="6596.35"/>
    <n v="6784.8641000000007"/>
    <x v="147"/>
    <n v="-188.51410000000033"/>
  </r>
  <r>
    <s v="SO-945162-1"/>
    <n v="1"/>
    <n v="10696"/>
    <n v="1176"/>
    <n v="748.72"/>
    <x v="148"/>
    <n v="427.28"/>
  </r>
  <r>
    <s v="SO-952771-1"/>
    <n v="3"/>
    <n v="23772.639999999999"/>
    <n v="1186.56"/>
    <n v="1664.0848000000003"/>
    <x v="149"/>
    <n v="-477.52480000000037"/>
  </r>
  <r>
    <s v="SO-968389-1"/>
    <n v="3"/>
    <n v="52983.8"/>
    <n v="4993.8"/>
    <n v="3708.8660000000004"/>
    <x v="150"/>
    <n v="1284.9339999999997"/>
  </r>
  <r>
    <s v="SO-974742-1"/>
    <n v="1"/>
    <n v="10172.870000000001"/>
    <n v="1073.4100000000001"/>
    <n v="712.10090000000014"/>
    <x v="151"/>
    <n v="361.30909999999994"/>
  </r>
  <r>
    <s v="SO-976434-1"/>
    <n v="1"/>
    <n v="3994.45"/>
    <n v="399.41"/>
    <n v="279.61150000000004"/>
    <x v="152"/>
    <n v="119.79849999999999"/>
  </r>
  <r>
    <s v="SO-977198-1"/>
    <n v="2"/>
    <n v="49987.5"/>
    <n v="2054.25"/>
    <n v="3499.1250000000005"/>
    <x v="153"/>
    <n v="-1444.8750000000005"/>
  </r>
  <r>
    <s v="SO-978775-1"/>
    <n v="1"/>
    <n v="89060"/>
    <n v="15140.01"/>
    <n v="6234.2000000000007"/>
    <x v="154"/>
    <n v="8905.81"/>
  </r>
  <r>
    <s v="SO-978890-1"/>
    <n v="1"/>
    <n v="14670.93"/>
    <n v="1677.43"/>
    <n v="1026.9651000000001"/>
    <x v="155"/>
    <n v="650.46489999999994"/>
  </r>
  <r>
    <s v="SO-980131-1"/>
    <n v="1"/>
    <n v="750"/>
    <n v="37.5"/>
    <n v="52.500000000000007"/>
    <x v="156"/>
    <n v="-15.000000000000007"/>
  </r>
  <r>
    <s v="SO-997448-1"/>
    <n v="2"/>
    <n v="58804.7"/>
    <n v="2733.54"/>
    <n v="4116.3290000000006"/>
    <x v="157"/>
    <n v="-1382.7890000000007"/>
  </r>
  <r>
    <n v="0.09"/>
    <n v="35"/>
    <n v="1054450.6099999999"/>
    <n v="118158.72"/>
    <n v="94900.554899999988"/>
    <x v="158"/>
    <n v="23258.165100000013"/>
  </r>
  <r>
    <s v="SO-1037222-1"/>
    <n v="2"/>
    <n v="707.65"/>
    <n v="0"/>
    <n v="63.688499999999998"/>
    <x v="29"/>
    <n v="-63.688499999999998"/>
  </r>
  <r>
    <s v="SO-1037232-1"/>
    <n v="3"/>
    <n v="1712.8700000000001"/>
    <n v="0"/>
    <n v="154.1583"/>
    <x v="29"/>
    <n v="-154.1583"/>
  </r>
  <r>
    <s v="SO-1042134-1"/>
    <n v="1"/>
    <n v="6762.5"/>
    <n v="1354.6"/>
    <n v="608.625"/>
    <x v="159"/>
    <n v="745.97499999999991"/>
  </r>
  <r>
    <s v="SO-1047928-1"/>
    <n v="5"/>
    <n v="127119.73999999999"/>
    <n v="20319.73"/>
    <n v="11440.776600000001"/>
    <x v="160"/>
    <n v="8878.9533999999985"/>
  </r>
  <r>
    <s v="SO-1049464-1"/>
    <n v="3"/>
    <n v="92818.34"/>
    <n v="15211.85"/>
    <n v="8353.650599999999"/>
    <x v="161"/>
    <n v="6858.1994000000013"/>
  </r>
  <r>
    <s v="SO-1058718-1"/>
    <n v="2"/>
    <n v="371939.47"/>
    <n v="16998.900000000001"/>
    <n v="33474.552300000003"/>
    <x v="162"/>
    <n v="-16475.652300000002"/>
  </r>
  <r>
    <s v="SO-1064709-1"/>
    <n v="3"/>
    <n v="22766.03"/>
    <n v="1060.2"/>
    <n v="2048.9427000000001"/>
    <x v="163"/>
    <n v="-988.74270000000001"/>
  </r>
  <r>
    <s v="SO-1076777-1"/>
    <n v="3"/>
    <n v="6712.75"/>
    <n v="928.03"/>
    <n v="604.14749999999992"/>
    <x v="164"/>
    <n v="323.88250000000005"/>
  </r>
  <r>
    <s v="SO-1081311-1"/>
    <n v="1"/>
    <n v="23940"/>
    <n v="23940"/>
    <n v="2154.6"/>
    <x v="31"/>
    <n v="21785.4"/>
  </r>
  <r>
    <s v="SO-879111-1"/>
    <n v="2"/>
    <n v="52090.31"/>
    <n v="5816.1"/>
    <n v="4688.1278999999995"/>
    <x v="165"/>
    <n v="1127.9721000000009"/>
  </r>
  <r>
    <s v="SO-924998-1"/>
    <n v="2"/>
    <n v="195828.91"/>
    <n v="15654.03"/>
    <n v="17624.601899999998"/>
    <x v="166"/>
    <n v="-1970.5718999999972"/>
  </r>
  <r>
    <s v="SO-926067-1"/>
    <n v="1"/>
    <n v="32417.55"/>
    <n v="2917.55"/>
    <n v="2917.5794999999998"/>
    <x v="167"/>
    <n v="-2.9499999999643478E-2"/>
  </r>
  <r>
    <s v="SO-933281-1"/>
    <n v="1"/>
    <n v="38912"/>
    <n v="3890.84"/>
    <n v="3502.08"/>
    <x v="168"/>
    <n v="388.76000000000022"/>
  </r>
  <r>
    <s v="SO-934671-1"/>
    <n v="2"/>
    <n v="4521.3599999999997"/>
    <n v="638.61"/>
    <n v="406.92239999999993"/>
    <x v="169"/>
    <n v="231.68760000000009"/>
  </r>
  <r>
    <s v="SO-935386-1"/>
    <n v="1"/>
    <n v="26432.880000000001"/>
    <n v="4579.1400000000003"/>
    <n v="2378.9591999999998"/>
    <x v="170"/>
    <n v="2200.1808000000005"/>
  </r>
  <r>
    <s v="SO-957081-1"/>
    <n v="3"/>
    <n v="49768.25"/>
    <n v="4849.1399999999994"/>
    <n v="4479.142499999999"/>
    <x v="171"/>
    <n v="369.9975000000004"/>
  </r>
  <r>
    <n v="0.1"/>
    <n v="14"/>
    <n v="519091.24000000011"/>
    <n v="46725.729999999996"/>
    <n v="51909.124000000003"/>
    <x v="172"/>
    <n v="-5183.3940000000075"/>
  </r>
  <r>
    <s v="SO-1048658-1"/>
    <n v="2"/>
    <n v="46961"/>
    <n v="2168.79"/>
    <n v="4696.1000000000004"/>
    <x v="173"/>
    <n v="-2527.3100000000004"/>
  </r>
  <r>
    <s v="SO-1080178-1"/>
    <n v="1"/>
    <n v="20744"/>
    <n v="3944"/>
    <n v="2074.4"/>
    <x v="174"/>
    <n v="1869.6"/>
  </r>
  <r>
    <s v="SO-1084247-1"/>
    <n v="1"/>
    <n v="684"/>
    <n v="69.959999999999994"/>
    <n v="68.400000000000006"/>
    <x v="175"/>
    <n v="1.5599999999999881"/>
  </r>
  <r>
    <s v="SO-1085904-1"/>
    <n v="3"/>
    <n v="207618.84000000003"/>
    <n v="10825.2"/>
    <n v="20761.884000000002"/>
    <x v="176"/>
    <n v="-9936.6840000000011"/>
  </r>
  <r>
    <s v="SO-1089579-1"/>
    <n v="1"/>
    <n v="49864.2"/>
    <n v="6584.2"/>
    <n v="4986.42"/>
    <x v="177"/>
    <n v="1597.7799999999997"/>
  </r>
  <r>
    <s v="SO-936583-1"/>
    <n v="3"/>
    <n v="59122.759999999995"/>
    <n v="6197.6299999999992"/>
    <n v="5912.2760000000007"/>
    <x v="178"/>
    <n v="285.35399999999845"/>
  </r>
  <r>
    <s v="SO-941182-1"/>
    <n v="2"/>
    <n v="1489.96"/>
    <n v="225.32"/>
    <n v="148.99599999999998"/>
    <x v="179"/>
    <n v="76.324000000000012"/>
  </r>
  <r>
    <s v="SO-952440-1"/>
    <n v="1"/>
    <n v="132606.48000000001"/>
    <n v="16710.63"/>
    <n v="13260.648000000001"/>
    <x v="180"/>
    <n v="3449.982"/>
  </r>
  <r>
    <n v="0.18"/>
    <n v="11"/>
    <n v="1201752.8399999999"/>
    <n v="137034.84"/>
    <n v="216315.51119999995"/>
    <x v="181"/>
    <n v="-79280.671199999953"/>
  </r>
  <r>
    <s v="SO-1036623-1"/>
    <n v="3"/>
    <n v="1052503.8399999999"/>
    <n v="126662.16"/>
    <n v="189450.69119999997"/>
    <x v="182"/>
    <n v="-62788.531199999969"/>
  </r>
  <r>
    <s v="SO-1093559-1"/>
    <n v="2"/>
    <n v="67789.52"/>
    <n v="1260"/>
    <n v="12202.113599999999"/>
    <x v="183"/>
    <n v="-10942.113599999999"/>
  </r>
  <r>
    <s v="SO-1098627-1"/>
    <n v="2"/>
    <n v="10620.45"/>
    <n v="0"/>
    <n v="1911.681"/>
    <x v="29"/>
    <n v="-1911.681"/>
  </r>
  <r>
    <s v="SO-1098629-1"/>
    <n v="2"/>
    <n v="10578.83"/>
    <n v="0"/>
    <n v="1904.1894"/>
    <x v="29"/>
    <n v="-1904.1894"/>
  </r>
  <r>
    <s v="SO-951819-1"/>
    <n v="2"/>
    <n v="60260.2"/>
    <n v="9112.68"/>
    <n v="10846.835999999999"/>
    <x v="184"/>
    <n v="-1734.155999999999"/>
  </r>
  <r>
    <n v="0.2"/>
    <n v="16"/>
    <n v="315253.99000000011"/>
    <n v="34761.219999999994"/>
    <n v="63050.79800000001"/>
    <x v="185"/>
    <n v="-28289.578000000016"/>
  </r>
  <r>
    <s v="SO-1012434-1"/>
    <n v="2"/>
    <n v="53368.21"/>
    <n v="8932.5"/>
    <n v="10673.642000000002"/>
    <x v="186"/>
    <n v="-1741.1420000000016"/>
  </r>
  <r>
    <s v="SO-1092264-1"/>
    <n v="3"/>
    <n v="8792.4500000000007"/>
    <n v="490.8"/>
    <n v="1758.49"/>
    <x v="187"/>
    <n v="-1267.69"/>
  </r>
  <r>
    <s v="SO-1093492-1"/>
    <n v="1"/>
    <n v="12000"/>
    <n v="1000"/>
    <n v="2400"/>
    <x v="188"/>
    <n v="-1400"/>
  </r>
  <r>
    <s v="SO-939460-1"/>
    <n v="2"/>
    <n v="69567.17"/>
    <n v="7965.11"/>
    <n v="13913.434000000001"/>
    <x v="189"/>
    <n v="-5948.3240000000014"/>
  </r>
  <r>
    <s v="SO-941514-1"/>
    <n v="2"/>
    <n v="609.70999999999992"/>
    <n v="62.39"/>
    <n v="121.94199999999999"/>
    <x v="190"/>
    <n v="-59.551999999999992"/>
  </r>
  <r>
    <s v="SO-941685-1"/>
    <n v="2"/>
    <n v="10429.66"/>
    <n v="1577.17"/>
    <n v="2085.9320000000002"/>
    <x v="191"/>
    <n v="-508.76200000000017"/>
  </r>
  <r>
    <s v="SO-945200-1"/>
    <n v="1"/>
    <n v="67897.8"/>
    <n v="10186.200000000001"/>
    <n v="13579.560000000001"/>
    <x v="192"/>
    <n v="-3393.3600000000006"/>
  </r>
  <r>
    <s v="SO-959841-1"/>
    <n v="2"/>
    <n v="30284.05"/>
    <n v="0"/>
    <n v="6056.81"/>
    <x v="29"/>
    <n v="-6056.81"/>
  </r>
  <r>
    <s v="SO-960628-1"/>
    <n v="1"/>
    <n v="62304.94"/>
    <n v="4547.05"/>
    <n v="12460.988000000001"/>
    <x v="193"/>
    <n v="-7913.938000000001"/>
  </r>
  <r>
    <s v="Stephanie Jones"/>
    <n v="115"/>
    <n v="1282859.0699999998"/>
    <n v="132297.62"/>
    <n v="134183.4896"/>
    <x v="194"/>
    <n v="-1885.8696000000054"/>
  </r>
  <r>
    <n v="0.05"/>
    <n v="49"/>
    <n v="416769.44999999995"/>
    <n v="40457.58"/>
    <n v="20838.472500000003"/>
    <x v="195"/>
    <n v="19619.107499999998"/>
  </r>
  <r>
    <s v="SO-0997794-1"/>
    <n v="1"/>
    <n v="1490.56"/>
    <n v="0"/>
    <n v="74.528000000000006"/>
    <x v="29"/>
    <n v="-74.528000000000006"/>
  </r>
  <r>
    <s v="SO-0998585-1"/>
    <n v="1"/>
    <n v="747"/>
    <n v="0"/>
    <n v="37.35"/>
    <x v="29"/>
    <n v="-37.35"/>
  </r>
  <r>
    <s v="SO-0999453-1"/>
    <n v="2"/>
    <n v="10466.4"/>
    <n v="483.16"/>
    <n v="523.31999999999994"/>
    <x v="196"/>
    <n v="-40.159999999999911"/>
  </r>
  <r>
    <s v="SO-1002009-1"/>
    <n v="1"/>
    <n v="5000"/>
    <n v="500"/>
    <n v="250"/>
    <x v="197"/>
    <n v="250"/>
  </r>
  <r>
    <s v="SO-1007773-1"/>
    <n v="1"/>
    <n v="2088.37"/>
    <n v="0"/>
    <n v="104.41849999999999"/>
    <x v="29"/>
    <n v="-104.41849999999999"/>
  </r>
  <r>
    <s v="SO-1009126-1"/>
    <n v="1"/>
    <n v="1622.59"/>
    <n v="0"/>
    <n v="81.129500000000007"/>
    <x v="29"/>
    <n v="-81.129500000000007"/>
  </r>
  <r>
    <s v="SO-826712-1"/>
    <n v="2"/>
    <n v="447.72"/>
    <n v="189"/>
    <n v="22.385999999999999"/>
    <x v="198"/>
    <n v="166.614"/>
  </r>
  <r>
    <s v="SO-833292-1"/>
    <n v="3"/>
    <n v="10715.82"/>
    <n v="947.79"/>
    <n v="535.79099999999994"/>
    <x v="199"/>
    <n v="411.99900000000002"/>
  </r>
  <r>
    <s v="SO-841694-1"/>
    <n v="2"/>
    <n v="68592.149999999994"/>
    <n v="6531.56"/>
    <n v="3429.6075000000001"/>
    <x v="200"/>
    <n v="3101.9525000000003"/>
  </r>
  <r>
    <s v="SO-845269-1"/>
    <n v="2"/>
    <n v="7176.98"/>
    <n v="663"/>
    <n v="358.84899999999999"/>
    <x v="201"/>
    <n v="304.15100000000001"/>
  </r>
  <r>
    <s v="SO-847060-1"/>
    <n v="2"/>
    <n v="20047.900000000001"/>
    <n v="3422.77"/>
    <n v="1002.395"/>
    <x v="202"/>
    <n v="2420.375"/>
  </r>
  <r>
    <s v="SO-854410-1"/>
    <n v="2"/>
    <n v="12600.3"/>
    <n v="2040"/>
    <n v="630.01499999999999"/>
    <x v="203"/>
    <n v="1409.9850000000001"/>
  </r>
  <r>
    <s v="SO-854806-1"/>
    <n v="2"/>
    <n v="18091.29"/>
    <n v="1671.25"/>
    <n v="904.56449999999995"/>
    <x v="204"/>
    <n v="766.68550000000005"/>
  </r>
  <r>
    <s v="SO-861010-1"/>
    <n v="2"/>
    <n v="6113.96"/>
    <n v="564.79999999999995"/>
    <n v="305.69800000000004"/>
    <x v="205"/>
    <n v="259.10199999999992"/>
  </r>
  <r>
    <s v="SO-867880-1"/>
    <n v="2"/>
    <n v="17482.38"/>
    <n v="2550"/>
    <n v="874.11900000000003"/>
    <x v="206"/>
    <n v="1675.8809999999999"/>
  </r>
  <r>
    <s v="SO-878510-1"/>
    <n v="2"/>
    <n v="15344.82"/>
    <n v="1848.96"/>
    <n v="767.24099999999999"/>
    <x v="207"/>
    <n v="1081.7190000000001"/>
  </r>
  <r>
    <s v="SO-922846-1"/>
    <n v="2"/>
    <n v="5696.91"/>
    <n v="640.79999999999995"/>
    <n v="284.84549999999996"/>
    <x v="208"/>
    <n v="355.9545"/>
  </r>
  <r>
    <s v="SO-922854-1"/>
    <n v="2"/>
    <n v="5696.91"/>
    <n v="640.79999999999995"/>
    <n v="284.84549999999996"/>
    <x v="208"/>
    <n v="355.9545"/>
  </r>
  <r>
    <s v="SO-960243-1"/>
    <n v="3"/>
    <n v="3979.3"/>
    <n v="347.61"/>
    <n v="198.965"/>
    <x v="209"/>
    <n v="148.64500000000001"/>
  </r>
  <r>
    <s v="SO-960261-1"/>
    <n v="2"/>
    <n v="973.47"/>
    <n v="0"/>
    <n v="48.673499999999997"/>
    <x v="29"/>
    <n v="-48.673499999999997"/>
  </r>
  <r>
    <s v="SO-965108-1"/>
    <n v="1"/>
    <n v="2622.87"/>
    <n v="0"/>
    <n v="131.14349999999999"/>
    <x v="29"/>
    <n v="-131.14349999999999"/>
  </r>
  <r>
    <s v="SO-968820-1"/>
    <n v="1"/>
    <n v="1333.1"/>
    <n v="0"/>
    <n v="66.655000000000001"/>
    <x v="29"/>
    <n v="-66.655000000000001"/>
  </r>
  <r>
    <s v="SO-971945-1"/>
    <n v="1"/>
    <n v="2050"/>
    <n v="0"/>
    <n v="102.5"/>
    <x v="29"/>
    <n v="-102.5"/>
  </r>
  <r>
    <s v="SO-973631-1"/>
    <n v="1"/>
    <n v="4620"/>
    <n v="0"/>
    <n v="231"/>
    <x v="29"/>
    <n v="-231"/>
  </r>
  <r>
    <s v="SO-977572-1"/>
    <n v="4"/>
    <n v="186428.15"/>
    <n v="16941.650000000001"/>
    <n v="9321.4074999999993"/>
    <x v="210"/>
    <n v="7620.2425000000021"/>
  </r>
  <r>
    <s v="SO-979256-1"/>
    <n v="3"/>
    <n v="3723.6099999999997"/>
    <n v="474.43"/>
    <n v="186.18049999999999"/>
    <x v="211"/>
    <n v="288.24950000000001"/>
  </r>
  <r>
    <s v="SO-982912-1"/>
    <n v="1"/>
    <n v="1616.89"/>
    <n v="0"/>
    <n v="80.844500000000011"/>
    <x v="29"/>
    <n v="-80.844500000000011"/>
  </r>
  <r>
    <n v="6.9999999999999993E-2"/>
    <n v="7"/>
    <n v="200097.63"/>
    <n v="12788.96"/>
    <n v="14006.834099999996"/>
    <x v="212"/>
    <n v="-1217.8740999999973"/>
  </r>
  <r>
    <s v="SO-1001848-1"/>
    <n v="1"/>
    <n v="3465"/>
    <n v="0"/>
    <n v="242.54999999999998"/>
    <x v="29"/>
    <n v="-242.54999999999998"/>
  </r>
  <r>
    <s v="SO-973079-1"/>
    <n v="4"/>
    <n v="32209.8"/>
    <n v="5485"/>
    <n v="2254.6859999999992"/>
    <x v="213"/>
    <n v="3230.3140000000008"/>
  </r>
  <r>
    <s v="SO-977782-1"/>
    <n v="1"/>
    <n v="118417.5"/>
    <n v="5917.5"/>
    <n v="8289.2249999999985"/>
    <x v="214"/>
    <n v="-2371.7249999999985"/>
  </r>
  <r>
    <s v="SO-990603-1"/>
    <n v="1"/>
    <n v="46005.33"/>
    <n v="1386.46"/>
    <n v="3220.3730999999998"/>
    <x v="215"/>
    <n v="-1833.9130999999998"/>
  </r>
  <r>
    <n v="0.08"/>
    <n v="16"/>
    <n v="129114.25000000001"/>
    <n v="26883.309999999998"/>
    <n v="10329.14"/>
    <x v="216"/>
    <n v="16554.169999999998"/>
  </r>
  <r>
    <s v="SO-1012167-1"/>
    <n v="2"/>
    <n v="1191.82"/>
    <n v="140.34"/>
    <n v="95.34559999999999"/>
    <x v="217"/>
    <n v="44.994400000000013"/>
  </r>
  <r>
    <s v="SO-1035336-1"/>
    <n v="3"/>
    <n v="17266.96"/>
    <n v="2450"/>
    <n v="1381.3568"/>
    <x v="218"/>
    <n v="1068.6432"/>
  </r>
  <r>
    <s v="SO-1052318-1"/>
    <n v="1"/>
    <n v="11600"/>
    <n v="11600"/>
    <n v="928"/>
    <x v="31"/>
    <n v="10672"/>
  </r>
  <r>
    <s v="SO-885993-1"/>
    <n v="2"/>
    <n v="7506.08"/>
    <n v="1040.1400000000001"/>
    <n v="600.4864"/>
    <x v="219"/>
    <n v="439.6536000000001"/>
  </r>
  <r>
    <s v="SO-892168-1"/>
    <n v="2"/>
    <n v="3273.48"/>
    <n v="840"/>
    <n v="261.8784"/>
    <x v="220"/>
    <n v="578.12159999999994"/>
  </r>
  <r>
    <s v="SO-904701-1"/>
    <n v="2"/>
    <n v="36511.39"/>
    <n v="4981.84"/>
    <n v="2920.9112"/>
    <x v="221"/>
    <n v="2060.9288000000001"/>
  </r>
  <r>
    <s v="SO-907144-1"/>
    <n v="2"/>
    <n v="504.02000000000004"/>
    <n v="59.23"/>
    <n v="40.321600000000004"/>
    <x v="222"/>
    <n v="18.908399999999993"/>
  </r>
  <r>
    <s v="SO-923090-1"/>
    <n v="2"/>
    <n v="51260.5"/>
    <n v="5771.76"/>
    <n v="4100.84"/>
    <x v="223"/>
    <n v="1670.92"/>
  </r>
  <r>
    <n v="0.14000000000000001"/>
    <n v="9"/>
    <n v="85635.680000000022"/>
    <n v="6824.76"/>
    <n v="11988.995200000001"/>
    <x v="224"/>
    <n v="-5164.235200000001"/>
  </r>
  <r>
    <s v="SO-1077189-1"/>
    <n v="3"/>
    <n v="14598.650000000001"/>
    <n v="1091.53"/>
    <n v="2043.8110000000001"/>
    <x v="225"/>
    <n v="-952.28100000000018"/>
  </r>
  <r>
    <s v="SO-892155-1"/>
    <n v="2"/>
    <n v="5208.99"/>
    <n v="866.1"/>
    <n v="729.25860000000011"/>
    <x v="226"/>
    <n v="136.84139999999991"/>
  </r>
  <r>
    <s v="SO-925796-1"/>
    <n v="4"/>
    <n v="65828.039999999994"/>
    <n v="4867.13"/>
    <n v="9215.9256000000023"/>
    <x v="227"/>
    <n v="-4348.7956000000022"/>
  </r>
  <r>
    <n v="0.16"/>
    <n v="21"/>
    <n v="210176.15"/>
    <n v="26635.27"/>
    <n v="33628.184000000001"/>
    <x v="228"/>
    <n v="-6992.9140000000007"/>
  </r>
  <r>
    <s v="SO-1048201-1"/>
    <n v="3"/>
    <n v="39429.33"/>
    <n v="5525"/>
    <n v="6308.6928000000007"/>
    <x v="229"/>
    <n v="-783.69280000000072"/>
  </r>
  <r>
    <s v="SO-1072137-1"/>
    <n v="2"/>
    <n v="5574.87"/>
    <n v="371.64"/>
    <n v="891.97919999999999"/>
    <x v="230"/>
    <n v="-520.33920000000001"/>
  </r>
  <r>
    <s v="SO-1072495-1"/>
    <n v="3"/>
    <n v="14371.27"/>
    <n v="1651"/>
    <n v="2299.4031999999997"/>
    <x v="231"/>
    <n v="-648.40319999999974"/>
  </r>
  <r>
    <s v="SO-1077070-1"/>
    <n v="1"/>
    <n v="6000"/>
    <n v="600"/>
    <n v="960"/>
    <x v="197"/>
    <n v="-360"/>
  </r>
  <r>
    <s v="SO-1084307-1"/>
    <n v="1"/>
    <n v="20000"/>
    <n v="4123.68"/>
    <n v="3200"/>
    <x v="232"/>
    <n v="923.68000000000029"/>
  </r>
  <r>
    <s v="SO-912651-1"/>
    <n v="3"/>
    <n v="19056.830000000002"/>
    <n v="2647.5"/>
    <n v="3049.0927999999999"/>
    <x v="233"/>
    <n v="-401.5927999999999"/>
  </r>
  <r>
    <s v="SO-921059-1"/>
    <n v="2"/>
    <n v="24728.799999999999"/>
    <n v="2972.16"/>
    <n v="3956.6080000000002"/>
    <x v="234"/>
    <n v="-984.44800000000032"/>
  </r>
  <r>
    <s v="SO-968696-1"/>
    <n v="3"/>
    <n v="6694.920000000001"/>
    <n v="498.29"/>
    <n v="1071.1872000000001"/>
    <x v="235"/>
    <n v="-572.89720000000011"/>
  </r>
  <r>
    <s v="SO-979173-1"/>
    <n v="3"/>
    <n v="74320.13"/>
    <n v="8246"/>
    <n v="11891.220799999999"/>
    <x v="236"/>
    <n v="-3645.2207999999991"/>
  </r>
  <r>
    <n v="0.18000000000000002"/>
    <n v="13"/>
    <n v="241065.90999999997"/>
    <n v="18707.739999999998"/>
    <n v="43391.863800000014"/>
    <x v="237"/>
    <n v="-24684.123800000016"/>
  </r>
  <r>
    <s v="SO-1087507-1"/>
    <n v="1"/>
    <n v="800"/>
    <n v="88"/>
    <n v="144.00000000000003"/>
    <x v="238"/>
    <n v="-56.000000000000028"/>
  </r>
  <r>
    <s v="SO-1088379-1"/>
    <n v="1"/>
    <n v="184995"/>
    <n v="13399.17"/>
    <n v="33299.100000000006"/>
    <x v="239"/>
    <n v="-19899.930000000008"/>
  </r>
  <r>
    <s v="SO-1091773-1"/>
    <n v="2"/>
    <n v="7199.71"/>
    <n v="798.5"/>
    <n v="1295.9478000000001"/>
    <x v="240"/>
    <n v="-497.44780000000014"/>
  </r>
  <r>
    <s v="SO-944474-1"/>
    <n v="2"/>
    <n v="7331.12"/>
    <n v="1016"/>
    <n v="1319.6016000000002"/>
    <x v="241"/>
    <n v="-303.60160000000019"/>
  </r>
  <r>
    <s v="SO-947838-1"/>
    <n v="2"/>
    <n v="9079.76"/>
    <n v="1342.18"/>
    <n v="1634.3568000000002"/>
    <x v="242"/>
    <n v="-292.17680000000018"/>
  </r>
  <r>
    <s v="SO-952505-1"/>
    <n v="1"/>
    <n v="8968.75"/>
    <n v="0"/>
    <n v="1614.3750000000002"/>
    <x v="29"/>
    <n v="-1614.3750000000002"/>
  </r>
  <r>
    <s v="SO-968882-2"/>
    <n v="2"/>
    <n v="3663.8599999999997"/>
    <n v="338.44"/>
    <n v="659.49480000000005"/>
    <x v="243"/>
    <n v="-321.05480000000006"/>
  </r>
  <r>
    <s v="SO-974256-1"/>
    <n v="2"/>
    <n v="19027.71"/>
    <n v="1725.45"/>
    <n v="3424.9878000000003"/>
    <x v="244"/>
    <n v="-1699.5378000000003"/>
  </r>
  <r>
    <s v="Grand Total"/>
    <n v="501"/>
    <n v="15782095.840000007"/>
    <n v="1769716.1799999988"/>
    <n v="1764554.4340000001"/>
    <x v="245"/>
    <n v="5161.745999998645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8F785C9-6757-4C68-A11B-F959E599C17D}" name="PivotTable12"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W12:X17" firstHeaderRow="1" firstDataRow="1" firstDataCol="1"/>
  <pivotFields count="13">
    <pivotField showAll="0"/>
    <pivotField numFmtId="14" showAll="0"/>
    <pivotField showAll="0"/>
    <pivotField numFmtId="44" showAll="0"/>
    <pivotField numFmtId="44" showAll="0"/>
    <pivotField showAll="0"/>
    <pivotField showAll="0"/>
    <pivotField axis="axisRow" showAll="0">
      <items count="5">
        <item x="0"/>
        <item x="1"/>
        <item x="2"/>
        <item x="3"/>
        <item t="default"/>
      </items>
    </pivotField>
    <pivotField showAll="0"/>
    <pivotField showAll="0"/>
    <pivotField numFmtId="44" showAll="0"/>
    <pivotField numFmtId="9" showAll="0"/>
    <pivotField dataField="1" numFmtId="44" showAll="0"/>
  </pivotFields>
  <rowFields count="1">
    <field x="7"/>
  </rowFields>
  <rowItems count="5">
    <i>
      <x/>
    </i>
    <i>
      <x v="1"/>
    </i>
    <i>
      <x v="2"/>
    </i>
    <i>
      <x v="3"/>
    </i>
    <i t="grand">
      <x/>
    </i>
  </rowItems>
  <colItems count="1">
    <i/>
  </colItems>
  <dataFields count="1">
    <dataField name="Sum of Commission Earned" fld="12" baseField="0" baseItem="0" numFmtId="44"/>
  </dataFields>
  <formats count="1">
    <format dxfId="9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4F6FCEB-EB18-4A32-AE4B-939175123A23}" name="PivotTable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D3:AE6" firstHeaderRow="1" firstDataRow="1" firstDataCol="1"/>
  <pivotFields count="15">
    <pivotField showAll="0"/>
    <pivotField numFmtId="14" showAll="0"/>
    <pivotField showAll="0"/>
    <pivotField numFmtId="44" showAll="0"/>
    <pivotField dataField="1" numFmtId="44" showAll="0"/>
    <pivotField showAll="0"/>
    <pivotField showAll="0"/>
    <pivotField showAll="0"/>
    <pivotField axis="axisRow" showAll="0">
      <items count="3">
        <item x="0"/>
        <item x="1"/>
        <item t="default"/>
      </items>
    </pivotField>
    <pivotField showAll="0"/>
    <pivotField numFmtId="44" showAll="0"/>
    <pivotField numFmtId="9" showAll="0"/>
    <pivotField numFmtId="44" showAll="0"/>
    <pivotField showAll="0"/>
    <pivotField showAll="0"/>
  </pivotFields>
  <rowFields count="1">
    <field x="8"/>
  </rowFields>
  <rowItems count="3">
    <i>
      <x/>
    </i>
    <i>
      <x v="1"/>
    </i>
    <i t="grand">
      <x/>
    </i>
  </rowItems>
  <colItems count="1">
    <i/>
  </colItems>
  <dataFields count="1">
    <dataField name="Average of Margin" fld="4" subtotal="average" baseField="8" baseItem="0" numFmtId="4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8DC02C7-DCF8-459A-9C61-EBA2CB1081F1}" name="PivotTable2"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B4:C19" firstHeaderRow="1" firstDataRow="1" firstDataCol="1"/>
  <pivotFields count="13">
    <pivotField showAll="0"/>
    <pivotField numFmtId="14" showAll="0"/>
    <pivotField showAll="0"/>
    <pivotField numFmtId="44" showAll="0"/>
    <pivotField numFmtId="44" showAll="0"/>
    <pivotField showAll="0"/>
    <pivotField showAll="0"/>
    <pivotField axis="axisRow" showAll="0">
      <items count="5">
        <item x="0"/>
        <item x="1"/>
        <item x="2"/>
        <item x="3"/>
        <item t="default"/>
      </items>
    </pivotField>
    <pivotField axis="axisRow" showAll="0">
      <items count="3">
        <item x="0"/>
        <item x="1"/>
        <item t="default"/>
      </items>
    </pivotField>
    <pivotField axis="axisRow" showAll="0">
      <items count="3">
        <item x="0"/>
        <item x="1"/>
        <item t="default"/>
      </items>
    </pivotField>
    <pivotField numFmtId="44" showAll="0"/>
    <pivotField numFmtId="9" showAll="0"/>
    <pivotField dataField="1" numFmtId="44" showAll="0"/>
  </pivotFields>
  <rowFields count="3">
    <field x="9"/>
    <field x="7"/>
    <field x="8"/>
  </rowFields>
  <rowItems count="15">
    <i>
      <x/>
    </i>
    <i r="1">
      <x/>
    </i>
    <i r="2">
      <x/>
    </i>
    <i r="2">
      <x v="1"/>
    </i>
    <i r="1">
      <x v="2"/>
    </i>
    <i r="2">
      <x/>
    </i>
    <i r="2">
      <x v="1"/>
    </i>
    <i>
      <x v="1"/>
    </i>
    <i r="1">
      <x v="1"/>
    </i>
    <i r="2">
      <x/>
    </i>
    <i r="2">
      <x v="1"/>
    </i>
    <i r="1">
      <x v="3"/>
    </i>
    <i r="2">
      <x/>
    </i>
    <i r="2">
      <x v="1"/>
    </i>
    <i t="grand">
      <x/>
    </i>
  </rowItems>
  <colItems count="1">
    <i/>
  </colItems>
  <dataFields count="1">
    <dataField name="Sum of Commission Earned" fld="12" baseField="0" baseItem="0" numFmtId="44"/>
  </dataFields>
  <formats count="28">
    <format dxfId="91">
      <pivotArea collapsedLevelsAreSubtotals="1" fieldPosition="0">
        <references count="4">
          <reference field="4294967294" count="1" selected="0">
            <x v="0"/>
          </reference>
          <reference field="7" count="1" selected="0">
            <x v="0"/>
          </reference>
          <reference field="8" count="0"/>
          <reference field="9" count="1" selected="0">
            <x v="0"/>
          </reference>
        </references>
      </pivotArea>
    </format>
    <format dxfId="90">
      <pivotArea dataOnly="0" labelOnly="1" fieldPosition="0">
        <references count="3">
          <reference field="7" count="1" selected="0">
            <x v="0"/>
          </reference>
          <reference field="8" count="0"/>
          <reference field="9" count="1" selected="0">
            <x v="0"/>
          </reference>
        </references>
      </pivotArea>
    </format>
    <format dxfId="89">
      <pivotArea dataOnly="0" labelOnly="1" fieldPosition="0">
        <references count="2">
          <reference field="7" count="1">
            <x v="0"/>
          </reference>
          <reference field="9" count="1" selected="0">
            <x v="0"/>
          </reference>
        </references>
      </pivotArea>
    </format>
    <format dxfId="88">
      <pivotArea dataOnly="0" labelOnly="1" fieldPosition="0">
        <references count="2">
          <reference field="7" count="1">
            <x v="2"/>
          </reference>
          <reference field="9" count="1" selected="0">
            <x v="0"/>
          </reference>
        </references>
      </pivotArea>
    </format>
    <format dxfId="87">
      <pivotArea dataOnly="0" labelOnly="1" fieldPosition="0">
        <references count="3">
          <reference field="7" count="1" selected="0">
            <x v="2"/>
          </reference>
          <reference field="8" count="0"/>
          <reference field="9" count="1" selected="0">
            <x v="0"/>
          </reference>
        </references>
      </pivotArea>
    </format>
    <format dxfId="86">
      <pivotArea collapsedLevelsAreSubtotals="1" fieldPosition="0">
        <references count="4">
          <reference field="4294967294" count="1" selected="0">
            <x v="0"/>
          </reference>
          <reference field="7" count="1" selected="0">
            <x v="2"/>
          </reference>
          <reference field="8" count="0"/>
          <reference field="9" count="1" selected="0">
            <x v="0"/>
          </reference>
        </references>
      </pivotArea>
    </format>
    <format dxfId="85">
      <pivotArea collapsedLevelsAreSubtotals="1" fieldPosition="0">
        <references count="4">
          <reference field="4294967294" count="1" selected="0">
            <x v="0"/>
          </reference>
          <reference field="7" count="1" selected="0">
            <x v="2"/>
          </reference>
          <reference field="8" count="0"/>
          <reference field="9" count="1" selected="0">
            <x v="0"/>
          </reference>
        </references>
      </pivotArea>
    </format>
    <format dxfId="84">
      <pivotArea dataOnly="0" labelOnly="1" fieldPosition="0">
        <references count="3">
          <reference field="7" count="1" selected="0">
            <x v="2"/>
          </reference>
          <reference field="8" count="0"/>
          <reference field="9" count="1" selected="0">
            <x v="0"/>
          </reference>
        </references>
      </pivotArea>
    </format>
    <format dxfId="83">
      <pivotArea collapsedLevelsAreSubtotals="1" fieldPosition="0">
        <references count="4">
          <reference field="4294967294" count="1" selected="0">
            <x v="0"/>
          </reference>
          <reference field="7" count="1" selected="0">
            <x v="0"/>
          </reference>
          <reference field="8" count="0"/>
          <reference field="9" count="1" selected="0">
            <x v="0"/>
          </reference>
        </references>
      </pivotArea>
    </format>
    <format dxfId="82">
      <pivotArea dataOnly="0" labelOnly="1" fieldPosition="0">
        <references count="3">
          <reference field="7" count="1" selected="0">
            <x v="0"/>
          </reference>
          <reference field="8" count="0"/>
          <reference field="9" count="1" selected="0">
            <x v="0"/>
          </reference>
        </references>
      </pivotArea>
    </format>
    <format dxfId="81">
      <pivotArea dataOnly="0" labelOnly="1" fieldPosition="0">
        <references count="2">
          <reference field="7" count="1">
            <x v="1"/>
          </reference>
          <reference field="9" count="1" selected="0">
            <x v="1"/>
          </reference>
        </references>
      </pivotArea>
    </format>
    <format dxfId="80">
      <pivotArea collapsedLevelsAreSubtotals="1" fieldPosition="0">
        <references count="4">
          <reference field="4294967294" count="1" selected="0">
            <x v="0"/>
          </reference>
          <reference field="7" count="1" selected="0">
            <x v="1"/>
          </reference>
          <reference field="8" count="0"/>
          <reference field="9" count="1" selected="0">
            <x v="1"/>
          </reference>
        </references>
      </pivotArea>
    </format>
    <format dxfId="79">
      <pivotArea dataOnly="0" labelOnly="1" fieldPosition="0">
        <references count="3">
          <reference field="7" count="1" selected="0">
            <x v="1"/>
          </reference>
          <reference field="8" count="0"/>
          <reference field="9" count="1" selected="0">
            <x v="1"/>
          </reference>
        </references>
      </pivotArea>
    </format>
    <format dxfId="78">
      <pivotArea dataOnly="0" labelOnly="1" fieldPosition="0">
        <references count="2">
          <reference field="7" count="1">
            <x v="3"/>
          </reference>
          <reference field="9" count="1" selected="0">
            <x v="1"/>
          </reference>
        </references>
      </pivotArea>
    </format>
    <format dxfId="77">
      <pivotArea collapsedLevelsAreSubtotals="1" fieldPosition="0">
        <references count="4">
          <reference field="4294967294" count="1" selected="0">
            <x v="0"/>
          </reference>
          <reference field="7" count="1" selected="0">
            <x v="3"/>
          </reference>
          <reference field="8" count="0"/>
          <reference field="9" count="1" selected="0">
            <x v="1"/>
          </reference>
        </references>
      </pivotArea>
    </format>
    <format dxfId="76">
      <pivotArea dataOnly="0" labelOnly="1" fieldPosition="0">
        <references count="3">
          <reference field="7" count="1" selected="0">
            <x v="3"/>
          </reference>
          <reference field="8" count="0"/>
          <reference field="9" count="1" selected="0">
            <x v="1"/>
          </reference>
        </references>
      </pivotArea>
    </format>
    <format dxfId="75">
      <pivotArea type="all" dataOnly="0" outline="0" fieldPosition="0"/>
    </format>
    <format dxfId="74">
      <pivotArea outline="0" collapsedLevelsAreSubtotals="1" fieldPosition="0"/>
    </format>
    <format dxfId="73">
      <pivotArea field="9" type="button" dataOnly="0" labelOnly="1" outline="0" axis="axisRow" fieldPosition="0"/>
    </format>
    <format dxfId="72">
      <pivotArea dataOnly="0" labelOnly="1" fieldPosition="0">
        <references count="1">
          <reference field="9" count="0"/>
        </references>
      </pivotArea>
    </format>
    <format dxfId="71">
      <pivotArea dataOnly="0" labelOnly="1" grandRow="1" outline="0" fieldPosition="0"/>
    </format>
    <format dxfId="70">
      <pivotArea dataOnly="0" labelOnly="1" fieldPosition="0">
        <references count="2">
          <reference field="7" count="2">
            <x v="0"/>
            <x v="2"/>
          </reference>
          <reference field="9" count="1" selected="0">
            <x v="0"/>
          </reference>
        </references>
      </pivotArea>
    </format>
    <format dxfId="69">
      <pivotArea dataOnly="0" labelOnly="1" fieldPosition="0">
        <references count="2">
          <reference field="7" count="2">
            <x v="1"/>
            <x v="3"/>
          </reference>
          <reference field="9" count="1" selected="0">
            <x v="1"/>
          </reference>
        </references>
      </pivotArea>
    </format>
    <format dxfId="68">
      <pivotArea dataOnly="0" labelOnly="1" fieldPosition="0">
        <references count="3">
          <reference field="7" count="1" selected="0">
            <x v="0"/>
          </reference>
          <reference field="8" count="0"/>
          <reference field="9" count="1" selected="0">
            <x v="0"/>
          </reference>
        </references>
      </pivotArea>
    </format>
    <format dxfId="67">
      <pivotArea dataOnly="0" labelOnly="1" fieldPosition="0">
        <references count="3">
          <reference field="7" count="1" selected="0">
            <x v="2"/>
          </reference>
          <reference field="8" count="0"/>
          <reference field="9" count="1" selected="0">
            <x v="0"/>
          </reference>
        </references>
      </pivotArea>
    </format>
    <format dxfId="66">
      <pivotArea dataOnly="0" labelOnly="1" fieldPosition="0">
        <references count="3">
          <reference field="7" count="1" selected="0">
            <x v="1"/>
          </reference>
          <reference field="8" count="0"/>
          <reference field="9" count="1" selected="0">
            <x v="1"/>
          </reference>
        </references>
      </pivotArea>
    </format>
    <format dxfId="65">
      <pivotArea dataOnly="0" labelOnly="1" fieldPosition="0">
        <references count="3">
          <reference field="7" count="1" selected="0">
            <x v="3"/>
          </reference>
          <reference field="8" count="0"/>
          <reference field="9" count="1" selected="0">
            <x v="1"/>
          </reference>
        </references>
      </pivotArea>
    </format>
    <format dxfId="64">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F25B2D7F-2885-4BCB-A123-4351FBE0D5EA}" name="PivotTable6"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R29:V36" firstHeaderRow="0" firstDataRow="1" firstDataCol="1"/>
  <pivotFields count="15">
    <pivotField showAll="0"/>
    <pivotField showAll="0"/>
    <pivotField showAll="0"/>
    <pivotField showAll="0"/>
    <pivotField dataField="1" showAll="0"/>
    <pivotField showAll="0"/>
    <pivotField axis="axisRow" showAll="0">
      <items count="5">
        <item x="2"/>
        <item x="0"/>
        <item x="3"/>
        <item x="1"/>
        <item t="default"/>
      </items>
    </pivotField>
    <pivotField showAll="0"/>
    <pivotField showAll="0"/>
    <pivotField axis="axisRow" showAll="0">
      <items count="3">
        <item x="0"/>
        <item x="1"/>
        <item t="default"/>
      </items>
    </pivotField>
    <pivotField dataField="1" showAll="0"/>
    <pivotField showAll="0"/>
    <pivotField dataField="1" showAll="0"/>
    <pivotField showAll="0"/>
    <pivotField dataField="1" showAll="0"/>
  </pivotFields>
  <rowFields count="2">
    <field x="9"/>
    <field x="6"/>
  </rowFields>
  <rowItems count="7">
    <i>
      <x/>
    </i>
    <i r="1">
      <x/>
    </i>
    <i r="1">
      <x v="1"/>
    </i>
    <i>
      <x v="1"/>
    </i>
    <i r="1">
      <x v="2"/>
    </i>
    <i r="1">
      <x v="3"/>
    </i>
    <i t="grand">
      <x/>
    </i>
  </rowItems>
  <colFields count="1">
    <field x="-2"/>
  </colFields>
  <colItems count="4">
    <i>
      <x/>
    </i>
    <i i="1">
      <x v="1"/>
    </i>
    <i i="2">
      <x v="2"/>
    </i>
    <i i="3">
      <x v="3"/>
    </i>
  </colItems>
  <dataFields count="4">
    <dataField name="Sum of Top Quota" fld="14" baseField="0" baseItem="0"/>
    <dataField name="Count of Revenue to Date" fld="10" subtotal="count" baseField="9" baseItem="0"/>
    <dataField name="Sum of Margin" fld="4" baseField="0" baseItem="0"/>
    <dataField name="Sum of Commission Earned" fld="12" baseField="0" baseItem="0"/>
  </dataFields>
  <formats count="2">
    <format dxfId="46">
      <pivotArea collapsedLevelsAreSubtotals="1" fieldPosition="0">
        <references count="2">
          <reference field="4294967294" count="1" selected="0">
            <x v="2"/>
          </reference>
          <reference field="9" count="0"/>
        </references>
      </pivotArea>
    </format>
    <format dxfId="45">
      <pivotArea collapsedLevelsAreSubtotals="1" fieldPosition="0">
        <references count="2">
          <reference field="4294967294" count="1" selected="0">
            <x v="3"/>
          </reference>
          <reference field="9"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18941697-6E31-41FA-A8AA-A0BEB08E9E0A}" name="PivotTable5"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R9:W22" firstHeaderRow="0" firstDataRow="1" firstDataCol="1"/>
  <pivotFields count="15">
    <pivotField showAll="0">
      <items count="277">
        <item x="229"/>
        <item x="112"/>
        <item x="230"/>
        <item x="72"/>
        <item x="233"/>
        <item x="26"/>
        <item x="68"/>
        <item x="203"/>
        <item x="240"/>
        <item x="234"/>
        <item x="148"/>
        <item x="34"/>
        <item x="235"/>
        <item x="236"/>
        <item x="274"/>
        <item x="35"/>
        <item x="136"/>
        <item x="248"/>
        <item x="191"/>
        <item x="211"/>
        <item x="71"/>
        <item x="154"/>
        <item x="204"/>
        <item x="77"/>
        <item x="97"/>
        <item x="70"/>
        <item x="37"/>
        <item x="113"/>
        <item x="74"/>
        <item x="76"/>
        <item x="206"/>
        <item x="58"/>
        <item x="96"/>
        <item x="156"/>
        <item x="47"/>
        <item x="118"/>
        <item x="243"/>
        <item x="185"/>
        <item x="89"/>
        <item x="168"/>
        <item x="169"/>
        <item x="45"/>
        <item x="44"/>
        <item x="85"/>
        <item x="81"/>
        <item x="175"/>
        <item x="46"/>
        <item x="80"/>
        <item x="164"/>
        <item x="261"/>
        <item x="180"/>
        <item x="205"/>
        <item x="167"/>
        <item x="247"/>
        <item x="82"/>
        <item x="83"/>
        <item x="161"/>
        <item x="90"/>
        <item x="159"/>
        <item x="210"/>
        <item x="174"/>
        <item x="88"/>
        <item x="256"/>
        <item x="257"/>
        <item x="170"/>
        <item x="262"/>
        <item x="252"/>
        <item x="91"/>
        <item x="92"/>
        <item x="110"/>
        <item x="178"/>
        <item x="93"/>
        <item x="172"/>
        <item x="111"/>
        <item x="94"/>
        <item x="95"/>
        <item x="182"/>
        <item x="260"/>
        <item x="98"/>
        <item x="109"/>
        <item x="104"/>
        <item x="179"/>
        <item x="208"/>
        <item x="263"/>
        <item x="267"/>
        <item x="102"/>
        <item x="101"/>
        <item x="177"/>
        <item x="99"/>
        <item x="270"/>
        <item x="198"/>
        <item x="195"/>
        <item x="189"/>
        <item x="120"/>
        <item x="103"/>
        <item x="105"/>
        <item x="186"/>
        <item x="187"/>
        <item x="119"/>
        <item x="107"/>
        <item x="115"/>
        <item x="27"/>
        <item x="8"/>
        <item x="41"/>
        <item x="69"/>
        <item x="55"/>
        <item x="140"/>
        <item x="53"/>
        <item x="138"/>
        <item x="155"/>
        <item x="157"/>
        <item x="231"/>
        <item x="29"/>
        <item x="213"/>
        <item x="137"/>
        <item x="1"/>
        <item x="220"/>
        <item x="11"/>
        <item x="127"/>
        <item x="222"/>
        <item x="5"/>
        <item x="219"/>
        <item x="87"/>
        <item x="122"/>
        <item x="271"/>
        <item x="56"/>
        <item x="73"/>
        <item x="272"/>
        <item x="131"/>
        <item x="12"/>
        <item x="51"/>
        <item x="218"/>
        <item x="238"/>
        <item x="16"/>
        <item x="15"/>
        <item x="133"/>
        <item x="18"/>
        <item x="3"/>
        <item x="227"/>
        <item x="143"/>
        <item x="2"/>
        <item x="22"/>
        <item x="225"/>
        <item x="23"/>
        <item x="144"/>
        <item x="151"/>
        <item x="32"/>
        <item x="78"/>
        <item x="123"/>
        <item x="221"/>
        <item x="163"/>
        <item x="146"/>
        <item x="65"/>
        <item x="149"/>
        <item x="245"/>
        <item x="152"/>
        <item x="42"/>
        <item x="251"/>
        <item x="246"/>
        <item x="250"/>
        <item x="249"/>
        <item x="150"/>
        <item x="255"/>
        <item x="86"/>
        <item x="153"/>
        <item x="100"/>
        <item x="52"/>
        <item x="259"/>
        <item x="6"/>
        <item x="145"/>
        <item x="237"/>
        <item x="232"/>
        <item x="43"/>
        <item x="244"/>
        <item x="166"/>
        <item x="253"/>
        <item x="79"/>
        <item x="165"/>
        <item x="141"/>
        <item x="116"/>
        <item x="121"/>
        <item x="142"/>
        <item x="162"/>
        <item x="24"/>
        <item x="28"/>
        <item x="173"/>
        <item x="171"/>
        <item x="181"/>
        <item x="132"/>
        <item x="207"/>
        <item x="199"/>
        <item x="49"/>
        <item x="193"/>
        <item x="21"/>
        <item x="183"/>
        <item x="196"/>
        <item x="139"/>
        <item x="31"/>
        <item x="192"/>
        <item x="275"/>
        <item x="158"/>
        <item x="264"/>
        <item x="126"/>
        <item x="48"/>
        <item x="197"/>
        <item x="209"/>
        <item x="266"/>
        <item x="67"/>
        <item x="59"/>
        <item x="188"/>
        <item x="114"/>
        <item x="184"/>
        <item x="269"/>
        <item x="147"/>
        <item x="176"/>
        <item x="106"/>
        <item x="194"/>
        <item x="215"/>
        <item x="216"/>
        <item x="190"/>
        <item x="84"/>
        <item x="9"/>
        <item x="0"/>
        <item x="273"/>
        <item x="200"/>
        <item x="50"/>
        <item x="64"/>
        <item x="7"/>
        <item x="10"/>
        <item x="212"/>
        <item x="75"/>
        <item x="60"/>
        <item x="13"/>
        <item x="4"/>
        <item x="130"/>
        <item x="258"/>
        <item x="214"/>
        <item x="268"/>
        <item x="61"/>
        <item x="217"/>
        <item x="239"/>
        <item x="228"/>
        <item x="54"/>
        <item x="265"/>
        <item x="201"/>
        <item x="124"/>
        <item x="17"/>
        <item x="125"/>
        <item x="128"/>
        <item x="30"/>
        <item x="224"/>
        <item x="241"/>
        <item x="134"/>
        <item x="36"/>
        <item x="160"/>
        <item x="254"/>
        <item x="226"/>
        <item x="129"/>
        <item x="108"/>
        <item x="223"/>
        <item x="14"/>
        <item x="33"/>
        <item x="62"/>
        <item x="19"/>
        <item x="20"/>
        <item x="40"/>
        <item x="242"/>
        <item x="117"/>
        <item x="39"/>
        <item x="25"/>
        <item x="66"/>
        <item x="38"/>
        <item x="202"/>
        <item x="57"/>
        <item x="63"/>
        <item x="135"/>
        <item t="default"/>
      </items>
    </pivotField>
    <pivotField showAll="0"/>
    <pivotField showAll="0"/>
    <pivotField dataField="1" showAll="0"/>
    <pivotField dataField="1" showAll="0"/>
    <pivotField showAll="0"/>
    <pivotField showAll="0"/>
    <pivotField axis="axisRow" showAll="0">
      <items count="5">
        <item x="0"/>
        <item x="1"/>
        <item x="2"/>
        <item x="3"/>
        <item t="default"/>
      </items>
    </pivotField>
    <pivotField axis="axisRow" showAll="0">
      <items count="3">
        <item x="0"/>
        <item x="1"/>
        <item t="default"/>
      </items>
    </pivotField>
    <pivotField showAll="0"/>
    <pivotField dataField="1" showAll="0"/>
    <pivotField showAll="0"/>
    <pivotField dataField="1" showAll="0"/>
    <pivotField showAll="0"/>
    <pivotField dataField="1" showAll="0"/>
  </pivotFields>
  <rowFields count="2">
    <field x="7"/>
    <field x="8"/>
  </rowFields>
  <rowItems count="13">
    <i>
      <x/>
    </i>
    <i r="1">
      <x/>
    </i>
    <i r="1">
      <x v="1"/>
    </i>
    <i>
      <x v="1"/>
    </i>
    <i r="1">
      <x/>
    </i>
    <i r="1">
      <x v="1"/>
    </i>
    <i>
      <x v="2"/>
    </i>
    <i r="1">
      <x/>
    </i>
    <i r="1">
      <x v="1"/>
    </i>
    <i>
      <x v="3"/>
    </i>
    <i r="1">
      <x/>
    </i>
    <i r="1">
      <x v="1"/>
    </i>
    <i t="grand">
      <x/>
    </i>
  </rowItems>
  <colFields count="1">
    <field x="-2"/>
  </colFields>
  <colItems count="5">
    <i>
      <x/>
    </i>
    <i i="1">
      <x v="1"/>
    </i>
    <i i="2">
      <x v="2"/>
    </i>
    <i i="3">
      <x v="3"/>
    </i>
    <i i="4">
      <x v="4"/>
    </i>
  </colItems>
  <dataFields count="5">
    <dataField name="Sum of Top Quota" fld="14" baseField="0" baseItem="0"/>
    <dataField name="Count of Revenue to Date" fld="10" subtotal="count" baseField="7" baseItem="0"/>
    <dataField name="Sum of Revenue" fld="3" baseField="0" baseItem="0"/>
    <dataField name="Sum of Margin" fld="4" baseField="0" baseItem="0"/>
    <dataField name="Sum of Commission Earned" fld="12" baseField="0" baseItem="0"/>
  </dataFields>
  <formats count="16">
    <format dxfId="62">
      <pivotArea collapsedLevelsAreSubtotals="1" fieldPosition="0">
        <references count="2">
          <reference field="4294967294" count="2" selected="0">
            <x v="2"/>
            <x v="3"/>
          </reference>
          <reference field="7" count="1">
            <x v="0"/>
          </reference>
        </references>
      </pivotArea>
    </format>
    <format dxfId="61">
      <pivotArea collapsedLevelsAreSubtotals="1" fieldPosition="0">
        <references count="3">
          <reference field="4294967294" count="2" selected="0">
            <x v="2"/>
            <x v="3"/>
          </reference>
          <reference field="7" count="1" selected="0">
            <x v="0"/>
          </reference>
          <reference field="8" count="0"/>
        </references>
      </pivotArea>
    </format>
    <format dxfId="60">
      <pivotArea collapsedLevelsAreSubtotals="1" fieldPosition="0">
        <references count="2">
          <reference field="4294967294" count="2" selected="0">
            <x v="2"/>
            <x v="3"/>
          </reference>
          <reference field="7" count="1">
            <x v="1"/>
          </reference>
        </references>
      </pivotArea>
    </format>
    <format dxfId="59">
      <pivotArea collapsedLevelsAreSubtotals="1" fieldPosition="0">
        <references count="3">
          <reference field="4294967294" count="2" selected="0">
            <x v="2"/>
            <x v="3"/>
          </reference>
          <reference field="7" count="1" selected="0">
            <x v="1"/>
          </reference>
          <reference field="8" count="0"/>
        </references>
      </pivotArea>
    </format>
    <format dxfId="58">
      <pivotArea collapsedLevelsAreSubtotals="1" fieldPosition="0">
        <references count="2">
          <reference field="4294967294" count="2" selected="0">
            <x v="2"/>
            <x v="3"/>
          </reference>
          <reference field="7" count="1">
            <x v="2"/>
          </reference>
        </references>
      </pivotArea>
    </format>
    <format dxfId="57">
      <pivotArea collapsedLevelsAreSubtotals="1" fieldPosition="0">
        <references count="3">
          <reference field="4294967294" count="2" selected="0">
            <x v="2"/>
            <x v="3"/>
          </reference>
          <reference field="7" count="1" selected="0">
            <x v="2"/>
          </reference>
          <reference field="8" count="0"/>
        </references>
      </pivotArea>
    </format>
    <format dxfId="56">
      <pivotArea collapsedLevelsAreSubtotals="1" fieldPosition="0">
        <references count="2">
          <reference field="4294967294" count="2" selected="0">
            <x v="2"/>
            <x v="3"/>
          </reference>
          <reference field="7" count="1">
            <x v="3"/>
          </reference>
        </references>
      </pivotArea>
    </format>
    <format dxfId="55">
      <pivotArea collapsedLevelsAreSubtotals="1" fieldPosition="0">
        <references count="3">
          <reference field="4294967294" count="2" selected="0">
            <x v="2"/>
            <x v="3"/>
          </reference>
          <reference field="7" count="1" selected="0">
            <x v="3"/>
          </reference>
          <reference field="8" count="0"/>
        </references>
      </pivotArea>
    </format>
    <format dxfId="54">
      <pivotArea collapsedLevelsAreSubtotals="1" fieldPosition="0">
        <references count="2">
          <reference field="4294967294" count="1" selected="0">
            <x v="4"/>
          </reference>
          <reference field="7" count="1">
            <x v="0"/>
          </reference>
        </references>
      </pivotArea>
    </format>
    <format dxfId="53">
      <pivotArea collapsedLevelsAreSubtotals="1" fieldPosition="0">
        <references count="3">
          <reference field="4294967294" count="1" selected="0">
            <x v="4"/>
          </reference>
          <reference field="7" count="1" selected="0">
            <x v="0"/>
          </reference>
          <reference field="8" count="0"/>
        </references>
      </pivotArea>
    </format>
    <format dxfId="52">
      <pivotArea collapsedLevelsAreSubtotals="1" fieldPosition="0">
        <references count="2">
          <reference field="4294967294" count="1" selected="0">
            <x v="4"/>
          </reference>
          <reference field="7" count="1">
            <x v="1"/>
          </reference>
        </references>
      </pivotArea>
    </format>
    <format dxfId="51">
      <pivotArea collapsedLevelsAreSubtotals="1" fieldPosition="0">
        <references count="3">
          <reference field="4294967294" count="1" selected="0">
            <x v="4"/>
          </reference>
          <reference field="7" count="1" selected="0">
            <x v="1"/>
          </reference>
          <reference field="8" count="0"/>
        </references>
      </pivotArea>
    </format>
    <format dxfId="50">
      <pivotArea collapsedLevelsAreSubtotals="1" fieldPosition="0">
        <references count="2">
          <reference field="4294967294" count="1" selected="0">
            <x v="4"/>
          </reference>
          <reference field="7" count="1">
            <x v="2"/>
          </reference>
        </references>
      </pivotArea>
    </format>
    <format dxfId="49">
      <pivotArea collapsedLevelsAreSubtotals="1" fieldPosition="0">
        <references count="3">
          <reference field="4294967294" count="1" selected="0">
            <x v="4"/>
          </reference>
          <reference field="7" count="1" selected="0">
            <x v="2"/>
          </reference>
          <reference field="8" count="0"/>
        </references>
      </pivotArea>
    </format>
    <format dxfId="48">
      <pivotArea collapsedLevelsAreSubtotals="1" fieldPosition="0">
        <references count="2">
          <reference field="4294967294" count="1" selected="0">
            <x v="4"/>
          </reference>
          <reference field="7" count="1">
            <x v="3"/>
          </reference>
        </references>
      </pivotArea>
    </format>
    <format dxfId="47">
      <pivotArea collapsedLevelsAreSubtotals="1" fieldPosition="0">
        <references count="3">
          <reference field="4294967294" count="1" selected="0">
            <x v="4"/>
          </reference>
          <reference field="7" count="1" selected="0">
            <x v="3"/>
          </reference>
          <reference field="8"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8B9430C1-6729-441B-AFB1-1B8F50628602}" name="PivotTable17"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G54:AG55" firstHeaderRow="1" firstDataRow="1" firstDataCol="0"/>
  <pivotFields count="13">
    <pivotField showAll="0"/>
    <pivotField numFmtId="14" showAll="0"/>
    <pivotField showAll="0"/>
    <pivotField numFmtId="44" showAll="0"/>
    <pivotField dataField="1" numFmtId="44" showAll="0"/>
    <pivotField showAll="0"/>
    <pivotField showAll="0"/>
    <pivotField showAll="0"/>
    <pivotField showAll="0"/>
    <pivotField showAll="0"/>
    <pivotField numFmtId="44" showAll="0"/>
    <pivotField numFmtId="9" showAll="0"/>
    <pivotField numFmtId="44" showAll="0"/>
  </pivotFields>
  <rowItems count="1">
    <i/>
  </rowItems>
  <colItems count="1">
    <i/>
  </colItems>
  <dataFields count="1">
    <dataField name="Sum of Margin" fld="4" baseField="0" baseItem="0"/>
  </dataFields>
  <formats count="1">
    <format dxfId="6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7508C674-14C7-4DC8-808A-07F41D90A92E}" name="PivotTable7"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R42:S521" firstHeaderRow="1" firstDataRow="1" firstDataCol="1" rowPageCount="1" colPageCount="1"/>
  <pivotFields count="15">
    <pivotField showAll="0"/>
    <pivotField showAll="0"/>
    <pivotField showAll="0"/>
    <pivotField axis="axisRow" showAll="0">
      <items count="524">
        <item x="133"/>
        <item x="183"/>
        <item x="128"/>
        <item x="142"/>
        <item x="6"/>
        <item x="286"/>
        <item x="469"/>
        <item x="441"/>
        <item x="285"/>
        <item x="471"/>
        <item x="381"/>
        <item x="244"/>
        <item x="154"/>
        <item x="329"/>
        <item x="67"/>
        <item x="413"/>
        <item x="2"/>
        <item x="302"/>
        <item x="82"/>
        <item x="317"/>
        <item x="256"/>
        <item x="358"/>
        <item x="155"/>
        <item x="306"/>
        <item x="103"/>
        <item x="332"/>
        <item x="152"/>
        <item x="78"/>
        <item x="284"/>
        <item x="310"/>
        <item x="324"/>
        <item x="20"/>
        <item x="466"/>
        <item x="148"/>
        <item x="293"/>
        <item x="434"/>
        <item x="339"/>
        <item x="411"/>
        <item x="510"/>
        <item x="305"/>
        <item x="335"/>
        <item x="92"/>
        <item x="216"/>
        <item x="433"/>
        <item x="443"/>
        <item x="202"/>
        <item x="81"/>
        <item x="187"/>
        <item x="1"/>
        <item x="190"/>
        <item x="23"/>
        <item x="475"/>
        <item x="410"/>
        <item x="200"/>
        <item x="440"/>
        <item x="489"/>
        <item x="101"/>
        <item x="184"/>
        <item x="63"/>
        <item x="386"/>
        <item x="470"/>
        <item x="436"/>
        <item x="494"/>
        <item x="98"/>
        <item x="384"/>
        <item x="141"/>
        <item x="64"/>
        <item x="424"/>
        <item x="513"/>
        <item x="503"/>
        <item x="380"/>
        <item x="464"/>
        <item x="299"/>
        <item x="243"/>
        <item x="156"/>
        <item x="390"/>
        <item x="167"/>
        <item x="197"/>
        <item x="47"/>
        <item x="330"/>
        <item x="328"/>
        <item x="131"/>
        <item x="270"/>
        <item x="45"/>
        <item x="365"/>
        <item x="301"/>
        <item x="507"/>
        <item x="364"/>
        <item x="374"/>
        <item x="214"/>
        <item x="439"/>
        <item x="246"/>
        <item x="444"/>
        <item x="501"/>
        <item x="407"/>
        <item x="123"/>
        <item x="263"/>
        <item x="412"/>
        <item x="275"/>
        <item x="478"/>
        <item x="331"/>
        <item x="416"/>
        <item x="16"/>
        <item x="192"/>
        <item x="32"/>
        <item x="253"/>
        <item x="491"/>
        <item x="219"/>
        <item x="66"/>
        <item x="468"/>
        <item x="422"/>
        <item x="107"/>
        <item x="401"/>
        <item x="30"/>
        <item x="255"/>
        <item x="22"/>
        <item x="477"/>
        <item x="80"/>
        <item x="346"/>
        <item x="157"/>
        <item x="0"/>
        <item x="79"/>
        <item x="313"/>
        <item x="460"/>
        <item x="140"/>
        <item x="153"/>
        <item x="431"/>
        <item x="408"/>
        <item x="72"/>
        <item x="309"/>
        <item x="283"/>
        <item x="450"/>
        <item x="357"/>
        <item x="41"/>
        <item x="122"/>
        <item x="488"/>
        <item x="298"/>
        <item x="505"/>
        <item x="199"/>
        <item x="493"/>
        <item x="230"/>
        <item x="438"/>
        <item x="94"/>
        <item x="226"/>
        <item x="418"/>
        <item x="300"/>
        <item x="186"/>
        <item x="342"/>
        <item x="425"/>
        <item x="448"/>
        <item x="232"/>
        <item x="89"/>
        <item x="229"/>
        <item x="134"/>
        <item x="271"/>
        <item x="277"/>
        <item x="137"/>
        <item x="496"/>
        <item x="385"/>
        <item x="518"/>
        <item x="212"/>
        <item x="517"/>
        <item x="414"/>
        <item x="447"/>
        <item x="378"/>
        <item x="334"/>
        <item x="182"/>
        <item x="195"/>
        <item x="260"/>
        <item x="274"/>
        <item x="521"/>
        <item x="291"/>
        <item x="520"/>
        <item x="516"/>
        <item x="280"/>
        <item x="514"/>
        <item x="454"/>
        <item x="84"/>
        <item x="234"/>
        <item x="104"/>
        <item x="100"/>
        <item x="42"/>
        <item x="404"/>
        <item x="500"/>
        <item x="68"/>
        <item x="132"/>
        <item x="473"/>
        <item x="453"/>
        <item x="487"/>
        <item x="224"/>
        <item x="28"/>
        <item x="34"/>
        <item x="465"/>
        <item x="57"/>
        <item x="249"/>
        <item x="308"/>
        <item x="111"/>
        <item x="432"/>
        <item x="254"/>
        <item x="462"/>
        <item x="251"/>
        <item x="196"/>
        <item x="53"/>
        <item x="459"/>
        <item x="409"/>
        <item x="509"/>
        <item x="296"/>
        <item x="455"/>
        <item x="341"/>
        <item x="245"/>
        <item x="289"/>
        <item x="355"/>
        <item x="316"/>
        <item x="372"/>
        <item x="129"/>
        <item x="163"/>
        <item x="106"/>
        <item x="175"/>
        <item x="102"/>
        <item x="241"/>
        <item x="259"/>
        <item x="282"/>
        <item x="356"/>
        <item x="138"/>
        <item x="238"/>
        <item x="367"/>
        <item x="151"/>
        <item x="333"/>
        <item x="338"/>
        <item x="406"/>
        <item x="147"/>
        <item x="54"/>
        <item x="29"/>
        <item x="58"/>
        <item x="437"/>
        <item x="369"/>
        <item x="492"/>
        <item x="85"/>
        <item x="474"/>
        <item x="21"/>
        <item x="446"/>
        <item x="482"/>
        <item x="490"/>
        <item x="420"/>
        <item x="442"/>
        <item x="320"/>
        <item x="65"/>
        <item x="146"/>
        <item x="114"/>
        <item x="326"/>
        <item x="405"/>
        <item x="435"/>
        <item x="485"/>
        <item x="96"/>
        <item x="267"/>
        <item x="213"/>
        <item x="481"/>
        <item x="61"/>
        <item x="139"/>
        <item x="169"/>
        <item x="215"/>
        <item x="383"/>
        <item x="423"/>
        <item x="512"/>
        <item x="343"/>
        <item x="502"/>
        <item x="463"/>
        <item x="117"/>
        <item x="201"/>
        <item x="9"/>
        <item x="49"/>
        <item x="185"/>
        <item x="388"/>
        <item x="48"/>
        <item x="237"/>
        <item x="99"/>
        <item x="391"/>
        <item x="8"/>
        <item x="198"/>
        <item x="71"/>
        <item x="506"/>
        <item x="46"/>
        <item x="297"/>
        <item x="108"/>
        <item x="268"/>
        <item x="511"/>
        <item x="168"/>
        <item x="402"/>
        <item x="127"/>
        <item x="248"/>
        <item x="27"/>
        <item x="445"/>
        <item x="373"/>
        <item x="76"/>
        <item x="269"/>
        <item x="363"/>
        <item x="193"/>
        <item x="160"/>
        <item x="166"/>
        <item x="428"/>
        <item x="181"/>
        <item x="119"/>
        <item x="403"/>
        <item x="240"/>
        <item x="393"/>
        <item x="43"/>
        <item x="452"/>
        <item x="242"/>
        <item x="350"/>
        <item x="188"/>
        <item x="40"/>
        <item x="52"/>
        <item x="56"/>
        <item x="145"/>
        <item x="467"/>
        <item x="415"/>
        <item x="164"/>
        <item x="321"/>
        <item x="69"/>
        <item x="217"/>
        <item x="499"/>
        <item x="379"/>
        <item x="476"/>
        <item x="327"/>
        <item x="458"/>
        <item x="110"/>
        <item x="304"/>
        <item x="25"/>
        <item x="484"/>
        <item x="90"/>
        <item x="189"/>
        <item x="421"/>
        <item x="429"/>
        <item x="239"/>
        <item x="311"/>
        <item x="120"/>
        <item x="486"/>
        <item x="83"/>
        <item x="77"/>
        <item x="294"/>
        <item x="13"/>
        <item x="178"/>
        <item x="264"/>
        <item x="430"/>
        <item x="451"/>
        <item x="449"/>
        <item x="218"/>
        <item x="87"/>
        <item x="73"/>
        <item x="504"/>
        <item x="352"/>
        <item x="340"/>
        <item x="150"/>
        <item x="44"/>
        <item x="281"/>
        <item x="417"/>
        <item x="261"/>
        <item x="105"/>
        <item x="37"/>
        <item x="394"/>
        <item x="479"/>
        <item x="497"/>
        <item x="395"/>
        <item x="204"/>
        <item x="174"/>
        <item x="376"/>
        <item x="348"/>
        <item x="398"/>
        <item x="173"/>
        <item x="191"/>
        <item x="222"/>
        <item x="93"/>
        <item x="387"/>
        <item x="236"/>
        <item x="344"/>
        <item x="495"/>
        <item x="276"/>
        <item x="337"/>
        <item x="209"/>
        <item x="12"/>
        <item x="59"/>
        <item x="498"/>
        <item x="278"/>
        <item x="345"/>
        <item x="336"/>
        <item x="272"/>
        <item x="62"/>
        <item x="396"/>
        <item x="377"/>
        <item x="353"/>
        <item x="74"/>
        <item x="295"/>
        <item x="290"/>
        <item x="279"/>
        <item x="113"/>
        <item x="322"/>
        <item x="55"/>
        <item x="472"/>
        <item x="159"/>
        <item x="26"/>
        <item x="292"/>
        <item x="480"/>
        <item x="51"/>
        <item x="33"/>
        <item x="194"/>
        <item x="180"/>
        <item x="319"/>
        <item x="161"/>
        <item x="314"/>
        <item x="75"/>
        <item x="70"/>
        <item x="233"/>
        <item x="427"/>
        <item x="247"/>
        <item x="252"/>
        <item x="171"/>
        <item x="205"/>
        <item x="519"/>
        <item x="115"/>
        <item x="250"/>
        <item x="273"/>
        <item x="135"/>
        <item x="144"/>
        <item x="88"/>
        <item x="457"/>
        <item x="121"/>
        <item x="97"/>
        <item x="288"/>
        <item x="461"/>
        <item x="86"/>
        <item x="315"/>
        <item x="375"/>
        <item x="18"/>
        <item x="19"/>
        <item x="389"/>
        <item x="371"/>
        <item x="347"/>
        <item x="203"/>
        <item x="206"/>
        <item x="109"/>
        <item x="95"/>
        <item x="354"/>
        <item x="207"/>
        <item x="351"/>
        <item x="258"/>
        <item x="483"/>
        <item x="15"/>
        <item x="162"/>
        <item x="177"/>
        <item x="515"/>
        <item x="366"/>
        <item x="303"/>
        <item x="392"/>
        <item x="262"/>
        <item x="370"/>
        <item x="368"/>
        <item x="419"/>
        <item x="126"/>
        <item x="172"/>
        <item x="382"/>
        <item x="318"/>
        <item x="91"/>
        <item x="362"/>
        <item x="325"/>
        <item x="225"/>
        <item x="149"/>
        <item x="287"/>
        <item x="10"/>
        <item x="257"/>
        <item x="50"/>
        <item x="5"/>
        <item x="307"/>
        <item x="136"/>
        <item x="36"/>
        <item x="35"/>
        <item x="112"/>
        <item x="235"/>
        <item x="211"/>
        <item x="522"/>
        <item x="266"/>
        <item x="125"/>
        <item x="124"/>
        <item x="231"/>
        <item x="456"/>
        <item x="31"/>
        <item x="3"/>
        <item x="426"/>
        <item x="24"/>
        <item x="397"/>
        <item x="221"/>
        <item x="223"/>
        <item x="359"/>
        <item x="14"/>
        <item x="170"/>
        <item x="228"/>
        <item x="349"/>
        <item x="116"/>
        <item x="38"/>
        <item x="118"/>
        <item x="265"/>
        <item x="11"/>
        <item x="39"/>
        <item x="130"/>
        <item x="179"/>
        <item x="508"/>
        <item x="158"/>
        <item x="323"/>
        <item x="143"/>
        <item x="208"/>
        <item x="210"/>
        <item x="60"/>
        <item x="227"/>
        <item x="176"/>
        <item x="7"/>
        <item x="4"/>
        <item x="399"/>
        <item x="220"/>
        <item x="312"/>
        <item x="361"/>
        <item x="400"/>
        <item x="17"/>
        <item x="360"/>
        <item x="165"/>
        <item t="default"/>
      </items>
    </pivotField>
    <pivotField showAll="0"/>
    <pivotField showAll="0"/>
    <pivotField showAll="0"/>
    <pivotField showAll="0"/>
    <pivotField axis="axisPage" multipleItemSelectionAllowed="1" showAll="0">
      <items count="3">
        <item x="0"/>
        <item h="1" x="1"/>
        <item t="default"/>
      </items>
    </pivotField>
    <pivotField showAll="0"/>
    <pivotField dataField="1" showAll="0"/>
    <pivotField showAll="0"/>
    <pivotField showAll="0"/>
    <pivotField showAll="0"/>
    <pivotField showAll="0"/>
  </pivotFields>
  <rowFields count="1">
    <field x="3"/>
  </rowFields>
  <rowItems count="479">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2"/>
    </i>
    <i>
      <x v="43"/>
    </i>
    <i>
      <x v="44"/>
    </i>
    <i>
      <x v="45"/>
    </i>
    <i>
      <x v="46"/>
    </i>
    <i>
      <x v="47"/>
    </i>
    <i>
      <x v="48"/>
    </i>
    <i>
      <x v="49"/>
    </i>
    <i>
      <x v="50"/>
    </i>
    <i>
      <x v="51"/>
    </i>
    <i>
      <x v="52"/>
    </i>
    <i>
      <x v="53"/>
    </i>
    <i>
      <x v="54"/>
    </i>
    <i>
      <x v="55"/>
    </i>
    <i>
      <x v="56"/>
    </i>
    <i>
      <x v="57"/>
    </i>
    <i>
      <x v="58"/>
    </i>
    <i>
      <x v="60"/>
    </i>
    <i>
      <x v="61"/>
    </i>
    <i>
      <x v="62"/>
    </i>
    <i>
      <x v="64"/>
    </i>
    <i>
      <x v="65"/>
    </i>
    <i>
      <x v="66"/>
    </i>
    <i>
      <x v="67"/>
    </i>
    <i>
      <x v="68"/>
    </i>
    <i>
      <x v="69"/>
    </i>
    <i>
      <x v="70"/>
    </i>
    <i>
      <x v="71"/>
    </i>
    <i>
      <x v="72"/>
    </i>
    <i>
      <x v="73"/>
    </i>
    <i>
      <x v="74"/>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1"/>
    </i>
    <i>
      <x v="143"/>
    </i>
    <i>
      <x v="144"/>
    </i>
    <i>
      <x v="145"/>
    </i>
    <i>
      <x v="146"/>
    </i>
    <i>
      <x v="147"/>
    </i>
    <i>
      <x v="148"/>
    </i>
    <i>
      <x v="149"/>
    </i>
    <i>
      <x v="152"/>
    </i>
    <i>
      <x v="153"/>
    </i>
    <i>
      <x v="154"/>
    </i>
    <i>
      <x v="155"/>
    </i>
    <i>
      <x v="156"/>
    </i>
    <i>
      <x v="157"/>
    </i>
    <i>
      <x v="158"/>
    </i>
    <i>
      <x v="160"/>
    </i>
    <i>
      <x v="162"/>
    </i>
    <i>
      <x v="163"/>
    </i>
    <i>
      <x v="164"/>
    </i>
    <i>
      <x v="165"/>
    </i>
    <i>
      <x v="166"/>
    </i>
    <i>
      <x v="167"/>
    </i>
    <i>
      <x v="168"/>
    </i>
    <i>
      <x v="169"/>
    </i>
    <i>
      <x v="171"/>
    </i>
    <i>
      <x v="174"/>
    </i>
    <i>
      <x v="176"/>
    </i>
    <i>
      <x v="177"/>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8"/>
    </i>
    <i>
      <x v="239"/>
    </i>
    <i>
      <x v="240"/>
    </i>
    <i>
      <x v="241"/>
    </i>
    <i>
      <x v="242"/>
    </i>
    <i>
      <x v="243"/>
    </i>
    <i>
      <x v="244"/>
    </i>
    <i>
      <x v="245"/>
    </i>
    <i>
      <x v="246"/>
    </i>
    <i>
      <x v="247"/>
    </i>
    <i>
      <x v="248"/>
    </i>
    <i>
      <x v="249"/>
    </i>
    <i>
      <x v="250"/>
    </i>
    <i>
      <x v="251"/>
    </i>
    <i>
      <x v="252"/>
    </i>
    <i>
      <x v="254"/>
    </i>
    <i>
      <x v="255"/>
    </i>
    <i>
      <x v="256"/>
    </i>
    <i>
      <x v="257"/>
    </i>
    <i>
      <x v="258"/>
    </i>
    <i>
      <x v="259"/>
    </i>
    <i>
      <x v="260"/>
    </i>
    <i>
      <x v="261"/>
    </i>
    <i>
      <x v="262"/>
    </i>
    <i>
      <x v="263"/>
    </i>
    <i>
      <x v="264"/>
    </i>
    <i>
      <x v="265"/>
    </i>
    <i>
      <x v="266"/>
    </i>
    <i>
      <x v="267"/>
    </i>
    <i>
      <x v="268"/>
    </i>
    <i>
      <x v="269"/>
    </i>
    <i>
      <x v="270"/>
    </i>
    <i>
      <x v="271"/>
    </i>
    <i>
      <x v="273"/>
    </i>
    <i>
      <x v="274"/>
    </i>
    <i>
      <x v="275"/>
    </i>
    <i>
      <x v="277"/>
    </i>
    <i>
      <x v="278"/>
    </i>
    <i>
      <x v="279"/>
    </i>
    <i>
      <x v="280"/>
    </i>
    <i>
      <x v="281"/>
    </i>
    <i>
      <x v="282"/>
    </i>
    <i>
      <x v="283"/>
    </i>
    <i>
      <x v="284"/>
    </i>
    <i>
      <x v="285"/>
    </i>
    <i>
      <x v="286"/>
    </i>
    <i>
      <x v="288"/>
    </i>
    <i>
      <x v="289"/>
    </i>
    <i>
      <x v="290"/>
    </i>
    <i>
      <x v="291"/>
    </i>
    <i>
      <x v="292"/>
    </i>
    <i>
      <x v="293"/>
    </i>
    <i>
      <x v="294"/>
    </i>
    <i>
      <x v="295"/>
    </i>
    <i>
      <x v="296"/>
    </i>
    <i>
      <x v="297"/>
    </i>
    <i>
      <x v="298"/>
    </i>
    <i>
      <x v="299"/>
    </i>
    <i>
      <x v="300"/>
    </i>
    <i>
      <x v="301"/>
    </i>
    <i>
      <x v="303"/>
    </i>
    <i>
      <x v="305"/>
    </i>
    <i>
      <x v="306"/>
    </i>
    <i>
      <x v="307"/>
    </i>
    <i>
      <x v="308"/>
    </i>
    <i>
      <x v="309"/>
    </i>
    <i>
      <x v="310"/>
    </i>
    <i>
      <x v="311"/>
    </i>
    <i>
      <x v="312"/>
    </i>
    <i>
      <x v="313"/>
    </i>
    <i>
      <x v="314"/>
    </i>
    <i>
      <x v="315"/>
    </i>
    <i>
      <x v="316"/>
    </i>
    <i>
      <x v="317"/>
    </i>
    <i>
      <x v="318"/>
    </i>
    <i>
      <x v="319"/>
    </i>
    <i>
      <x v="320"/>
    </i>
    <i>
      <x v="321"/>
    </i>
    <i>
      <x v="322"/>
    </i>
    <i>
      <x v="323"/>
    </i>
    <i>
      <x v="324"/>
    </i>
    <i>
      <x v="325"/>
    </i>
    <i>
      <x v="326"/>
    </i>
    <i>
      <x v="327"/>
    </i>
    <i>
      <x v="328"/>
    </i>
    <i>
      <x v="330"/>
    </i>
    <i>
      <x v="331"/>
    </i>
    <i>
      <x v="332"/>
    </i>
    <i>
      <x v="333"/>
    </i>
    <i>
      <x v="334"/>
    </i>
    <i>
      <x v="335"/>
    </i>
    <i>
      <x v="336"/>
    </i>
    <i>
      <x v="337"/>
    </i>
    <i>
      <x v="338"/>
    </i>
    <i>
      <x v="339"/>
    </i>
    <i>
      <x v="340"/>
    </i>
    <i>
      <x v="341"/>
    </i>
    <i>
      <x v="342"/>
    </i>
    <i>
      <x v="343"/>
    </i>
    <i>
      <x v="344"/>
    </i>
    <i>
      <x v="345"/>
    </i>
    <i>
      <x v="346"/>
    </i>
    <i>
      <x v="348"/>
    </i>
    <i>
      <x v="349"/>
    </i>
    <i>
      <x v="350"/>
    </i>
    <i>
      <x v="351"/>
    </i>
    <i>
      <x v="352"/>
    </i>
    <i>
      <x v="353"/>
    </i>
    <i>
      <x v="354"/>
    </i>
    <i>
      <x v="355"/>
    </i>
    <i>
      <x v="356"/>
    </i>
    <i>
      <x v="357"/>
    </i>
    <i>
      <x v="358"/>
    </i>
    <i>
      <x v="360"/>
    </i>
    <i>
      <x v="361"/>
    </i>
    <i>
      <x v="363"/>
    </i>
    <i>
      <x v="364"/>
    </i>
    <i>
      <x v="365"/>
    </i>
    <i>
      <x v="366"/>
    </i>
    <i>
      <x v="368"/>
    </i>
    <i>
      <x v="369"/>
    </i>
    <i>
      <x v="370"/>
    </i>
    <i>
      <x v="373"/>
    </i>
    <i>
      <x v="374"/>
    </i>
    <i>
      <x v="375"/>
    </i>
    <i>
      <x v="376"/>
    </i>
    <i>
      <x v="377"/>
    </i>
    <i>
      <x v="378"/>
    </i>
    <i>
      <x v="379"/>
    </i>
    <i>
      <x v="380"/>
    </i>
    <i>
      <x v="381"/>
    </i>
    <i>
      <x v="382"/>
    </i>
    <i>
      <x v="383"/>
    </i>
    <i>
      <x v="384"/>
    </i>
    <i>
      <x v="385"/>
    </i>
    <i>
      <x v="386"/>
    </i>
    <i>
      <x v="388"/>
    </i>
    <i>
      <x v="389"/>
    </i>
    <i>
      <x v="390"/>
    </i>
    <i>
      <x v="391"/>
    </i>
    <i>
      <x v="392"/>
    </i>
    <i>
      <x v="393"/>
    </i>
    <i>
      <x v="394"/>
    </i>
    <i>
      <x v="395"/>
    </i>
    <i>
      <x v="396"/>
    </i>
    <i>
      <x v="397"/>
    </i>
    <i>
      <x v="398"/>
    </i>
    <i>
      <x v="399"/>
    </i>
    <i>
      <x v="400"/>
    </i>
    <i>
      <x v="401"/>
    </i>
    <i>
      <x v="402"/>
    </i>
    <i>
      <x v="403"/>
    </i>
    <i>
      <x v="404"/>
    </i>
    <i>
      <x v="405"/>
    </i>
    <i>
      <x v="406"/>
    </i>
    <i>
      <x v="407"/>
    </i>
    <i>
      <x v="408"/>
    </i>
    <i>
      <x v="409"/>
    </i>
    <i>
      <x v="410"/>
    </i>
    <i>
      <x v="412"/>
    </i>
    <i>
      <x v="413"/>
    </i>
    <i>
      <x v="414"/>
    </i>
    <i>
      <x v="415"/>
    </i>
    <i>
      <x v="416"/>
    </i>
    <i>
      <x v="418"/>
    </i>
    <i>
      <x v="419"/>
    </i>
    <i>
      <x v="420"/>
    </i>
    <i>
      <x v="421"/>
    </i>
    <i>
      <x v="422"/>
    </i>
    <i>
      <x v="424"/>
    </i>
    <i>
      <x v="425"/>
    </i>
    <i>
      <x v="426"/>
    </i>
    <i>
      <x v="427"/>
    </i>
    <i>
      <x v="428"/>
    </i>
    <i>
      <x v="430"/>
    </i>
    <i>
      <x v="431"/>
    </i>
    <i>
      <x v="432"/>
    </i>
    <i>
      <x v="433"/>
    </i>
    <i>
      <x v="435"/>
    </i>
    <i>
      <x v="436"/>
    </i>
    <i>
      <x v="437"/>
    </i>
    <i>
      <x v="438"/>
    </i>
    <i>
      <x v="439"/>
    </i>
    <i>
      <x v="441"/>
    </i>
    <i>
      <x v="442"/>
    </i>
    <i>
      <x v="443"/>
    </i>
    <i>
      <x v="444"/>
    </i>
    <i>
      <x v="445"/>
    </i>
    <i>
      <x v="446"/>
    </i>
    <i>
      <x v="447"/>
    </i>
    <i>
      <x v="448"/>
    </i>
    <i>
      <x v="450"/>
    </i>
    <i>
      <x v="451"/>
    </i>
    <i>
      <x v="453"/>
    </i>
    <i>
      <x v="454"/>
    </i>
    <i>
      <x v="455"/>
    </i>
    <i>
      <x v="456"/>
    </i>
    <i>
      <x v="457"/>
    </i>
    <i>
      <x v="458"/>
    </i>
    <i>
      <x v="459"/>
    </i>
    <i>
      <x v="460"/>
    </i>
    <i>
      <x v="462"/>
    </i>
    <i>
      <x v="463"/>
    </i>
    <i>
      <x v="464"/>
    </i>
    <i>
      <x v="465"/>
    </i>
    <i>
      <x v="466"/>
    </i>
    <i>
      <x v="467"/>
    </i>
    <i>
      <x v="468"/>
    </i>
    <i>
      <x v="469"/>
    </i>
    <i>
      <x v="470"/>
    </i>
    <i>
      <x v="471"/>
    </i>
    <i>
      <x v="472"/>
    </i>
    <i>
      <x v="473"/>
    </i>
    <i>
      <x v="474"/>
    </i>
    <i>
      <x v="475"/>
    </i>
    <i>
      <x v="476"/>
    </i>
    <i>
      <x v="477"/>
    </i>
    <i>
      <x v="479"/>
    </i>
    <i>
      <x v="480"/>
    </i>
    <i>
      <x v="481"/>
    </i>
    <i>
      <x v="483"/>
    </i>
    <i>
      <x v="484"/>
    </i>
    <i>
      <x v="485"/>
    </i>
    <i>
      <x v="486"/>
    </i>
    <i>
      <x v="487"/>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6"/>
    </i>
    <i>
      <x v="517"/>
    </i>
    <i>
      <x v="518"/>
    </i>
    <i>
      <x v="520"/>
    </i>
    <i>
      <x v="521"/>
    </i>
    <i>
      <x v="522"/>
    </i>
    <i t="grand">
      <x/>
    </i>
  </rowItems>
  <colItems count="1">
    <i/>
  </colItems>
  <pageFields count="1">
    <pageField fld="8" hier="-1"/>
  </pageFields>
  <dataFields count="1">
    <dataField name="Count of Revenue to Date" fld="10"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F94697E6-C1E7-46EA-83E1-98E9EF0428D0}" name="PivotTable7" cacheId="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M22:AN52" firstHeaderRow="1" firstDataRow="1" firstDataCol="1"/>
  <pivotFields count="7">
    <pivotField showAll="0"/>
    <pivotField showAll="0"/>
    <pivotField showAll="0"/>
    <pivotField showAll="0"/>
    <pivotField showAll="0"/>
    <pivotField axis="axisRow" numFmtId="9" showAll="0">
      <items count="10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t="default"/>
      </items>
    </pivotField>
    <pivotField dataField="1" numFmtId="44" showAll="0"/>
  </pivotFields>
  <rowFields count="1">
    <field x="5"/>
  </rowFields>
  <rowItems count="30">
    <i>
      <x v="1"/>
    </i>
    <i>
      <x v="2"/>
    </i>
    <i>
      <x v="3"/>
    </i>
    <i>
      <x v="4"/>
    </i>
    <i>
      <x v="5"/>
    </i>
    <i>
      <x v="6"/>
    </i>
    <i>
      <x v="7"/>
    </i>
    <i>
      <x v="8"/>
    </i>
    <i>
      <x v="9"/>
    </i>
    <i>
      <x v="10"/>
    </i>
    <i>
      <x v="11"/>
    </i>
    <i>
      <x v="12"/>
    </i>
    <i>
      <x v="13"/>
    </i>
    <i>
      <x v="14"/>
    </i>
    <i>
      <x v="15"/>
    </i>
    <i>
      <x v="16"/>
    </i>
    <i>
      <x v="17"/>
    </i>
    <i>
      <x v="18"/>
    </i>
    <i>
      <x v="19"/>
    </i>
    <i>
      <x v="20"/>
    </i>
    <i>
      <x v="21"/>
    </i>
    <i>
      <x v="22"/>
    </i>
    <i>
      <x v="24"/>
    </i>
    <i>
      <x v="26"/>
    </i>
    <i>
      <x v="27"/>
    </i>
    <i>
      <x v="31"/>
    </i>
    <i>
      <x v="43"/>
    </i>
    <i>
      <x v="48"/>
    </i>
    <i>
      <x v="100"/>
    </i>
    <i t="grand">
      <x/>
    </i>
  </rowItems>
  <colItems count="1">
    <i/>
  </colItems>
  <dataFields count="1">
    <dataField name="Sum of PnL" fld="6" baseField="0" baseItem="0"/>
  </dataFields>
  <formats count="1">
    <format dxfId="5">
      <pivotArea collapsedLevelsAreSubtotals="1" fieldPosition="0">
        <references count="1">
          <reference field="5" count="29">
            <x v="1"/>
            <x v="2"/>
            <x v="3"/>
            <x v="4"/>
            <x v="5"/>
            <x v="6"/>
            <x v="7"/>
            <x v="8"/>
            <x v="9"/>
            <x v="10"/>
            <x v="11"/>
            <x v="12"/>
            <x v="13"/>
            <x v="14"/>
            <x v="15"/>
            <x v="16"/>
            <x v="17"/>
            <x v="18"/>
            <x v="19"/>
            <x v="20"/>
            <x v="21"/>
            <x v="22"/>
            <x v="24"/>
            <x v="26"/>
            <x v="27"/>
            <x v="31"/>
            <x v="43"/>
            <x v="48"/>
            <x v="10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F7B97CC4-2247-4BA9-8DF5-08C8C6C15940}" name="PivotTable1"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O10:S72" firstHeaderRow="0" firstDataRow="1" firstDataCol="1" rowPageCount="1" colPageCount="1"/>
  <pivotFields count="15">
    <pivotField axis="axisRow" showAll="0">
      <items count="278">
        <item x="201"/>
        <item x="101"/>
        <item x="202"/>
        <item x="61"/>
        <item x="205"/>
        <item x="26"/>
        <item x="57"/>
        <item x="262"/>
        <item x="212"/>
        <item x="206"/>
        <item x="133"/>
        <item x="34"/>
        <item x="207"/>
        <item x="208"/>
        <item x="274"/>
        <item x="35"/>
        <item x="121"/>
        <item x="220"/>
        <item x="176"/>
        <item x="270"/>
        <item x="60"/>
        <item x="139"/>
        <item x="263"/>
        <item x="66"/>
        <item x="86"/>
        <item x="59"/>
        <item x="37"/>
        <item x="102"/>
        <item x="63"/>
        <item x="65"/>
        <item x="265"/>
        <item x="253"/>
        <item x="85"/>
        <item x="141"/>
        <item x="47"/>
        <item x="255"/>
        <item x="215"/>
        <item x="170"/>
        <item x="78"/>
        <item x="153"/>
        <item x="154"/>
        <item x="45"/>
        <item x="44"/>
        <item x="74"/>
        <item x="70"/>
        <item x="160"/>
        <item x="46"/>
        <item x="69"/>
        <item x="149"/>
        <item x="233"/>
        <item x="165"/>
        <item x="264"/>
        <item x="152"/>
        <item x="219"/>
        <item x="71"/>
        <item x="72"/>
        <item x="146"/>
        <item x="79"/>
        <item x="144"/>
        <item x="269"/>
        <item x="159"/>
        <item x="77"/>
        <item x="228"/>
        <item x="229"/>
        <item x="155"/>
        <item x="234"/>
        <item x="224"/>
        <item x="80"/>
        <item x="81"/>
        <item x="99"/>
        <item x="163"/>
        <item x="82"/>
        <item x="157"/>
        <item x="100"/>
        <item x="83"/>
        <item x="84"/>
        <item x="167"/>
        <item x="232"/>
        <item x="87"/>
        <item x="98"/>
        <item x="93"/>
        <item x="164"/>
        <item x="267"/>
        <item x="235"/>
        <item x="239"/>
        <item x="91"/>
        <item x="90"/>
        <item x="162"/>
        <item x="88"/>
        <item x="242"/>
        <item x="183"/>
        <item x="180"/>
        <item x="174"/>
        <item x="257"/>
        <item x="92"/>
        <item x="94"/>
        <item x="171"/>
        <item x="172"/>
        <item x="256"/>
        <item x="96"/>
        <item x="104"/>
        <item x="27"/>
        <item x="8"/>
        <item x="41"/>
        <item x="58"/>
        <item x="250"/>
        <item x="125"/>
        <item x="248"/>
        <item x="123"/>
        <item x="140"/>
        <item x="142"/>
        <item x="203"/>
        <item x="29"/>
        <item x="185"/>
        <item x="122"/>
        <item x="1"/>
        <item x="192"/>
        <item x="11"/>
        <item x="112"/>
        <item x="194"/>
        <item x="5"/>
        <item x="191"/>
        <item x="76"/>
        <item x="107"/>
        <item x="271"/>
        <item x="251"/>
        <item x="62"/>
        <item x="272"/>
        <item x="116"/>
        <item x="12"/>
        <item x="246"/>
        <item x="190"/>
        <item x="210"/>
        <item x="16"/>
        <item x="15"/>
        <item x="118"/>
        <item x="18"/>
        <item x="3"/>
        <item x="199"/>
        <item x="128"/>
        <item x="2"/>
        <item x="22"/>
        <item x="197"/>
        <item x="23"/>
        <item x="129"/>
        <item x="136"/>
        <item x="32"/>
        <item x="67"/>
        <item x="108"/>
        <item x="193"/>
        <item x="148"/>
        <item x="131"/>
        <item x="54"/>
        <item x="134"/>
        <item x="217"/>
        <item x="137"/>
        <item x="42"/>
        <item x="223"/>
        <item x="218"/>
        <item x="222"/>
        <item x="221"/>
        <item x="135"/>
        <item x="227"/>
        <item x="75"/>
        <item x="138"/>
        <item x="89"/>
        <item x="247"/>
        <item x="231"/>
        <item x="6"/>
        <item x="130"/>
        <item x="209"/>
        <item x="204"/>
        <item x="43"/>
        <item x="216"/>
        <item x="151"/>
        <item x="225"/>
        <item x="68"/>
        <item x="150"/>
        <item x="126"/>
        <item x="105"/>
        <item x="106"/>
        <item x="127"/>
        <item x="147"/>
        <item x="24"/>
        <item x="28"/>
        <item x="158"/>
        <item x="156"/>
        <item x="166"/>
        <item x="117"/>
        <item x="266"/>
        <item x="258"/>
        <item x="244"/>
        <item x="178"/>
        <item x="21"/>
        <item x="168"/>
        <item x="181"/>
        <item x="124"/>
        <item x="31"/>
        <item x="177"/>
        <item x="275"/>
        <item x="143"/>
        <item x="236"/>
        <item x="111"/>
        <item x="243"/>
        <item x="182"/>
        <item x="268"/>
        <item x="238"/>
        <item x="56"/>
        <item x="48"/>
        <item x="173"/>
        <item x="103"/>
        <item x="169"/>
        <item x="241"/>
        <item x="132"/>
        <item x="161"/>
        <item x="95"/>
        <item x="179"/>
        <item x="187"/>
        <item x="188"/>
        <item x="175"/>
        <item x="73"/>
        <item x="9"/>
        <item x="0"/>
        <item x="273"/>
        <item x="259"/>
        <item x="245"/>
        <item x="53"/>
        <item x="7"/>
        <item x="10"/>
        <item x="184"/>
        <item x="64"/>
        <item x="49"/>
        <item x="13"/>
        <item x="4"/>
        <item x="115"/>
        <item x="230"/>
        <item x="186"/>
        <item x="240"/>
        <item x="50"/>
        <item x="189"/>
        <item x="211"/>
        <item x="200"/>
        <item x="249"/>
        <item x="237"/>
        <item x="260"/>
        <item x="109"/>
        <item x="17"/>
        <item x="110"/>
        <item x="113"/>
        <item x="30"/>
        <item x="196"/>
        <item x="213"/>
        <item x="119"/>
        <item x="36"/>
        <item x="145"/>
        <item x="226"/>
        <item x="198"/>
        <item x="114"/>
        <item x="97"/>
        <item x="195"/>
        <item x="14"/>
        <item x="33"/>
        <item x="51"/>
        <item x="19"/>
        <item x="20"/>
        <item x="40"/>
        <item x="214"/>
        <item x="254"/>
        <item x="39"/>
        <item x="25"/>
        <item x="55"/>
        <item x="38"/>
        <item x="261"/>
        <item x="252"/>
        <item x="52"/>
        <item x="120"/>
        <item x="276"/>
        <item t="default"/>
      </items>
    </pivotField>
    <pivotField showAll="0">
      <items count="152">
        <item x="78"/>
        <item x="0"/>
        <item x="79"/>
        <item x="80"/>
        <item x="119"/>
        <item x="1"/>
        <item x="2"/>
        <item x="3"/>
        <item x="120"/>
        <item x="33"/>
        <item x="143"/>
        <item x="121"/>
        <item x="4"/>
        <item x="34"/>
        <item x="81"/>
        <item x="5"/>
        <item x="122"/>
        <item x="82"/>
        <item x="6"/>
        <item x="7"/>
        <item x="8"/>
        <item x="83"/>
        <item x="84"/>
        <item x="123"/>
        <item x="124"/>
        <item x="9"/>
        <item x="85"/>
        <item x="10"/>
        <item x="86"/>
        <item x="11"/>
        <item x="12"/>
        <item x="35"/>
        <item x="13"/>
        <item x="144"/>
        <item x="14"/>
        <item x="15"/>
        <item x="125"/>
        <item x="16"/>
        <item x="17"/>
        <item x="18"/>
        <item x="19"/>
        <item x="148"/>
        <item x="126"/>
        <item x="20"/>
        <item x="36"/>
        <item x="21"/>
        <item x="37"/>
        <item x="38"/>
        <item x="39"/>
        <item x="87"/>
        <item x="40"/>
        <item x="22"/>
        <item x="23"/>
        <item x="88"/>
        <item x="89"/>
        <item x="142"/>
        <item x="41"/>
        <item x="24"/>
        <item x="25"/>
        <item x="42"/>
        <item x="43"/>
        <item x="44"/>
        <item x="127"/>
        <item x="45"/>
        <item x="90"/>
        <item x="26"/>
        <item x="91"/>
        <item x="92"/>
        <item x="46"/>
        <item x="93"/>
        <item x="149"/>
        <item x="27"/>
        <item x="128"/>
        <item x="141"/>
        <item x="145"/>
        <item x="146"/>
        <item x="129"/>
        <item x="47"/>
        <item x="28"/>
        <item x="29"/>
        <item x="94"/>
        <item x="30"/>
        <item x="48"/>
        <item x="95"/>
        <item x="49"/>
        <item x="96"/>
        <item x="50"/>
        <item x="130"/>
        <item x="31"/>
        <item x="32"/>
        <item x="97"/>
        <item x="131"/>
        <item x="98"/>
        <item x="51"/>
        <item x="132"/>
        <item x="52"/>
        <item x="99"/>
        <item x="133"/>
        <item x="100"/>
        <item x="101"/>
        <item x="102"/>
        <item x="103"/>
        <item x="134"/>
        <item x="104"/>
        <item x="53"/>
        <item x="54"/>
        <item x="105"/>
        <item x="55"/>
        <item x="135"/>
        <item x="56"/>
        <item x="57"/>
        <item x="58"/>
        <item x="136"/>
        <item x="106"/>
        <item x="107"/>
        <item x="59"/>
        <item x="60"/>
        <item x="108"/>
        <item x="137"/>
        <item x="61"/>
        <item x="138"/>
        <item x="109"/>
        <item x="62"/>
        <item x="63"/>
        <item x="147"/>
        <item x="64"/>
        <item x="65"/>
        <item x="66"/>
        <item x="110"/>
        <item x="111"/>
        <item x="67"/>
        <item x="139"/>
        <item x="112"/>
        <item x="113"/>
        <item x="114"/>
        <item x="68"/>
        <item x="69"/>
        <item x="70"/>
        <item x="71"/>
        <item x="115"/>
        <item x="72"/>
        <item x="140"/>
        <item x="116"/>
        <item x="117"/>
        <item x="73"/>
        <item x="74"/>
        <item x="118"/>
        <item x="75"/>
        <item x="76"/>
        <item x="77"/>
        <item x="150"/>
        <item t="default"/>
      </items>
    </pivotField>
    <pivotField showAll="0">
      <items count="76">
        <item x="18"/>
        <item x="8"/>
        <item x="55"/>
        <item x="29"/>
        <item x="73"/>
        <item x="45"/>
        <item x="52"/>
        <item x="25"/>
        <item x="49"/>
        <item x="32"/>
        <item x="71"/>
        <item x="56"/>
        <item x="48"/>
        <item x="11"/>
        <item x="12"/>
        <item x="2"/>
        <item x="5"/>
        <item x="69"/>
        <item x="39"/>
        <item x="1"/>
        <item x="64"/>
        <item x="10"/>
        <item x="63"/>
        <item x="33"/>
        <item x="31"/>
        <item x="44"/>
        <item x="36"/>
        <item x="38"/>
        <item x="7"/>
        <item x="65"/>
        <item x="70"/>
        <item x="46"/>
        <item x="43"/>
        <item x="6"/>
        <item x="42"/>
        <item x="24"/>
        <item x="30"/>
        <item x="34"/>
        <item x="58"/>
        <item x="26"/>
        <item x="61"/>
        <item x="17"/>
        <item x="60"/>
        <item x="35"/>
        <item x="27"/>
        <item x="67"/>
        <item x="62"/>
        <item x="51"/>
        <item x="50"/>
        <item x="72"/>
        <item x="23"/>
        <item x="37"/>
        <item x="54"/>
        <item x="9"/>
        <item x="3"/>
        <item x="28"/>
        <item x="40"/>
        <item x="4"/>
        <item x="16"/>
        <item x="66"/>
        <item x="13"/>
        <item x="0"/>
        <item x="47"/>
        <item x="57"/>
        <item x="59"/>
        <item x="22"/>
        <item x="53"/>
        <item x="14"/>
        <item x="68"/>
        <item x="19"/>
        <item x="15"/>
        <item x="20"/>
        <item x="21"/>
        <item x="41"/>
        <item x="74"/>
        <item t="default"/>
      </items>
    </pivotField>
    <pivotField dataField="1" numFmtId="44" showAll="0"/>
    <pivotField dataField="1" showAll="0">
      <items count="367">
        <item x="154"/>
        <item x="90"/>
        <item x="93"/>
        <item x="164"/>
        <item x="231"/>
        <item x="226"/>
        <item x="233"/>
        <item x="152"/>
        <item x="2"/>
        <item x="36"/>
        <item x="6"/>
        <item x="204"/>
        <item x="159"/>
        <item x="157"/>
        <item x="224"/>
        <item x="68"/>
        <item x="55"/>
        <item x="134"/>
        <item x="144"/>
        <item x="142"/>
        <item x="178"/>
        <item x="279"/>
        <item x="70"/>
        <item x="76"/>
        <item x="297"/>
        <item x="1"/>
        <item x="263"/>
        <item x="140"/>
        <item x="89"/>
        <item x="111"/>
        <item x="250"/>
        <item x="214"/>
        <item x="132"/>
        <item x="317"/>
        <item x="176"/>
        <item x="78"/>
        <item x="75"/>
        <item x="99"/>
        <item x="184"/>
        <item x="198"/>
        <item x="301"/>
        <item x="109"/>
        <item x="183"/>
        <item x="19"/>
        <item x="312"/>
        <item x="331"/>
        <item x="25"/>
        <item x="57"/>
        <item x="155"/>
        <item x="112"/>
        <item x="296"/>
        <item x="96"/>
        <item x="101"/>
        <item x="219"/>
        <item x="74"/>
        <item x="203"/>
        <item x="62"/>
        <item x="238"/>
        <item x="341"/>
        <item x="266"/>
        <item x="281"/>
        <item x="158"/>
        <item x="79"/>
        <item x="94"/>
        <item x="212"/>
        <item x="69"/>
        <item x="0"/>
        <item x="133"/>
        <item x="195"/>
        <item x="251"/>
        <item x="87"/>
        <item x="328"/>
        <item x="160"/>
        <item x="363"/>
        <item x="336"/>
        <item x="345"/>
        <item x="141"/>
        <item x="27"/>
        <item x="108"/>
        <item x="81"/>
        <item x="265"/>
        <item x="110"/>
        <item x="139"/>
        <item x="161"/>
        <item x="322"/>
        <item x="37"/>
        <item x="269"/>
        <item x="9"/>
        <item x="29"/>
        <item x="213"/>
        <item x="105"/>
        <item x="308"/>
        <item x="311"/>
        <item x="46"/>
        <item x="131"/>
        <item x="174"/>
        <item x="249"/>
        <item x="8"/>
        <item x="268"/>
        <item x="107"/>
        <item x="77"/>
        <item x="278"/>
        <item x="18"/>
        <item x="187"/>
        <item x="50"/>
        <item x="355"/>
        <item x="304"/>
        <item x="53"/>
        <item x="283"/>
        <item x="72"/>
        <item x="284"/>
        <item x="104"/>
        <item x="58"/>
        <item x="47"/>
        <item x="267"/>
        <item x="24"/>
        <item x="280"/>
        <item x="358"/>
        <item x="73"/>
        <item x="156"/>
        <item x="136"/>
        <item x="309"/>
        <item x="22"/>
        <item x="236"/>
        <item x="282"/>
        <item x="274"/>
        <item x="338"/>
        <item x="84"/>
        <item x="171"/>
        <item x="130"/>
        <item x="121"/>
        <item x="218"/>
        <item x="276"/>
        <item x="83"/>
        <item x="323"/>
        <item x="120"/>
        <item x="294"/>
        <item x="299"/>
        <item x="56"/>
        <item x="143"/>
        <item x="237"/>
        <item x="246"/>
        <item x="180"/>
        <item x="360"/>
        <item x="137"/>
        <item x="300"/>
        <item x="66"/>
        <item x="119"/>
        <item x="262"/>
        <item x="103"/>
        <item x="128"/>
        <item x="318"/>
        <item x="340"/>
        <item x="310"/>
        <item x="202"/>
        <item x="293"/>
        <item x="232"/>
        <item x="173"/>
        <item x="45"/>
        <item x="21"/>
        <item x="148"/>
        <item x="193"/>
        <item x="175"/>
        <item x="38"/>
        <item x="41"/>
        <item x="35"/>
        <item x="247"/>
        <item x="147"/>
        <item x="256"/>
        <item x="40"/>
        <item x="194"/>
        <item x="23"/>
        <item x="320"/>
        <item x="239"/>
        <item x="49"/>
        <item x="290"/>
        <item x="288"/>
        <item x="135"/>
        <item x="51"/>
        <item x="117"/>
        <item x="92"/>
        <item x="302"/>
        <item x="216"/>
        <item x="259"/>
        <item x="287"/>
        <item x="211"/>
        <item x="306"/>
        <item x="61"/>
        <item x="63"/>
        <item x="285"/>
        <item x="220"/>
        <item x="319"/>
        <item x="361"/>
        <item x="291"/>
        <item x="316"/>
        <item x="54"/>
        <item x="273"/>
        <item x="227"/>
        <item x="324"/>
        <item x="65"/>
        <item x="32"/>
        <item x="270"/>
        <item x="177"/>
        <item x="39"/>
        <item x="261"/>
        <item x="64"/>
        <item x="71"/>
        <item x="364"/>
        <item x="307"/>
        <item x="201"/>
        <item x="240"/>
        <item x="170"/>
        <item x="199"/>
        <item x="67"/>
        <item x="286"/>
        <item x="209"/>
        <item x="17"/>
        <item x="205"/>
        <item x="163"/>
        <item x="100"/>
        <item x="277"/>
        <item x="241"/>
        <item x="346"/>
        <item x="172"/>
        <item x="28"/>
        <item x="186"/>
        <item x="334"/>
        <item x="303"/>
        <item x="245"/>
        <item x="228"/>
        <item x="138"/>
        <item x="313"/>
        <item x="145"/>
        <item x="85"/>
        <item x="343"/>
        <item x="200"/>
        <item x="146"/>
        <item x="59"/>
        <item x="196"/>
        <item x="188"/>
        <item x="80"/>
        <item x="271"/>
        <item x="114"/>
        <item x="97"/>
        <item x="86"/>
        <item x="44"/>
        <item x="88"/>
        <item x="315"/>
        <item x="115"/>
        <item x="356"/>
        <item x="208"/>
        <item x="222"/>
        <item x="243"/>
        <item x="60"/>
        <item x="48"/>
        <item x="179"/>
        <item x="182"/>
        <item x="314"/>
        <item x="357"/>
        <item x="124"/>
        <item x="349"/>
        <item x="257"/>
        <item x="234"/>
        <item x="126"/>
        <item x="206"/>
        <item x="190"/>
        <item x="189"/>
        <item x="210"/>
        <item x="12"/>
        <item x="298"/>
        <item x="181"/>
        <item x="197"/>
        <item x="20"/>
        <item x="125"/>
        <item x="16"/>
        <item x="14"/>
        <item x="348"/>
        <item x="292"/>
        <item x="248"/>
        <item x="223"/>
        <item x="260"/>
        <item x="289"/>
        <item x="207"/>
        <item x="326"/>
        <item x="329"/>
        <item x="272"/>
        <item x="242"/>
        <item x="217"/>
        <item x="305"/>
        <item x="82"/>
        <item x="42"/>
        <item x="106"/>
        <item x="149"/>
        <item x="244"/>
        <item x="11"/>
        <item x="342"/>
        <item x="116"/>
        <item x="258"/>
        <item x="255"/>
        <item x="43"/>
        <item x="332"/>
        <item x="353"/>
        <item x="166"/>
        <item x="98"/>
        <item x="264"/>
        <item x="31"/>
        <item x="30"/>
        <item x="215"/>
        <item x="295"/>
        <item x="151"/>
        <item x="350"/>
        <item x="362"/>
        <item x="275"/>
        <item x="123"/>
        <item x="351"/>
        <item x="169"/>
        <item x="102"/>
        <item x="321"/>
        <item x="13"/>
        <item x="5"/>
        <item x="185"/>
        <item x="229"/>
        <item x="359"/>
        <item x="230"/>
        <item x="252"/>
        <item x="33"/>
        <item x="10"/>
        <item x="221"/>
        <item x="339"/>
        <item x="3"/>
        <item x="165"/>
        <item x="327"/>
        <item x="34"/>
        <item x="335"/>
        <item x="225"/>
        <item x="113"/>
        <item x="325"/>
        <item x="168"/>
        <item x="192"/>
        <item x="95"/>
        <item x="330"/>
        <item x="333"/>
        <item x="129"/>
        <item x="26"/>
        <item x="235"/>
        <item x="191"/>
        <item x="52"/>
        <item x="344"/>
        <item x="167"/>
        <item x="347"/>
        <item x="91"/>
        <item x="127"/>
        <item x="337"/>
        <item x="122"/>
        <item x="150"/>
        <item x="7"/>
        <item x="254"/>
        <item x="162"/>
        <item x="352"/>
        <item x="153"/>
        <item x="4"/>
        <item x="253"/>
        <item x="15"/>
        <item x="118"/>
        <item x="354"/>
        <item x="365"/>
        <item t="default"/>
      </items>
    </pivotField>
    <pivotField showAll="0"/>
    <pivotField showAll="0"/>
    <pivotField axis="axisRow" showAll="0">
      <items count="6">
        <item x="0"/>
        <item x="1"/>
        <item x="2"/>
        <item x="3"/>
        <item x="4"/>
        <item t="default"/>
      </items>
    </pivotField>
    <pivotField axis="axisPage" multipleItemSelectionAllowed="1" showAll="0">
      <items count="4">
        <item h="1" x="0"/>
        <item x="1"/>
        <item h="1" x="2"/>
        <item t="default"/>
      </items>
    </pivotField>
    <pivotField showAll="0"/>
    <pivotField dataField="1" showAll="0"/>
    <pivotField axis="axisRow" showAll="0">
      <items count="21">
        <item x="6"/>
        <item x="7"/>
        <item x="0"/>
        <item x="8"/>
        <item x="1"/>
        <item x="2"/>
        <item x="17"/>
        <item x="18"/>
        <item x="11"/>
        <item x="9"/>
        <item x="3"/>
        <item x="4"/>
        <item x="10"/>
        <item x="5"/>
        <item x="12"/>
        <item x="15"/>
        <item x="13"/>
        <item x="16"/>
        <item x="14"/>
        <item x="19"/>
        <item t="default"/>
      </items>
    </pivotField>
    <pivotField dataField="1" showAll="0"/>
    <pivotField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items count="15">
        <item x="0"/>
        <item x="1"/>
        <item x="2"/>
        <item x="3"/>
        <item x="4"/>
        <item x="5"/>
        <item x="6"/>
        <item x="7"/>
        <item x="8"/>
        <item x="9"/>
        <item x="10"/>
        <item x="11"/>
        <item x="12"/>
        <item x="13"/>
        <item t="default"/>
      </items>
    </pivotField>
  </pivotFields>
  <rowFields count="3">
    <field x="7"/>
    <field x="11"/>
    <field x="0"/>
  </rowFields>
  <rowItems count="62">
    <i>
      <x/>
    </i>
    <i r="1">
      <x v="5"/>
    </i>
    <i r="2">
      <x v="130"/>
    </i>
    <i r="2">
      <x v="191"/>
    </i>
    <i r="2">
      <x v="203"/>
    </i>
    <i r="2">
      <x v="225"/>
    </i>
    <i r="1">
      <x v="8"/>
    </i>
    <i r="2">
      <x v="166"/>
    </i>
    <i r="1">
      <x v="9"/>
    </i>
    <i r="2">
      <x v="107"/>
    </i>
    <i r="2">
      <x v="242"/>
    </i>
    <i r="1">
      <x v="14"/>
    </i>
    <i r="2">
      <x v="105"/>
    </i>
    <i r="2">
      <x v="242"/>
    </i>
    <i r="1">
      <x v="16"/>
    </i>
    <i r="2">
      <x v="105"/>
    </i>
    <i r="2">
      <x v="125"/>
    </i>
    <i r="1">
      <x v="18"/>
    </i>
    <i r="2">
      <x v="31"/>
    </i>
    <i r="2">
      <x v="273"/>
    </i>
    <i>
      <x v="1"/>
    </i>
    <i r="1">
      <x v="3"/>
    </i>
    <i r="2">
      <x v="267"/>
    </i>
    <i r="1">
      <x v="15"/>
    </i>
    <i r="2">
      <x v="35"/>
    </i>
    <i r="2">
      <x v="98"/>
    </i>
    <i r="1">
      <x v="17"/>
    </i>
    <i r="2">
      <x v="93"/>
    </i>
    <i>
      <x v="2"/>
    </i>
    <i r="1">
      <x v="5"/>
    </i>
    <i r="2">
      <x v="7"/>
    </i>
    <i r="2">
      <x v="22"/>
    </i>
    <i r="2">
      <x v="30"/>
    </i>
    <i r="2">
      <x v="51"/>
    </i>
    <i r="2">
      <x v="82"/>
    </i>
    <i r="2">
      <x v="164"/>
    </i>
    <i r="2">
      <x v="189"/>
    </i>
    <i r="2">
      <x v="190"/>
    </i>
    <i r="2">
      <x v="224"/>
    </i>
    <i r="2">
      <x v="244"/>
    </i>
    <i r="2">
      <x v="272"/>
    </i>
    <i r="1">
      <x v="8"/>
    </i>
    <i r="2">
      <x v="82"/>
    </i>
    <i r="1">
      <x v="9"/>
    </i>
    <i r="2">
      <x v="205"/>
    </i>
    <i r="1">
      <x v="18"/>
    </i>
    <i r="2">
      <x v="19"/>
    </i>
    <i r="2">
      <x v="59"/>
    </i>
    <i>
      <x v="3"/>
    </i>
    <i r="1">
      <x v="3"/>
    </i>
    <i r="2">
      <x v="124"/>
    </i>
    <i r="2">
      <x v="127"/>
    </i>
    <i r="2">
      <x v="223"/>
    </i>
    <i r="2">
      <x v="241"/>
    </i>
    <i r="1">
      <x v="6"/>
    </i>
    <i r="2">
      <x v="8"/>
    </i>
    <i r="1">
      <x v="7"/>
    </i>
    <i r="2">
      <x v="14"/>
    </i>
    <i r="2">
      <x v="199"/>
    </i>
    <i r="1">
      <x v="17"/>
    </i>
    <i r="2">
      <x v="212"/>
    </i>
    <i t="grand">
      <x/>
    </i>
  </rowItems>
  <colFields count="1">
    <field x="-2"/>
  </colFields>
  <colItems count="4">
    <i>
      <x/>
    </i>
    <i i="1">
      <x v="1"/>
    </i>
    <i i="2">
      <x v="2"/>
    </i>
    <i i="3">
      <x v="3"/>
    </i>
  </colItems>
  <pageFields count="1">
    <pageField fld="8" hier="-1"/>
  </pageFields>
  <dataFields count="4">
    <dataField name="Count of Revenue to Date" fld="10" subtotal="count" baseField="0" baseItem="0"/>
    <dataField name="Sum of Revenue" fld="3" baseField="0" baseItem="0" numFmtId="44"/>
    <dataField name="Sum of Margin" fld="4" baseField="0" baseItem="0" numFmtId="44"/>
    <dataField name="Sum of Commission Earned" fld="12" baseField="0" baseItem="0" numFmtId="44"/>
  </dataFields>
  <formats count="39">
    <format dxfId="44">
      <pivotArea outline="0" collapsedLevelsAreSubtotals="1" fieldPosition="0">
        <references count="1">
          <reference field="4294967294" count="1" selected="0">
            <x v="3"/>
          </reference>
        </references>
      </pivotArea>
    </format>
    <format dxfId="43">
      <pivotArea outline="0" collapsedLevelsAreSubtotals="1" fieldPosition="0">
        <references count="1">
          <reference field="4294967294" count="1" selected="0">
            <x v="2"/>
          </reference>
        </references>
      </pivotArea>
    </format>
    <format dxfId="42">
      <pivotArea dataOnly="0" labelOnly="1" outline="0" fieldPosition="0">
        <references count="1">
          <reference field="4294967294" count="1">
            <x v="2"/>
          </reference>
        </references>
      </pivotArea>
    </format>
    <format dxfId="41">
      <pivotArea collapsedLevelsAreSubtotals="1" fieldPosition="0">
        <references count="3">
          <reference field="0" count="1">
            <x v="117"/>
          </reference>
          <reference field="7" count="1" selected="0">
            <x v="0"/>
          </reference>
          <reference field="11" count="1" selected="0">
            <x v="4"/>
          </reference>
        </references>
      </pivotArea>
    </format>
    <format dxfId="40">
      <pivotArea dataOnly="0" labelOnly="1" fieldPosition="0">
        <references count="3">
          <reference field="0" count="1">
            <x v="117"/>
          </reference>
          <reference field="7" count="1" selected="0">
            <x v="0"/>
          </reference>
          <reference field="11" count="1" selected="0">
            <x v="4"/>
          </reference>
        </references>
      </pivotArea>
    </format>
    <format dxfId="39">
      <pivotArea collapsedLevelsAreSubtotals="1" fieldPosition="0">
        <references count="3">
          <reference field="0" count="1">
            <x v="117"/>
          </reference>
          <reference field="7" count="1" selected="0">
            <x v="0"/>
          </reference>
          <reference field="11" count="1" selected="0">
            <x v="4"/>
          </reference>
        </references>
      </pivotArea>
    </format>
    <format dxfId="38">
      <pivotArea dataOnly="0" labelOnly="1" fieldPosition="0">
        <references count="3">
          <reference field="0" count="1">
            <x v="117"/>
          </reference>
          <reference field="7" count="1" selected="0">
            <x v="0"/>
          </reference>
          <reference field="11" count="1" selected="0">
            <x v="4"/>
          </reference>
        </references>
      </pivotArea>
    </format>
    <format dxfId="37">
      <pivotArea collapsedLevelsAreSubtotals="1" fieldPosition="0">
        <references count="3">
          <reference field="0" count="1">
            <x v="129"/>
          </reference>
          <reference field="7" count="1" selected="0">
            <x v="0"/>
          </reference>
          <reference field="11" count="1" selected="0">
            <x v="4"/>
          </reference>
        </references>
      </pivotArea>
    </format>
    <format dxfId="36">
      <pivotArea dataOnly="0" labelOnly="1" fieldPosition="0">
        <references count="3">
          <reference field="0" count="1">
            <x v="129"/>
          </reference>
          <reference field="7" count="1" selected="0">
            <x v="0"/>
          </reference>
          <reference field="11" count="1" selected="0">
            <x v="4"/>
          </reference>
        </references>
      </pivotArea>
    </format>
    <format dxfId="35">
      <pivotArea collapsedLevelsAreSubtotals="1" fieldPosition="0">
        <references count="3">
          <reference field="0" count="1">
            <x v="221"/>
          </reference>
          <reference field="7" count="1" selected="0">
            <x v="0"/>
          </reference>
          <reference field="11" count="1" selected="0">
            <x v="4"/>
          </reference>
        </references>
      </pivotArea>
    </format>
    <format dxfId="34">
      <pivotArea dataOnly="0" labelOnly="1" fieldPosition="0">
        <references count="3">
          <reference field="0" count="1">
            <x v="221"/>
          </reference>
          <reference field="7" count="1" selected="0">
            <x v="0"/>
          </reference>
          <reference field="11" count="1" selected="0">
            <x v="4"/>
          </reference>
        </references>
      </pivotArea>
    </format>
    <format dxfId="33">
      <pivotArea collapsedLevelsAreSubtotals="1" fieldPosition="0">
        <references count="3">
          <reference field="0" count="2">
            <x v="228"/>
            <x v="232"/>
          </reference>
          <reference field="7" count="1" selected="0">
            <x v="0"/>
          </reference>
          <reference field="11" count="1" selected="0">
            <x v="4"/>
          </reference>
        </references>
      </pivotArea>
    </format>
    <format dxfId="32">
      <pivotArea dataOnly="0" labelOnly="1" fieldPosition="0">
        <references count="3">
          <reference field="0" count="2">
            <x v="228"/>
            <x v="232"/>
          </reference>
          <reference field="7" count="1" selected="0">
            <x v="0"/>
          </reference>
          <reference field="11" count="1" selected="0">
            <x v="4"/>
          </reference>
        </references>
      </pivotArea>
    </format>
    <format dxfId="31">
      <pivotArea collapsedLevelsAreSubtotals="1" fieldPosition="0">
        <references count="3">
          <reference field="0" count="1">
            <x v="136"/>
          </reference>
          <reference field="7" count="1" selected="0">
            <x v="0"/>
          </reference>
          <reference field="11" count="1" selected="0">
            <x v="5"/>
          </reference>
        </references>
      </pivotArea>
    </format>
    <format dxfId="30">
      <pivotArea dataOnly="0" labelOnly="1" fieldPosition="0">
        <references count="3">
          <reference field="0" count="1">
            <x v="136"/>
          </reference>
          <reference field="7" count="1" selected="0">
            <x v="0"/>
          </reference>
          <reference field="11" count="1" selected="0">
            <x v="5"/>
          </reference>
        </references>
      </pivotArea>
    </format>
    <format dxfId="29">
      <pivotArea collapsedLevelsAreSubtotals="1" fieldPosition="0">
        <references count="2">
          <reference field="7" count="1" selected="0">
            <x v="0"/>
          </reference>
          <reference field="11" count="1">
            <x v="10"/>
          </reference>
        </references>
      </pivotArea>
    </format>
    <format dxfId="28">
      <pivotArea dataOnly="0" labelOnly="1" fieldPosition="0">
        <references count="2">
          <reference field="7" count="1" selected="0">
            <x v="0"/>
          </reference>
          <reference field="11" count="1">
            <x v="10"/>
          </reference>
        </references>
      </pivotArea>
    </format>
    <format dxfId="27">
      <pivotArea collapsedLevelsAreSubtotals="1" fieldPosition="0">
        <references count="2">
          <reference field="7" count="1" selected="0">
            <x v="0"/>
          </reference>
          <reference field="11" count="1">
            <x v="11"/>
          </reference>
        </references>
      </pivotArea>
    </format>
    <format dxfId="26">
      <pivotArea dataOnly="0" labelOnly="1" fieldPosition="0">
        <references count="2">
          <reference field="7" count="1" selected="0">
            <x v="0"/>
          </reference>
          <reference field="11" count="1">
            <x v="11"/>
          </reference>
        </references>
      </pivotArea>
    </format>
    <format dxfId="25">
      <pivotArea collapsedLevelsAreSubtotals="1" fieldPosition="0">
        <references count="2">
          <reference field="7" count="1" selected="0">
            <x v="1"/>
          </reference>
          <reference field="11" count="1">
            <x v="10"/>
          </reference>
        </references>
      </pivotArea>
    </format>
    <format dxfId="24">
      <pivotArea dataOnly="0" labelOnly="1" fieldPosition="0">
        <references count="2">
          <reference field="7" count="1" selected="0">
            <x v="1"/>
          </reference>
          <reference field="11" count="1">
            <x v="10"/>
          </reference>
        </references>
      </pivotArea>
    </format>
    <format dxfId="23">
      <pivotArea collapsedLevelsAreSubtotals="1" fieldPosition="0">
        <references count="2">
          <reference field="7" count="1" selected="0">
            <x v="1"/>
          </reference>
          <reference field="11" count="1">
            <x v="12"/>
          </reference>
        </references>
      </pivotArea>
    </format>
    <format dxfId="22">
      <pivotArea dataOnly="0" labelOnly="1" fieldPosition="0">
        <references count="2">
          <reference field="7" count="1" selected="0">
            <x v="1"/>
          </reference>
          <reference field="11" count="1">
            <x v="12"/>
          </reference>
        </references>
      </pivotArea>
    </format>
    <format dxfId="21">
      <pivotArea collapsedLevelsAreSubtotals="1" fieldPosition="0">
        <references count="2">
          <reference field="7" count="1" selected="0">
            <x v="2"/>
          </reference>
          <reference field="11" count="1">
            <x v="5"/>
          </reference>
        </references>
      </pivotArea>
    </format>
    <format dxfId="20">
      <pivotArea dataOnly="0" labelOnly="1" fieldPosition="0">
        <references count="2">
          <reference field="7" count="1" selected="0">
            <x v="2"/>
          </reference>
          <reference field="11" count="1">
            <x v="5"/>
          </reference>
        </references>
      </pivotArea>
    </format>
    <format dxfId="19">
      <pivotArea collapsedLevelsAreSubtotals="1" fieldPosition="0">
        <references count="2">
          <reference field="7" count="1" selected="0">
            <x v="2"/>
          </reference>
          <reference field="11" count="1">
            <x v="11"/>
          </reference>
        </references>
      </pivotArea>
    </format>
    <format dxfId="18">
      <pivotArea dataOnly="0" labelOnly="1" fieldPosition="0">
        <references count="2">
          <reference field="7" count="1" selected="0">
            <x v="2"/>
          </reference>
          <reference field="11" count="1">
            <x v="11"/>
          </reference>
        </references>
      </pivotArea>
    </format>
    <format dxfId="17">
      <pivotArea collapsedLevelsAreSubtotals="1" fieldPosition="0">
        <references count="2">
          <reference field="7" count="1" selected="0">
            <x v="2"/>
          </reference>
          <reference field="11" count="1">
            <x v="13"/>
          </reference>
        </references>
      </pivotArea>
    </format>
    <format dxfId="16">
      <pivotArea dataOnly="0" labelOnly="1" fieldPosition="0">
        <references count="2">
          <reference field="7" count="1" selected="0">
            <x v="2"/>
          </reference>
          <reference field="11" count="1">
            <x v="13"/>
          </reference>
        </references>
      </pivotArea>
    </format>
    <format dxfId="15">
      <pivotArea collapsedLevelsAreSubtotals="1" fieldPosition="0">
        <references count="2">
          <reference field="7" count="1" selected="0">
            <x v="3"/>
          </reference>
          <reference field="11" count="1">
            <x v="1"/>
          </reference>
        </references>
      </pivotArea>
    </format>
    <format dxfId="14">
      <pivotArea dataOnly="0" labelOnly="1" fieldPosition="0">
        <references count="2">
          <reference field="7" count="1" selected="0">
            <x v="3"/>
          </reference>
          <reference field="11" count="1">
            <x v="1"/>
          </reference>
        </references>
      </pivotArea>
    </format>
    <format dxfId="13">
      <pivotArea collapsedLevelsAreSubtotals="1" fieldPosition="0">
        <references count="2">
          <reference field="7" count="1" selected="0">
            <x v="3"/>
          </reference>
          <reference field="11" count="1">
            <x v="9"/>
          </reference>
        </references>
      </pivotArea>
    </format>
    <format dxfId="12">
      <pivotArea dataOnly="0" labelOnly="1" fieldPosition="0">
        <references count="2">
          <reference field="7" count="1" selected="0">
            <x v="3"/>
          </reference>
          <reference field="11" count="1">
            <x v="9"/>
          </reference>
        </references>
      </pivotArea>
    </format>
    <format dxfId="11">
      <pivotArea collapsedLevelsAreSubtotals="1" fieldPosition="0">
        <references count="2">
          <reference field="7" count="1" selected="0">
            <x v="3"/>
          </reference>
          <reference field="11" count="1">
            <x v="10"/>
          </reference>
        </references>
      </pivotArea>
    </format>
    <format dxfId="10">
      <pivotArea dataOnly="0" labelOnly="1" fieldPosition="0">
        <references count="2">
          <reference field="7" count="1" selected="0">
            <x v="3"/>
          </reference>
          <reference field="11" count="1">
            <x v="10"/>
          </reference>
        </references>
      </pivotArea>
    </format>
    <format dxfId="9">
      <pivotArea collapsedLevelsAreSubtotals="1" fieldPosition="0">
        <references count="2">
          <reference field="7" count="1" selected="0">
            <x v="3"/>
          </reference>
          <reference field="11" count="1">
            <x v="12"/>
          </reference>
        </references>
      </pivotArea>
    </format>
    <format dxfId="8">
      <pivotArea dataOnly="0" labelOnly="1" fieldPosition="0">
        <references count="2">
          <reference field="7" count="1" selected="0">
            <x v="3"/>
          </reference>
          <reference field="11" count="1">
            <x v="12"/>
          </reference>
        </references>
      </pivotArea>
    </format>
    <format dxfId="7">
      <pivotArea collapsedLevelsAreSubtotals="1" fieldPosition="0">
        <references count="2">
          <reference field="7" count="1" selected="0">
            <x v="3"/>
          </reference>
          <reference field="11" count="1">
            <x v="9"/>
          </reference>
        </references>
      </pivotArea>
    </format>
    <format dxfId="6">
      <pivotArea dataOnly="0" labelOnly="1" fieldPosition="0">
        <references count="2">
          <reference field="7" count="1" selected="0">
            <x v="3"/>
          </reference>
          <reference field="11" count="1">
            <x v="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3B126F3-8AF7-4868-88DB-09C1B75681E2}" name="Table1" displayName="Table1" ref="AE7:AK284" totalsRowCount="1">
  <autoFilter ref="AE7:AK283" xr:uid="{03B126F3-8AF7-4868-88DB-09C1B75681E2}"/>
  <tableColumns count="7">
    <tableColumn id="1" xr3:uid="{9079D157-530C-4A73-BEEB-E540F59C5BCF}" name="Row Labels"/>
    <tableColumn id="2" xr3:uid="{F916B54D-90A0-4689-B823-26F53CAA4DF1}" name="Count of Revenue to Date"/>
    <tableColumn id="3" xr3:uid="{35216603-9CA8-437C-9AE7-811CB03822FD}" name="Sum of Revenue"/>
    <tableColumn id="4" xr3:uid="{0E82B697-6D22-4185-BFA3-64F71E07ECF7}" name="Sum of Margin"/>
    <tableColumn id="5" xr3:uid="{A860A6AA-4DFF-4041-9E7C-A35A94C79BDD}" name="Sum of Commission Earned"/>
    <tableColumn id="6" xr3:uid="{B2BF8E28-8B06-4066-944B-B1D0DF0F00CD}" name="Margin by %" totalsRowFunction="custom" totalsRowDxfId="4" dataCellStyle="Percent" totalsRowCellStyle="Percent">
      <calculatedColumnFormula>Table1[[#This Row],[Sum of Margin]]/Table1[[#This Row],[Sum of Revenue]]</calculatedColumnFormula>
      <totalsRowFormula>AVERAGE(AJ8:AJ282)</totalsRowFormula>
    </tableColumn>
    <tableColumn id="7" xr3:uid="{94628D57-4AB3-4AE0-80B7-01CCC1A17846}" name="PnL" totalsRowDxfId="3" dataCellStyle="Currency" totalsRowCellStyle="Currency">
      <calculatedColumnFormula>Table1[[#This Row],[Sum of Margin]]-Table1[[#This Row],[Sum of Commission Earned]]</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80156E7-9DD6-45DA-9C20-5CDE1F3C0CDF}" name="Table2" displayName="Table2" ref="AN73:AO94" totalsRowShown="0">
  <autoFilter ref="AN73:AO94" xr:uid="{380156E7-9DD6-45DA-9C20-5CDE1F3C0CDF}"/>
  <tableColumns count="2">
    <tableColumn id="1" xr3:uid="{2D7D176E-5701-4D25-A9FF-317BF8C7A99F}" name="Margin (%)" dataCellStyle="Percent"/>
    <tableColumn id="2" xr3:uid="{6055CDC0-2618-4D7B-801F-7D5C18F2AE03}" name="Profit / Loss" dataDxfId="2" dataCellStyle="Currency"/>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ivotTable" Target="../pivotTables/pivotTable3.xml"/><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 Id="rId4" Type="http://schemas.openxmlformats.org/officeDocument/2006/relationships/pivotTable" Target="../pivotTables/pivotTable7.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pivotTable" Target="../pivotTables/pivotTable9.xml"/><Relationship Id="rId1" Type="http://schemas.openxmlformats.org/officeDocument/2006/relationships/pivotTable" Target="../pivotTables/pivotTable8.xml"/><Relationship Id="rId6" Type="http://schemas.openxmlformats.org/officeDocument/2006/relationships/table" Target="../tables/table2.xml"/><Relationship Id="rId5" Type="http://schemas.openxmlformats.org/officeDocument/2006/relationships/table" Target="../tables/table1.xm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2CC58-4E17-4760-9366-F02E83F4534F}">
  <dimension ref="B2:C16"/>
  <sheetViews>
    <sheetView showGridLines="0" tabSelected="1" workbookViewId="0">
      <selection activeCell="C4" sqref="C4"/>
    </sheetView>
  </sheetViews>
  <sheetFormatPr defaultRowHeight="15" x14ac:dyDescent="0.25"/>
  <cols>
    <col min="3" max="3" width="236.85546875" bestFit="1" customWidth="1"/>
    <col min="4" max="4" width="23.42578125" customWidth="1"/>
    <col min="5" max="6" width="22.42578125" customWidth="1"/>
    <col min="7" max="7" width="8.140625" bestFit="1" customWidth="1"/>
  </cols>
  <sheetData>
    <row r="2" spans="2:3" ht="53.25" x14ac:dyDescent="0.85">
      <c r="B2" s="17" t="s">
        <v>0</v>
      </c>
    </row>
    <row r="4" spans="2:3" ht="15.75" x14ac:dyDescent="0.25">
      <c r="C4" s="18" t="s">
        <v>1</v>
      </c>
    </row>
    <row r="5" spans="2:3" ht="15.75" x14ac:dyDescent="0.25">
      <c r="C5" s="18"/>
    </row>
    <row r="6" spans="2:3" x14ac:dyDescent="0.25">
      <c r="C6" t="s">
        <v>2</v>
      </c>
    </row>
    <row r="8" spans="2:3" ht="15.75" x14ac:dyDescent="0.25">
      <c r="C8" s="18" t="s">
        <v>3</v>
      </c>
    </row>
    <row r="9" spans="2:3" ht="15.75" x14ac:dyDescent="0.25">
      <c r="C9" s="18"/>
    </row>
    <row r="10" spans="2:3" ht="15.75" x14ac:dyDescent="0.25">
      <c r="B10" s="1"/>
      <c r="C10" s="18" t="s">
        <v>4</v>
      </c>
    </row>
    <row r="11" spans="2:3" ht="15.75" x14ac:dyDescent="0.25">
      <c r="C11" s="18"/>
    </row>
    <row r="12" spans="2:3" ht="15.75" x14ac:dyDescent="0.25">
      <c r="C12" s="18" t="s">
        <v>320</v>
      </c>
    </row>
    <row r="13" spans="2:3" ht="15.75" x14ac:dyDescent="0.25">
      <c r="C13" s="18"/>
    </row>
    <row r="14" spans="2:3" ht="15.75" x14ac:dyDescent="0.25">
      <c r="C14" s="18" t="s">
        <v>5</v>
      </c>
    </row>
    <row r="15" spans="2:3" ht="15.75" x14ac:dyDescent="0.25">
      <c r="C15" s="18"/>
    </row>
    <row r="16" spans="2:3" ht="94.5" x14ac:dyDescent="0.25">
      <c r="C16" s="19" t="s">
        <v>321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E2A61-6CC2-46FA-848A-AACEE1457869}">
  <dimension ref="A1:AB551"/>
  <sheetViews>
    <sheetView zoomScale="85" zoomScaleNormal="85" workbookViewId="0">
      <pane ySplit="1" topLeftCell="A23" activePane="bottomLeft" state="frozen"/>
      <selection pane="bottomLeft" activeCell="K35" sqref="K35"/>
    </sheetView>
  </sheetViews>
  <sheetFormatPr defaultRowHeight="15" x14ac:dyDescent="0.25"/>
  <cols>
    <col min="1" max="1" width="12.85546875" bestFit="1" customWidth="1"/>
    <col min="2" max="2" width="15.42578125" customWidth="1"/>
    <col min="3" max="3" width="17.28515625" bestFit="1" customWidth="1"/>
    <col min="4" max="4" width="13.85546875" bestFit="1" customWidth="1"/>
    <col min="5" max="5" width="17.140625" customWidth="1"/>
    <col min="6" max="6" width="4.28515625" customWidth="1"/>
    <col min="7" max="7" width="7" bestFit="1" customWidth="1"/>
    <col min="8" max="8" width="18.28515625" bestFit="1" customWidth="1"/>
    <col min="9" max="9" width="17" customWidth="1"/>
    <col min="11" max="11" width="15.85546875" customWidth="1"/>
    <col min="12" max="12" width="16.5703125" style="94" bestFit="1" customWidth="1"/>
    <col min="13" max="13" width="18" style="94" bestFit="1" customWidth="1"/>
    <col min="18" max="18" width="15.28515625" bestFit="1" customWidth="1"/>
    <col min="19" max="19" width="14.85546875" customWidth="1"/>
    <col min="23" max="23" width="15.28515625" bestFit="1" customWidth="1"/>
    <col min="24" max="24" width="26.42578125" bestFit="1" customWidth="1"/>
  </cols>
  <sheetData>
    <row r="1" spans="1:28" x14ac:dyDescent="0.25">
      <c r="A1" s="43" t="s">
        <v>21</v>
      </c>
      <c r="B1" s="43" t="s">
        <v>22</v>
      </c>
      <c r="C1" s="43" t="s">
        <v>23</v>
      </c>
      <c r="D1" s="43" t="s">
        <v>24</v>
      </c>
      <c r="E1" s="43" t="s">
        <v>25</v>
      </c>
      <c r="F1" s="43" t="s">
        <v>26</v>
      </c>
      <c r="G1" s="43" t="s">
        <v>27</v>
      </c>
      <c r="H1" s="43" t="s">
        <v>28</v>
      </c>
      <c r="I1" s="43" t="s">
        <v>29</v>
      </c>
      <c r="J1" s="43" t="s">
        <v>7</v>
      </c>
      <c r="K1" s="43" t="s">
        <v>315</v>
      </c>
      <c r="L1" s="50" t="s">
        <v>30</v>
      </c>
      <c r="M1" s="50" t="s">
        <v>31</v>
      </c>
    </row>
    <row r="2" spans="1:28" x14ac:dyDescent="0.25">
      <c r="A2" s="43" t="s">
        <v>292</v>
      </c>
      <c r="B2" s="44">
        <v>45665</v>
      </c>
      <c r="C2" s="43">
        <v>351594</v>
      </c>
      <c r="D2" s="45">
        <v>1279.32</v>
      </c>
      <c r="E2" s="45">
        <v>204.72</v>
      </c>
      <c r="F2" s="43" t="s">
        <v>33</v>
      </c>
      <c r="G2" s="43">
        <v>1661</v>
      </c>
      <c r="H2" s="43" t="s">
        <v>10</v>
      </c>
      <c r="I2" s="43" t="s">
        <v>34</v>
      </c>
      <c r="J2" s="43" t="s">
        <v>11</v>
      </c>
      <c r="K2" s="46">
        <f>D2</f>
        <v>1279.32</v>
      </c>
      <c r="L2" s="82">
        <f>IF(I2="Product",IF(K2/'Commission Rate and Quota'!$D$3&lt;0.5,'Commission Rate and Quota'!$D$11,IF(K2/'Commission Rate and Quota'!$D$3&lt;0.75,'Commission Rate and Quota'!$D$12,IF(K2/'Commission Rate and Quota'!$D$3&lt;0.9,'Commission Rate and Quota'!$D$13,IF('Data (1 &amp; 2)'!K2/'Commission Rate and Quota'!$D$3&lt;1,'Commission Rate and Quota'!$D$14,IF('Data (1 &amp; 2)'!K2/'Commission Rate and Quota'!$D$3&lt;1.25,'Commission Rate and Quota'!$D$15,'Commission Rate and Quota'!$D$16))))),IF(K2/'Commission Rate and Quota'!$E$3&lt;0.5,'Commission Rate and Quota'!$E$11,IF(K2/'Commission Rate and Quota'!$E$3&lt;0.75,'Commission Rate and Quota'!$E$12,IF(K2/'Commission Rate and Quota'!$E$3&lt;0.9,'Commission Rate and Quota'!$E$13,IF(K2/'Commission Rate and Quota'!$E$3&lt;1,'Commission Rate and Quota'!$E$14,IF(K2/'Commission Rate and Quota'!$E$3&lt;1.25,'Commission Rate and Quota'!$E$15,'Commission Rate and Quota'!$E$16))))))</f>
        <v>7.0000000000000007E-2</v>
      </c>
      <c r="M2" s="76">
        <f>L2*D2</f>
        <v>89.552400000000006</v>
      </c>
    </row>
    <row r="3" spans="1:28" x14ac:dyDescent="0.25">
      <c r="A3" s="43" t="s">
        <v>292</v>
      </c>
      <c r="B3" s="44">
        <v>45665</v>
      </c>
      <c r="C3" s="43">
        <v>351594</v>
      </c>
      <c r="D3" s="45">
        <v>373.12</v>
      </c>
      <c r="E3" s="45">
        <v>59.7</v>
      </c>
      <c r="F3" s="43" t="s">
        <v>33</v>
      </c>
      <c r="G3" s="43">
        <v>1661</v>
      </c>
      <c r="H3" s="43" t="s">
        <v>10</v>
      </c>
      <c r="I3" s="43" t="s">
        <v>34</v>
      </c>
      <c r="J3" s="43" t="s">
        <v>11</v>
      </c>
      <c r="K3" s="46">
        <f>D3+K2</f>
        <v>1652.44</v>
      </c>
      <c r="L3" s="82">
        <f>IF(I3="Product",IF(K3/'Commission Rate and Quota'!$D$3&lt;0.5,'Commission Rate and Quota'!$D$11,IF(K3/'Commission Rate and Quota'!$D$3&lt;0.75,'Commission Rate and Quota'!$D$12,IF(K3/'Commission Rate and Quota'!$D$3&lt;0.9,'Commission Rate and Quota'!$D$13,IF('Data (1 &amp; 2)'!K3/'Commission Rate and Quota'!$D$3&lt;1,'Commission Rate and Quota'!$D$14,IF('Data (1 &amp; 2)'!K3/'Commission Rate and Quota'!$D$3&lt;1.25,'Commission Rate and Quota'!$D$15,'Commission Rate and Quota'!$D$16))))),IF(K3/'Commission Rate and Quota'!$E$3&lt;0.5,'Commission Rate and Quota'!$E$11,IF(K3/'Commission Rate and Quota'!$E$3&lt;0.75,'Commission Rate and Quota'!$E$12,IF(K3/'Commission Rate and Quota'!$E$3&lt;0.9,'Commission Rate and Quota'!$E$13,IF(K3/'Commission Rate and Quota'!$E$3&lt;1,'Commission Rate and Quota'!$E$14,IF(K3/'Commission Rate and Quota'!$E$3&lt;1.25,'Commission Rate and Quota'!$E$15,'Commission Rate and Quota'!$E$16))))))</f>
        <v>7.0000000000000007E-2</v>
      </c>
      <c r="M3" s="76">
        <f t="shared" ref="M3:M66" si="0">L3*D3</f>
        <v>26.118400000000001</v>
      </c>
    </row>
    <row r="4" spans="1:28" ht="15" customHeight="1" x14ac:dyDescent="0.25">
      <c r="A4" s="43" t="s">
        <v>292</v>
      </c>
      <c r="B4" s="44">
        <v>45665</v>
      </c>
      <c r="C4" s="43">
        <v>351594</v>
      </c>
      <c r="D4" s="45">
        <v>75.41</v>
      </c>
      <c r="E4" s="45">
        <v>0</v>
      </c>
      <c r="F4" s="43" t="s">
        <v>33</v>
      </c>
      <c r="G4" s="43">
        <v>1661</v>
      </c>
      <c r="H4" s="43" t="s">
        <v>10</v>
      </c>
      <c r="I4" s="43" t="s">
        <v>34</v>
      </c>
      <c r="J4" s="43" t="s">
        <v>11</v>
      </c>
      <c r="K4" s="46">
        <f t="shared" ref="K4:K67" si="1">D4+K3</f>
        <v>1727.8500000000001</v>
      </c>
      <c r="L4" s="82">
        <f>IF(I4="Product",IF(K4/'Commission Rate and Quota'!$D$3&lt;0.5,'Commission Rate and Quota'!$D$11,IF(K4/'Commission Rate and Quota'!$D$3&lt;0.75,'Commission Rate and Quota'!$D$12,IF(K4/'Commission Rate and Quota'!$D$3&lt;0.9,'Commission Rate and Quota'!$D$13,IF('Data (1 &amp; 2)'!K4/'Commission Rate and Quota'!$D$3&lt;1,'Commission Rate and Quota'!$D$14,IF('Data (1 &amp; 2)'!K4/'Commission Rate and Quota'!$D$3&lt;1.25,'Commission Rate and Quota'!$D$15,'Commission Rate and Quota'!$D$16))))),IF(K4/'Commission Rate and Quota'!$E$3&lt;0.5,'Commission Rate and Quota'!$E$11,IF(K4/'Commission Rate and Quota'!$E$3&lt;0.75,'Commission Rate and Quota'!$E$12,IF(K4/'Commission Rate and Quota'!$E$3&lt;0.9,'Commission Rate and Quota'!$E$13,IF(K4/'Commission Rate and Quota'!$E$3&lt;1,'Commission Rate and Quota'!$E$14,IF(K4/'Commission Rate and Quota'!$E$3&lt;1.25,'Commission Rate and Quota'!$E$15,'Commission Rate and Quota'!$E$16))))))</f>
        <v>7.0000000000000007E-2</v>
      </c>
      <c r="M4" s="76">
        <f t="shared" si="0"/>
        <v>5.2787000000000006</v>
      </c>
      <c r="R4" s="119" t="s">
        <v>1</v>
      </c>
      <c r="S4" s="119"/>
      <c r="T4" s="119"/>
      <c r="U4" s="119"/>
      <c r="V4" s="119"/>
      <c r="W4" s="119"/>
      <c r="X4" s="119"/>
      <c r="Y4" s="119"/>
      <c r="Z4" s="119"/>
      <c r="AA4" s="119"/>
      <c r="AB4" s="119"/>
    </row>
    <row r="5" spans="1:28" x14ac:dyDescent="0.25">
      <c r="A5" s="43" t="s">
        <v>124</v>
      </c>
      <c r="B5" s="44">
        <v>45676</v>
      </c>
      <c r="C5" s="43">
        <v>57609</v>
      </c>
      <c r="D5" s="45">
        <v>121328.21</v>
      </c>
      <c r="E5" s="45">
        <v>18201.810000000001</v>
      </c>
      <c r="F5" s="43" t="s">
        <v>33</v>
      </c>
      <c r="G5" s="43">
        <v>1661</v>
      </c>
      <c r="H5" s="43" t="s">
        <v>10</v>
      </c>
      <c r="I5" s="43" t="s">
        <v>34</v>
      </c>
      <c r="J5" s="43" t="s">
        <v>11</v>
      </c>
      <c r="K5" s="46">
        <f t="shared" si="1"/>
        <v>123056.06000000001</v>
      </c>
      <c r="L5" s="82">
        <f>IF(I5="Product",IF(K5/'Commission Rate and Quota'!$D$3&lt;0.5,'Commission Rate and Quota'!$D$11,IF(K5/'Commission Rate and Quota'!$D$3&lt;0.75,'Commission Rate and Quota'!$D$12,IF(K5/'Commission Rate and Quota'!$D$3&lt;0.9,'Commission Rate and Quota'!$D$13,IF('Data (1 &amp; 2)'!K5/'Commission Rate and Quota'!$D$3&lt;1,'Commission Rate and Quota'!$D$14,IF('Data (1 &amp; 2)'!K5/'Commission Rate and Quota'!$D$3&lt;1.25,'Commission Rate and Quota'!$D$15,'Commission Rate and Quota'!$D$16))))),IF(K5/'Commission Rate and Quota'!$E$3&lt;0.5,'Commission Rate and Quota'!$E$11,IF(K5/'Commission Rate and Quota'!$E$3&lt;0.75,'Commission Rate and Quota'!$E$12,IF(K5/'Commission Rate and Quota'!$E$3&lt;0.9,'Commission Rate and Quota'!$E$13,IF(K5/'Commission Rate and Quota'!$E$3&lt;1,'Commission Rate and Quota'!$E$14,IF(K5/'Commission Rate and Quota'!$E$3&lt;1.25,'Commission Rate and Quota'!$E$15,'Commission Rate and Quota'!$E$16))))))</f>
        <v>7.0000000000000007E-2</v>
      </c>
      <c r="M5" s="76">
        <f t="shared" si="0"/>
        <v>8492.9747000000007</v>
      </c>
      <c r="R5" s="119"/>
      <c r="S5" s="119"/>
      <c r="T5" s="119"/>
      <c r="U5" s="119"/>
      <c r="V5" s="119"/>
      <c r="W5" s="119"/>
      <c r="X5" s="119"/>
      <c r="Y5" s="119"/>
      <c r="Z5" s="119"/>
      <c r="AA5" s="119"/>
      <c r="AB5" s="119"/>
    </row>
    <row r="6" spans="1:28" x14ac:dyDescent="0.25">
      <c r="A6" s="43" t="s">
        <v>125</v>
      </c>
      <c r="B6" s="44">
        <v>45676</v>
      </c>
      <c r="C6" s="43">
        <v>57609</v>
      </c>
      <c r="D6" s="45">
        <v>320000</v>
      </c>
      <c r="E6" s="45">
        <v>70272.5</v>
      </c>
      <c r="F6" s="43" t="s">
        <v>33</v>
      </c>
      <c r="G6" s="43">
        <v>1661</v>
      </c>
      <c r="H6" s="43" t="s">
        <v>10</v>
      </c>
      <c r="I6" s="43" t="s">
        <v>34</v>
      </c>
      <c r="J6" s="43" t="s">
        <v>11</v>
      </c>
      <c r="K6" s="46">
        <f t="shared" si="1"/>
        <v>443056.06</v>
      </c>
      <c r="L6" s="82">
        <f>IF(I6="Product",IF(K6/'Commission Rate and Quota'!$D$3&lt;0.5,'Commission Rate and Quota'!$D$11,IF(K6/'Commission Rate and Quota'!$D$3&lt;0.75,'Commission Rate and Quota'!$D$12,IF(K6/'Commission Rate and Quota'!$D$3&lt;0.9,'Commission Rate and Quota'!$D$13,IF('Data (1 &amp; 2)'!K6/'Commission Rate and Quota'!$D$3&lt;1,'Commission Rate and Quota'!$D$14,IF('Data (1 &amp; 2)'!K6/'Commission Rate and Quota'!$D$3&lt;1.25,'Commission Rate and Quota'!$D$15,'Commission Rate and Quota'!$D$16))))),IF(K6/'Commission Rate and Quota'!$E$3&lt;0.5,'Commission Rate and Quota'!$E$11,IF(K6/'Commission Rate and Quota'!$E$3&lt;0.75,'Commission Rate and Quota'!$E$12,IF(K6/'Commission Rate and Quota'!$E$3&lt;0.9,'Commission Rate and Quota'!$E$13,IF(K6/'Commission Rate and Quota'!$E$3&lt;1,'Commission Rate and Quota'!$E$14,IF(K6/'Commission Rate and Quota'!$E$3&lt;1.25,'Commission Rate and Quota'!$E$15,'Commission Rate and Quota'!$E$16))))))</f>
        <v>7.0000000000000007E-2</v>
      </c>
      <c r="M6" s="76">
        <f t="shared" si="0"/>
        <v>22400.000000000004</v>
      </c>
      <c r="R6" s="119"/>
      <c r="S6" s="119"/>
      <c r="T6" s="119"/>
      <c r="U6" s="119"/>
      <c r="V6" s="119"/>
      <c r="W6" s="119"/>
      <c r="X6" s="119"/>
      <c r="Y6" s="119"/>
      <c r="Z6" s="119"/>
      <c r="AA6" s="119"/>
      <c r="AB6" s="119"/>
    </row>
    <row r="7" spans="1:28" x14ac:dyDescent="0.25">
      <c r="A7" s="43" t="s">
        <v>126</v>
      </c>
      <c r="B7" s="44">
        <v>45679</v>
      </c>
      <c r="C7" s="43">
        <v>57609</v>
      </c>
      <c r="D7" s="45">
        <v>94064</v>
      </c>
      <c r="E7" s="45">
        <v>14112</v>
      </c>
      <c r="F7" s="43" t="s">
        <v>33</v>
      </c>
      <c r="G7" s="43">
        <v>1661</v>
      </c>
      <c r="H7" s="43" t="s">
        <v>10</v>
      </c>
      <c r="I7" s="43" t="s">
        <v>34</v>
      </c>
      <c r="J7" s="43" t="s">
        <v>11</v>
      </c>
      <c r="K7" s="46">
        <f t="shared" si="1"/>
        <v>537120.06000000006</v>
      </c>
      <c r="L7" s="82">
        <f>IF(I7="Product",IF(K7/'Commission Rate and Quota'!$D$3&lt;0.5,'Commission Rate and Quota'!$D$11,IF(K7/'Commission Rate and Quota'!$D$3&lt;0.75,'Commission Rate and Quota'!$D$12,IF(K7/'Commission Rate and Quota'!$D$3&lt;0.9,'Commission Rate and Quota'!$D$13,IF('Data (1 &amp; 2)'!K7/'Commission Rate and Quota'!$D$3&lt;1,'Commission Rate and Quota'!$D$14,IF('Data (1 &amp; 2)'!K7/'Commission Rate and Quota'!$D$3&lt;1.25,'Commission Rate and Quota'!$D$15,'Commission Rate and Quota'!$D$16))))),IF(K7/'Commission Rate and Quota'!$E$3&lt;0.5,'Commission Rate and Quota'!$E$11,IF(K7/'Commission Rate and Quota'!$E$3&lt;0.75,'Commission Rate and Quota'!$E$12,IF(K7/'Commission Rate and Quota'!$E$3&lt;0.9,'Commission Rate and Quota'!$E$13,IF(K7/'Commission Rate and Quota'!$E$3&lt;1,'Commission Rate and Quota'!$E$14,IF(K7/'Commission Rate and Quota'!$E$3&lt;1.25,'Commission Rate and Quota'!$E$15,'Commission Rate and Quota'!$E$16))))))</f>
        <v>7.0000000000000007E-2</v>
      </c>
      <c r="M7" s="76">
        <f t="shared" si="0"/>
        <v>6584.4800000000005</v>
      </c>
      <c r="R7" s="119"/>
      <c r="S7" s="119"/>
      <c r="T7" s="119"/>
      <c r="U7" s="119"/>
      <c r="V7" s="119"/>
      <c r="W7" s="119"/>
      <c r="X7" s="119"/>
      <c r="Y7" s="119"/>
      <c r="Z7" s="119"/>
      <c r="AA7" s="119"/>
      <c r="AB7" s="119"/>
    </row>
    <row r="8" spans="1:28" x14ac:dyDescent="0.25">
      <c r="A8" s="43" t="s">
        <v>126</v>
      </c>
      <c r="B8" s="44">
        <v>45679</v>
      </c>
      <c r="C8" s="43">
        <v>57609</v>
      </c>
      <c r="D8" s="45">
        <v>11.14</v>
      </c>
      <c r="E8" s="45">
        <v>1.67</v>
      </c>
      <c r="F8" s="43" t="s">
        <v>33</v>
      </c>
      <c r="G8" s="43">
        <v>1661</v>
      </c>
      <c r="H8" s="43" t="s">
        <v>10</v>
      </c>
      <c r="I8" s="43" t="s">
        <v>34</v>
      </c>
      <c r="J8" s="43" t="s">
        <v>11</v>
      </c>
      <c r="K8" s="46">
        <f t="shared" si="1"/>
        <v>537131.20000000007</v>
      </c>
      <c r="L8" s="82">
        <f>IF(I8="Product",IF(K8/'Commission Rate and Quota'!$D$3&lt;0.5,'Commission Rate and Quota'!$D$11,IF(K8/'Commission Rate and Quota'!$D$3&lt;0.75,'Commission Rate and Quota'!$D$12,IF(K8/'Commission Rate and Quota'!$D$3&lt;0.9,'Commission Rate and Quota'!$D$13,IF('Data (1 &amp; 2)'!K8/'Commission Rate and Quota'!$D$3&lt;1,'Commission Rate and Quota'!$D$14,IF('Data (1 &amp; 2)'!K8/'Commission Rate and Quota'!$D$3&lt;1.25,'Commission Rate and Quota'!$D$15,'Commission Rate and Quota'!$D$16))))),IF(K8/'Commission Rate and Quota'!$E$3&lt;0.5,'Commission Rate and Quota'!$E$11,IF(K8/'Commission Rate and Quota'!$E$3&lt;0.75,'Commission Rate and Quota'!$E$12,IF(K8/'Commission Rate and Quota'!$E$3&lt;0.9,'Commission Rate and Quota'!$E$13,IF(K8/'Commission Rate and Quota'!$E$3&lt;1,'Commission Rate and Quota'!$E$14,IF(K8/'Commission Rate and Quota'!$E$3&lt;1.25,'Commission Rate and Quota'!$E$15,'Commission Rate and Quota'!$E$16))))))</f>
        <v>7.0000000000000007E-2</v>
      </c>
      <c r="M8" s="76">
        <f t="shared" si="0"/>
        <v>0.77980000000000016</v>
      </c>
      <c r="R8" s="119"/>
      <c r="S8" s="119"/>
      <c r="T8" s="119"/>
      <c r="U8" s="119"/>
      <c r="V8" s="119"/>
      <c r="W8" s="119"/>
      <c r="X8" s="119"/>
      <c r="Y8" s="119"/>
      <c r="Z8" s="119"/>
      <c r="AA8" s="119"/>
      <c r="AB8" s="119"/>
    </row>
    <row r="9" spans="1:28" x14ac:dyDescent="0.25">
      <c r="A9" s="43" t="s">
        <v>99</v>
      </c>
      <c r="B9" s="44">
        <v>45680</v>
      </c>
      <c r="C9" s="43">
        <v>43369</v>
      </c>
      <c r="D9" s="45">
        <v>311638</v>
      </c>
      <c r="E9" s="45">
        <v>47544.95</v>
      </c>
      <c r="F9" s="43" t="s">
        <v>33</v>
      </c>
      <c r="G9" s="43">
        <v>1661</v>
      </c>
      <c r="H9" s="43" t="s">
        <v>10</v>
      </c>
      <c r="I9" s="43" t="s">
        <v>34</v>
      </c>
      <c r="J9" s="43" t="s">
        <v>11</v>
      </c>
      <c r="K9" s="46">
        <f t="shared" si="1"/>
        <v>848769.20000000007</v>
      </c>
      <c r="L9" s="82">
        <f>IF(I9="Product",IF(K9/'Commission Rate and Quota'!$D$3&lt;0.5,'Commission Rate and Quota'!$D$11,IF(K9/'Commission Rate and Quota'!$D$3&lt;0.75,'Commission Rate and Quota'!$D$12,IF(K9/'Commission Rate and Quota'!$D$3&lt;0.9,'Commission Rate and Quota'!$D$13,IF('Data (1 &amp; 2)'!K9/'Commission Rate and Quota'!$D$3&lt;1,'Commission Rate and Quota'!$D$14,IF('Data (1 &amp; 2)'!K9/'Commission Rate and Quota'!$D$3&lt;1.25,'Commission Rate and Quota'!$D$15,'Commission Rate and Quota'!$D$16))))),IF(K9/'Commission Rate and Quota'!$E$3&lt;0.5,'Commission Rate and Quota'!$E$11,IF(K9/'Commission Rate and Quota'!$E$3&lt;0.75,'Commission Rate and Quota'!$E$12,IF(K9/'Commission Rate and Quota'!$E$3&lt;0.9,'Commission Rate and Quota'!$E$13,IF(K9/'Commission Rate and Quota'!$E$3&lt;1,'Commission Rate and Quota'!$E$14,IF(K9/'Commission Rate and Quota'!$E$3&lt;1.25,'Commission Rate and Quota'!$E$15,'Commission Rate and Quota'!$E$16))))))</f>
        <v>7.0000000000000007E-2</v>
      </c>
      <c r="M9" s="76">
        <f t="shared" si="0"/>
        <v>21814.660000000003</v>
      </c>
    </row>
    <row r="10" spans="1:28" x14ac:dyDescent="0.25">
      <c r="A10" s="43" t="s">
        <v>272</v>
      </c>
      <c r="B10" s="44">
        <v>45680</v>
      </c>
      <c r="C10" s="43">
        <v>170462</v>
      </c>
      <c r="D10" s="45">
        <v>8105.02</v>
      </c>
      <c r="E10" s="45">
        <v>405.02</v>
      </c>
      <c r="F10" s="43" t="s">
        <v>33</v>
      </c>
      <c r="G10" s="43">
        <v>1661</v>
      </c>
      <c r="H10" s="43" t="s">
        <v>10</v>
      </c>
      <c r="I10" s="43" t="s">
        <v>34</v>
      </c>
      <c r="J10" s="43" t="s">
        <v>11</v>
      </c>
      <c r="K10" s="46">
        <f t="shared" si="1"/>
        <v>856874.22000000009</v>
      </c>
      <c r="L10" s="82">
        <f>IF(I10="Product",IF(K10/'Commission Rate and Quota'!$D$3&lt;0.5,'Commission Rate and Quota'!$D$11,IF(K10/'Commission Rate and Quota'!$D$3&lt;0.75,'Commission Rate and Quota'!$D$12,IF(K10/'Commission Rate and Quota'!$D$3&lt;0.9,'Commission Rate and Quota'!$D$13,IF('Data (1 &amp; 2)'!K10/'Commission Rate and Quota'!$D$3&lt;1,'Commission Rate and Quota'!$D$14,IF('Data (1 &amp; 2)'!K10/'Commission Rate and Quota'!$D$3&lt;1.25,'Commission Rate and Quota'!$D$15,'Commission Rate and Quota'!$D$16))))),IF(K10/'Commission Rate and Quota'!$E$3&lt;0.5,'Commission Rate and Quota'!$E$11,IF(K10/'Commission Rate and Quota'!$E$3&lt;0.75,'Commission Rate and Quota'!$E$12,IF(K10/'Commission Rate and Quota'!$E$3&lt;0.9,'Commission Rate and Quota'!$E$13,IF(K10/'Commission Rate and Quota'!$E$3&lt;1,'Commission Rate and Quota'!$E$14,IF(K10/'Commission Rate and Quota'!$E$3&lt;1.25,'Commission Rate and Quota'!$E$15,'Commission Rate and Quota'!$E$16))))))</f>
        <v>7.0000000000000007E-2</v>
      </c>
      <c r="M10" s="76">
        <f t="shared" si="0"/>
        <v>567.35140000000013</v>
      </c>
    </row>
    <row r="11" spans="1:28" x14ac:dyDescent="0.25">
      <c r="A11" s="43" t="s">
        <v>272</v>
      </c>
      <c r="B11" s="44">
        <v>45680</v>
      </c>
      <c r="C11" s="43">
        <v>170462</v>
      </c>
      <c r="D11" s="45">
        <v>7088</v>
      </c>
      <c r="E11" s="45">
        <v>354.2</v>
      </c>
      <c r="F11" s="43" t="s">
        <v>33</v>
      </c>
      <c r="G11" s="43">
        <v>1661</v>
      </c>
      <c r="H11" s="43" t="s">
        <v>10</v>
      </c>
      <c r="I11" s="43" t="s">
        <v>34</v>
      </c>
      <c r="J11" s="43" t="s">
        <v>11</v>
      </c>
      <c r="K11" s="46">
        <f t="shared" si="1"/>
        <v>863962.22000000009</v>
      </c>
      <c r="L11" s="82">
        <f>IF(I11="Product",IF(K11/'Commission Rate and Quota'!$D$3&lt;0.5,'Commission Rate and Quota'!$D$11,IF(K11/'Commission Rate and Quota'!$D$3&lt;0.75,'Commission Rate and Quota'!$D$12,IF(K11/'Commission Rate and Quota'!$D$3&lt;0.9,'Commission Rate and Quota'!$D$13,IF('Data (1 &amp; 2)'!K11/'Commission Rate and Quota'!$D$3&lt;1,'Commission Rate and Quota'!$D$14,IF('Data (1 &amp; 2)'!K11/'Commission Rate and Quota'!$D$3&lt;1.25,'Commission Rate and Quota'!$D$15,'Commission Rate and Quota'!$D$16))))),IF(K11/'Commission Rate and Quota'!$E$3&lt;0.5,'Commission Rate and Quota'!$E$11,IF(K11/'Commission Rate and Quota'!$E$3&lt;0.75,'Commission Rate and Quota'!$E$12,IF(K11/'Commission Rate and Quota'!$E$3&lt;0.9,'Commission Rate and Quota'!$E$13,IF(K11/'Commission Rate and Quota'!$E$3&lt;1,'Commission Rate and Quota'!$E$14,IF(K11/'Commission Rate and Quota'!$E$3&lt;1.25,'Commission Rate and Quota'!$E$15,'Commission Rate and Quota'!$E$16))))))</f>
        <v>7.0000000000000007E-2</v>
      </c>
      <c r="M11" s="76">
        <f t="shared" si="0"/>
        <v>496.16</v>
      </c>
    </row>
    <row r="12" spans="1:28" x14ac:dyDescent="0.25">
      <c r="A12" s="43" t="s">
        <v>272</v>
      </c>
      <c r="B12" s="44">
        <v>45680</v>
      </c>
      <c r="C12" s="43">
        <v>170462</v>
      </c>
      <c r="D12" s="45">
        <v>84960</v>
      </c>
      <c r="E12" s="45">
        <v>16992</v>
      </c>
      <c r="F12" s="43" t="s">
        <v>33</v>
      </c>
      <c r="G12" s="43">
        <v>1661</v>
      </c>
      <c r="H12" s="43" t="s">
        <v>10</v>
      </c>
      <c r="I12" s="43" t="s">
        <v>34</v>
      </c>
      <c r="J12" s="43" t="s">
        <v>11</v>
      </c>
      <c r="K12" s="46">
        <f t="shared" si="1"/>
        <v>948922.22000000009</v>
      </c>
      <c r="L12" s="82">
        <f>IF(I12="Product",IF(K12/'Commission Rate and Quota'!$D$3&lt;0.5,'Commission Rate and Quota'!$D$11,IF(K12/'Commission Rate and Quota'!$D$3&lt;0.75,'Commission Rate and Quota'!$D$12,IF(K12/'Commission Rate and Quota'!$D$3&lt;0.9,'Commission Rate and Quota'!$D$13,IF('Data (1 &amp; 2)'!K12/'Commission Rate and Quota'!$D$3&lt;1,'Commission Rate and Quota'!$D$14,IF('Data (1 &amp; 2)'!K12/'Commission Rate and Quota'!$D$3&lt;1.25,'Commission Rate and Quota'!$D$15,'Commission Rate and Quota'!$D$16))))),IF(K12/'Commission Rate and Quota'!$E$3&lt;0.5,'Commission Rate and Quota'!$E$11,IF(K12/'Commission Rate and Quota'!$E$3&lt;0.75,'Commission Rate and Quota'!$E$12,IF(K12/'Commission Rate and Quota'!$E$3&lt;0.9,'Commission Rate and Quota'!$E$13,IF(K12/'Commission Rate and Quota'!$E$3&lt;1,'Commission Rate and Quota'!$E$14,IF(K12/'Commission Rate and Quota'!$E$3&lt;1.25,'Commission Rate and Quota'!$E$15,'Commission Rate and Quota'!$E$16))))))</f>
        <v>7.0000000000000007E-2</v>
      </c>
      <c r="M12" s="76">
        <f t="shared" si="0"/>
        <v>5947.2000000000007</v>
      </c>
      <c r="W12" s="32" t="s">
        <v>311</v>
      </c>
      <c r="X12" t="s">
        <v>316</v>
      </c>
    </row>
    <row r="13" spans="1:28" x14ac:dyDescent="0.25">
      <c r="A13" s="43" t="s">
        <v>272</v>
      </c>
      <c r="B13" s="44">
        <v>45680</v>
      </c>
      <c r="C13" s="43">
        <v>170462</v>
      </c>
      <c r="D13" s="45">
        <v>165591.74</v>
      </c>
      <c r="E13" s="45">
        <v>8274.86</v>
      </c>
      <c r="F13" s="43" t="s">
        <v>33</v>
      </c>
      <c r="G13" s="43">
        <v>1661</v>
      </c>
      <c r="H13" s="43" t="s">
        <v>10</v>
      </c>
      <c r="I13" s="43" t="s">
        <v>34</v>
      </c>
      <c r="J13" s="43" t="s">
        <v>11</v>
      </c>
      <c r="K13" s="46">
        <f t="shared" si="1"/>
        <v>1114513.96</v>
      </c>
      <c r="L13" s="82">
        <f>IF(I13="Product",IF(K13/'Commission Rate and Quota'!$D$3&lt;0.5,'Commission Rate and Quota'!$D$11,IF(K13/'Commission Rate and Quota'!$D$3&lt;0.75,'Commission Rate and Quota'!$D$12,IF(K13/'Commission Rate and Quota'!$D$3&lt;0.9,'Commission Rate and Quota'!$D$13,IF('Data (1 &amp; 2)'!K13/'Commission Rate and Quota'!$D$3&lt;1,'Commission Rate and Quota'!$D$14,IF('Data (1 &amp; 2)'!K13/'Commission Rate and Quota'!$D$3&lt;1.25,'Commission Rate and Quota'!$D$15,'Commission Rate and Quota'!$D$16))))),IF(K13/'Commission Rate and Quota'!$E$3&lt;0.5,'Commission Rate and Quota'!$E$11,IF(K13/'Commission Rate and Quota'!$E$3&lt;0.75,'Commission Rate and Quota'!$E$12,IF(K13/'Commission Rate and Quota'!$E$3&lt;0.9,'Commission Rate and Quota'!$E$13,IF(K13/'Commission Rate and Quota'!$E$3&lt;1,'Commission Rate and Quota'!$E$14,IF(K13/'Commission Rate and Quota'!$E$3&lt;1.25,'Commission Rate and Quota'!$E$15,'Commission Rate and Quota'!$E$16))))))</f>
        <v>7.0000000000000007E-2</v>
      </c>
      <c r="M13" s="76">
        <f t="shared" si="0"/>
        <v>11591.4218</v>
      </c>
      <c r="W13" s="33" t="s">
        <v>10</v>
      </c>
      <c r="X13" s="34">
        <v>457820.37809999997</v>
      </c>
    </row>
    <row r="14" spans="1:28" x14ac:dyDescent="0.25">
      <c r="A14" s="43" t="s">
        <v>272</v>
      </c>
      <c r="B14" s="44">
        <v>45680</v>
      </c>
      <c r="C14" s="43">
        <v>170462</v>
      </c>
      <c r="D14" s="45">
        <v>24660</v>
      </c>
      <c r="E14" s="45">
        <v>4932</v>
      </c>
      <c r="F14" s="43" t="s">
        <v>33</v>
      </c>
      <c r="G14" s="43">
        <v>1661</v>
      </c>
      <c r="H14" s="43" t="s">
        <v>10</v>
      </c>
      <c r="I14" s="43" t="s">
        <v>34</v>
      </c>
      <c r="J14" s="43" t="s">
        <v>11</v>
      </c>
      <c r="K14" s="46">
        <f t="shared" si="1"/>
        <v>1139173.96</v>
      </c>
      <c r="L14" s="82">
        <f>IF(I14="Product",IF(K14/'Commission Rate and Quota'!$D$3&lt;0.5,'Commission Rate and Quota'!$D$11,IF(K14/'Commission Rate and Quota'!$D$3&lt;0.75,'Commission Rate and Quota'!$D$12,IF(K14/'Commission Rate and Quota'!$D$3&lt;0.9,'Commission Rate and Quota'!$D$13,IF('Data (1 &amp; 2)'!K14/'Commission Rate and Quota'!$D$3&lt;1,'Commission Rate and Quota'!$D$14,IF('Data (1 &amp; 2)'!K14/'Commission Rate and Quota'!$D$3&lt;1.25,'Commission Rate and Quota'!$D$15,'Commission Rate and Quota'!$D$16))))),IF(K14/'Commission Rate and Quota'!$E$3&lt;0.5,'Commission Rate and Quota'!$E$11,IF(K14/'Commission Rate and Quota'!$E$3&lt;0.75,'Commission Rate and Quota'!$E$12,IF(K14/'Commission Rate and Quota'!$E$3&lt;0.9,'Commission Rate and Quota'!$E$13,IF(K14/'Commission Rate and Quota'!$E$3&lt;1,'Commission Rate and Quota'!$E$14,IF(K14/'Commission Rate and Quota'!$E$3&lt;1.25,'Commission Rate and Quota'!$E$15,'Commission Rate and Quota'!$E$16))))))</f>
        <v>7.0000000000000007E-2</v>
      </c>
      <c r="M14" s="76">
        <f t="shared" si="0"/>
        <v>1726.2000000000003</v>
      </c>
      <c r="W14" s="33" t="s">
        <v>12</v>
      </c>
      <c r="X14" s="34">
        <v>731389.63190000015</v>
      </c>
    </row>
    <row r="15" spans="1:28" x14ac:dyDescent="0.25">
      <c r="A15" s="43" t="s">
        <v>272</v>
      </c>
      <c r="B15" s="44">
        <v>45680</v>
      </c>
      <c r="C15" s="43">
        <v>170462</v>
      </c>
      <c r="D15" s="45">
        <v>15366.76</v>
      </c>
      <c r="E15" s="45">
        <v>0</v>
      </c>
      <c r="F15" s="43" t="s">
        <v>33</v>
      </c>
      <c r="G15" s="43">
        <v>1661</v>
      </c>
      <c r="H15" s="43" t="s">
        <v>10</v>
      </c>
      <c r="I15" s="43" t="s">
        <v>34</v>
      </c>
      <c r="J15" s="43" t="s">
        <v>11</v>
      </c>
      <c r="K15" s="46">
        <f t="shared" si="1"/>
        <v>1154540.72</v>
      </c>
      <c r="L15" s="82">
        <f>IF(I15="Product",IF(K15/'Commission Rate and Quota'!$D$3&lt;0.5,'Commission Rate and Quota'!$D$11,IF(K15/'Commission Rate and Quota'!$D$3&lt;0.75,'Commission Rate and Quota'!$D$12,IF(K15/'Commission Rate and Quota'!$D$3&lt;0.9,'Commission Rate and Quota'!$D$13,IF('Data (1 &amp; 2)'!K15/'Commission Rate and Quota'!$D$3&lt;1,'Commission Rate and Quota'!$D$14,IF('Data (1 &amp; 2)'!K15/'Commission Rate and Quota'!$D$3&lt;1.25,'Commission Rate and Quota'!$D$15,'Commission Rate and Quota'!$D$16))))),IF(K15/'Commission Rate and Quota'!$E$3&lt;0.5,'Commission Rate and Quota'!$E$11,IF(K15/'Commission Rate and Quota'!$E$3&lt;0.75,'Commission Rate and Quota'!$E$12,IF(K15/'Commission Rate and Quota'!$E$3&lt;0.9,'Commission Rate and Quota'!$E$13,IF(K15/'Commission Rate and Quota'!$E$3&lt;1,'Commission Rate and Quota'!$E$14,IF(K15/'Commission Rate and Quota'!$E$3&lt;1.25,'Commission Rate and Quota'!$E$15,'Commission Rate and Quota'!$E$16))))))</f>
        <v>7.0000000000000007E-2</v>
      </c>
      <c r="M15" s="76">
        <f t="shared" si="0"/>
        <v>1075.6732000000002</v>
      </c>
      <c r="W15" s="33" t="s">
        <v>14</v>
      </c>
      <c r="X15" s="34">
        <v>745917.67580000008</v>
      </c>
    </row>
    <row r="16" spans="1:28" x14ac:dyDescent="0.25">
      <c r="A16" s="43" t="s">
        <v>281</v>
      </c>
      <c r="B16" s="44">
        <v>45690</v>
      </c>
      <c r="C16" s="43">
        <v>221356</v>
      </c>
      <c r="D16" s="45">
        <v>137350.26</v>
      </c>
      <c r="E16" s="45">
        <v>13733.8</v>
      </c>
      <c r="F16" s="43" t="s">
        <v>33</v>
      </c>
      <c r="G16" s="43">
        <v>1661</v>
      </c>
      <c r="H16" s="43" t="s">
        <v>10</v>
      </c>
      <c r="I16" s="43" t="s">
        <v>34</v>
      </c>
      <c r="J16" s="43" t="s">
        <v>11</v>
      </c>
      <c r="K16" s="46">
        <f t="shared" si="1"/>
        <v>1291890.98</v>
      </c>
      <c r="L16" s="82">
        <f>IF(I16="Product",IF(K16/'Commission Rate and Quota'!$D$3&lt;0.5,'Commission Rate and Quota'!$D$11,IF(K16/'Commission Rate and Quota'!$D$3&lt;0.75,'Commission Rate and Quota'!$D$12,IF(K16/'Commission Rate and Quota'!$D$3&lt;0.9,'Commission Rate and Quota'!$D$13,IF('Data (1 &amp; 2)'!K16/'Commission Rate and Quota'!$D$3&lt;1,'Commission Rate and Quota'!$D$14,IF('Data (1 &amp; 2)'!K16/'Commission Rate and Quota'!$D$3&lt;1.25,'Commission Rate and Quota'!$D$15,'Commission Rate and Quota'!$D$16))))),IF(K16/'Commission Rate and Quota'!$E$3&lt;0.5,'Commission Rate and Quota'!$E$11,IF(K16/'Commission Rate and Quota'!$E$3&lt;0.75,'Commission Rate and Quota'!$E$12,IF(K16/'Commission Rate and Quota'!$E$3&lt;0.9,'Commission Rate and Quota'!$E$13,IF(K16/'Commission Rate and Quota'!$E$3&lt;1,'Commission Rate and Quota'!$E$14,IF(K16/'Commission Rate and Quota'!$E$3&lt;1.25,'Commission Rate and Quota'!$E$15,'Commission Rate and Quota'!$E$16))))))</f>
        <v>7.0000000000000007E-2</v>
      </c>
      <c r="M16" s="76">
        <f t="shared" si="0"/>
        <v>9614.5182000000023</v>
      </c>
      <c r="W16" s="33" t="s">
        <v>15</v>
      </c>
      <c r="X16" s="34">
        <v>172658.77320000003</v>
      </c>
    </row>
    <row r="17" spans="1:24" x14ac:dyDescent="0.25">
      <c r="A17" s="43" t="s">
        <v>281</v>
      </c>
      <c r="B17" s="44">
        <v>45690</v>
      </c>
      <c r="C17" s="43">
        <v>221356</v>
      </c>
      <c r="D17" s="45">
        <v>55555</v>
      </c>
      <c r="E17" s="45">
        <v>5555</v>
      </c>
      <c r="F17" s="43" t="s">
        <v>33</v>
      </c>
      <c r="G17" s="43">
        <v>1661</v>
      </c>
      <c r="H17" s="43" t="s">
        <v>10</v>
      </c>
      <c r="I17" s="43" t="s">
        <v>34</v>
      </c>
      <c r="J17" s="43" t="s">
        <v>11</v>
      </c>
      <c r="K17" s="46">
        <f t="shared" si="1"/>
        <v>1347445.98</v>
      </c>
      <c r="L17" s="82">
        <f>IF(I17="Product",IF(K17/'Commission Rate and Quota'!$D$3&lt;0.5,'Commission Rate and Quota'!$D$11,IF(K17/'Commission Rate and Quota'!$D$3&lt;0.75,'Commission Rate and Quota'!$D$12,IF(K17/'Commission Rate and Quota'!$D$3&lt;0.9,'Commission Rate and Quota'!$D$13,IF('Data (1 &amp; 2)'!K17/'Commission Rate and Quota'!$D$3&lt;1,'Commission Rate and Quota'!$D$14,IF('Data (1 &amp; 2)'!K17/'Commission Rate and Quota'!$D$3&lt;1.25,'Commission Rate and Quota'!$D$15,'Commission Rate and Quota'!$D$16))))),IF(K17/'Commission Rate and Quota'!$E$3&lt;0.5,'Commission Rate and Quota'!$E$11,IF(K17/'Commission Rate and Quota'!$E$3&lt;0.75,'Commission Rate and Quota'!$E$12,IF(K17/'Commission Rate and Quota'!$E$3&lt;0.9,'Commission Rate and Quota'!$E$13,IF(K17/'Commission Rate and Quota'!$E$3&lt;1,'Commission Rate and Quota'!$E$14,IF(K17/'Commission Rate and Quota'!$E$3&lt;1.25,'Commission Rate and Quota'!$E$15,'Commission Rate and Quota'!$E$16))))))</f>
        <v>7.0000000000000007E-2</v>
      </c>
      <c r="M17" s="76">
        <f t="shared" si="0"/>
        <v>3888.8500000000004</v>
      </c>
      <c r="W17" s="33" t="s">
        <v>312</v>
      </c>
      <c r="X17" s="34">
        <v>2107786.4590000003</v>
      </c>
    </row>
    <row r="18" spans="1:24" x14ac:dyDescent="0.25">
      <c r="A18" s="43" t="s">
        <v>281</v>
      </c>
      <c r="B18" s="44">
        <v>45690</v>
      </c>
      <c r="C18" s="43">
        <v>221356</v>
      </c>
      <c r="D18" s="45">
        <v>990</v>
      </c>
      <c r="E18" s="45">
        <v>0</v>
      </c>
      <c r="F18" s="43" t="s">
        <v>33</v>
      </c>
      <c r="G18" s="43">
        <v>1661</v>
      </c>
      <c r="H18" s="43" t="s">
        <v>10</v>
      </c>
      <c r="I18" s="43" t="s">
        <v>34</v>
      </c>
      <c r="J18" s="43" t="s">
        <v>11</v>
      </c>
      <c r="K18" s="46">
        <f t="shared" si="1"/>
        <v>1348435.98</v>
      </c>
      <c r="L18" s="82">
        <f>IF(I18="Product",IF(K18/'Commission Rate and Quota'!$D$3&lt;0.5,'Commission Rate and Quota'!$D$11,IF(K18/'Commission Rate and Quota'!$D$3&lt;0.75,'Commission Rate and Quota'!$D$12,IF(K18/'Commission Rate and Quota'!$D$3&lt;0.9,'Commission Rate and Quota'!$D$13,IF('Data (1 &amp; 2)'!K18/'Commission Rate and Quota'!$D$3&lt;1,'Commission Rate and Quota'!$D$14,IF('Data (1 &amp; 2)'!K18/'Commission Rate and Quota'!$D$3&lt;1.25,'Commission Rate and Quota'!$D$15,'Commission Rate and Quota'!$D$16))))),IF(K18/'Commission Rate and Quota'!$E$3&lt;0.5,'Commission Rate and Quota'!$E$11,IF(K18/'Commission Rate and Quota'!$E$3&lt;0.75,'Commission Rate and Quota'!$E$12,IF(K18/'Commission Rate and Quota'!$E$3&lt;0.9,'Commission Rate and Quota'!$E$13,IF(K18/'Commission Rate and Quota'!$E$3&lt;1,'Commission Rate and Quota'!$E$14,IF(K18/'Commission Rate and Quota'!$E$3&lt;1.25,'Commission Rate and Quota'!$E$15,'Commission Rate and Quota'!$E$16))))))</f>
        <v>7.0000000000000007E-2</v>
      </c>
      <c r="M18" s="76">
        <f t="shared" si="0"/>
        <v>69.300000000000011</v>
      </c>
    </row>
    <row r="19" spans="1:24" x14ac:dyDescent="0.25">
      <c r="A19" s="43" t="s">
        <v>127</v>
      </c>
      <c r="B19" s="44">
        <v>45701</v>
      </c>
      <c r="C19" s="43">
        <v>57609</v>
      </c>
      <c r="D19" s="45">
        <v>558691.53</v>
      </c>
      <c r="E19" s="45">
        <v>100559.89</v>
      </c>
      <c r="F19" s="43" t="s">
        <v>33</v>
      </c>
      <c r="G19" s="43">
        <v>1661</v>
      </c>
      <c r="H19" s="43" t="s">
        <v>10</v>
      </c>
      <c r="I19" s="43" t="s">
        <v>34</v>
      </c>
      <c r="J19" s="43" t="s">
        <v>11</v>
      </c>
      <c r="K19" s="46">
        <f t="shared" si="1"/>
        <v>1907127.51</v>
      </c>
      <c r="L19" s="82">
        <f>IF(I19="Product",IF(K19/'Commission Rate and Quota'!$D$3&lt;0.5,'Commission Rate and Quota'!$D$11,IF(K19/'Commission Rate and Quota'!$D$3&lt;0.75,'Commission Rate and Quota'!$D$12,IF(K19/'Commission Rate and Quota'!$D$3&lt;0.9,'Commission Rate and Quota'!$D$13,IF('Data (1 &amp; 2)'!K19/'Commission Rate and Quota'!$D$3&lt;1,'Commission Rate and Quota'!$D$14,IF('Data (1 &amp; 2)'!K19/'Commission Rate and Quota'!$D$3&lt;1.25,'Commission Rate and Quota'!$D$15,'Commission Rate and Quota'!$D$16))))),IF(K19/'Commission Rate and Quota'!$E$3&lt;0.5,'Commission Rate and Quota'!$E$11,IF(K19/'Commission Rate and Quota'!$E$3&lt;0.75,'Commission Rate and Quota'!$E$12,IF(K19/'Commission Rate and Quota'!$E$3&lt;0.9,'Commission Rate and Quota'!$E$13,IF(K19/'Commission Rate and Quota'!$E$3&lt;1,'Commission Rate and Quota'!$E$14,IF(K19/'Commission Rate and Quota'!$E$3&lt;1.25,'Commission Rate and Quota'!$E$15,'Commission Rate and Quota'!$E$16))))))</f>
        <v>0.09</v>
      </c>
      <c r="M19" s="76">
        <f t="shared" si="0"/>
        <v>50282.237699999998</v>
      </c>
    </row>
    <row r="20" spans="1:24" x14ac:dyDescent="0.25">
      <c r="A20" s="43" t="s">
        <v>102</v>
      </c>
      <c r="B20" s="44">
        <v>45707</v>
      </c>
      <c r="C20" s="43">
        <v>44084</v>
      </c>
      <c r="D20" s="45">
        <v>49014.7</v>
      </c>
      <c r="E20" s="45">
        <v>5367.22</v>
      </c>
      <c r="F20" s="43" t="s">
        <v>33</v>
      </c>
      <c r="G20" s="43">
        <v>1661</v>
      </c>
      <c r="H20" s="43" t="s">
        <v>10</v>
      </c>
      <c r="I20" s="43" t="s">
        <v>34</v>
      </c>
      <c r="J20" s="43" t="s">
        <v>11</v>
      </c>
      <c r="K20" s="46">
        <f t="shared" si="1"/>
        <v>1956142.21</v>
      </c>
      <c r="L20" s="82">
        <f>IF(I20="Product",IF(K20/'Commission Rate and Quota'!$D$3&lt;0.5,'Commission Rate and Quota'!$D$11,IF(K20/'Commission Rate and Quota'!$D$3&lt;0.75,'Commission Rate and Quota'!$D$12,IF(K20/'Commission Rate and Quota'!$D$3&lt;0.9,'Commission Rate and Quota'!$D$13,IF('Data (1 &amp; 2)'!K20/'Commission Rate and Quota'!$D$3&lt;1,'Commission Rate and Quota'!$D$14,IF('Data (1 &amp; 2)'!K20/'Commission Rate and Quota'!$D$3&lt;1.25,'Commission Rate and Quota'!$D$15,'Commission Rate and Quota'!$D$16))))),IF(K20/'Commission Rate and Quota'!$E$3&lt;0.5,'Commission Rate and Quota'!$E$11,IF(K20/'Commission Rate and Quota'!$E$3&lt;0.75,'Commission Rate and Quota'!$E$12,IF(K20/'Commission Rate and Quota'!$E$3&lt;0.9,'Commission Rate and Quota'!$E$13,IF(K20/'Commission Rate and Quota'!$E$3&lt;1,'Commission Rate and Quota'!$E$14,IF(K20/'Commission Rate and Quota'!$E$3&lt;1.25,'Commission Rate and Quota'!$E$15,'Commission Rate and Quota'!$E$16))))))</f>
        <v>0.09</v>
      </c>
      <c r="M20" s="76">
        <f t="shared" si="0"/>
        <v>4411.3229999999994</v>
      </c>
    </row>
    <row r="21" spans="1:24" x14ac:dyDescent="0.25">
      <c r="A21" s="43" t="s">
        <v>128</v>
      </c>
      <c r="B21" s="44">
        <v>45708</v>
      </c>
      <c r="C21" s="43">
        <v>57609</v>
      </c>
      <c r="D21" s="45">
        <v>49422.94</v>
      </c>
      <c r="E21" s="45">
        <v>2469.7399999999998</v>
      </c>
      <c r="F21" s="43" t="s">
        <v>33</v>
      </c>
      <c r="G21" s="43">
        <v>1661</v>
      </c>
      <c r="H21" s="43" t="s">
        <v>10</v>
      </c>
      <c r="I21" s="43" t="s">
        <v>34</v>
      </c>
      <c r="J21" s="43" t="s">
        <v>11</v>
      </c>
      <c r="K21" s="46">
        <f t="shared" si="1"/>
        <v>2005565.15</v>
      </c>
      <c r="L21" s="82">
        <f>IF(I21="Product",IF(K21/'Commission Rate and Quota'!$D$3&lt;0.5,'Commission Rate and Quota'!$D$11,IF(K21/'Commission Rate and Quota'!$D$3&lt;0.75,'Commission Rate and Quota'!$D$12,IF(K21/'Commission Rate and Quota'!$D$3&lt;0.9,'Commission Rate and Quota'!$D$13,IF('Data (1 &amp; 2)'!K21/'Commission Rate and Quota'!$D$3&lt;1,'Commission Rate and Quota'!$D$14,IF('Data (1 &amp; 2)'!K21/'Commission Rate and Quota'!$D$3&lt;1.25,'Commission Rate and Quota'!$D$15,'Commission Rate and Quota'!$D$16))))),IF(K21/'Commission Rate and Quota'!$E$3&lt;0.5,'Commission Rate and Quota'!$E$11,IF(K21/'Commission Rate and Quota'!$E$3&lt;0.75,'Commission Rate and Quota'!$E$12,IF(K21/'Commission Rate and Quota'!$E$3&lt;0.9,'Commission Rate and Quota'!$E$13,IF(K21/'Commission Rate and Quota'!$E$3&lt;1,'Commission Rate and Quota'!$E$14,IF(K21/'Commission Rate and Quota'!$E$3&lt;1.25,'Commission Rate and Quota'!$E$15,'Commission Rate and Quota'!$E$16))))))</f>
        <v>0.09</v>
      </c>
      <c r="M21" s="76">
        <f t="shared" si="0"/>
        <v>4448.0645999999997</v>
      </c>
    </row>
    <row r="22" spans="1:24" x14ac:dyDescent="0.25">
      <c r="A22" s="43" t="s">
        <v>128</v>
      </c>
      <c r="B22" s="44">
        <v>45708</v>
      </c>
      <c r="C22" s="43">
        <v>57609</v>
      </c>
      <c r="D22" s="45">
        <v>246.7</v>
      </c>
      <c r="E22" s="45">
        <v>0</v>
      </c>
      <c r="F22" s="43" t="s">
        <v>33</v>
      </c>
      <c r="G22" s="43">
        <v>1661</v>
      </c>
      <c r="H22" s="43" t="s">
        <v>10</v>
      </c>
      <c r="I22" s="43" t="s">
        <v>34</v>
      </c>
      <c r="J22" s="43" t="s">
        <v>11</v>
      </c>
      <c r="K22" s="46">
        <f t="shared" si="1"/>
        <v>2005811.8499999999</v>
      </c>
      <c r="L22" s="82">
        <f>IF(I22="Product",IF(K22/'Commission Rate and Quota'!$D$3&lt;0.5,'Commission Rate and Quota'!$D$11,IF(K22/'Commission Rate and Quota'!$D$3&lt;0.75,'Commission Rate and Quota'!$D$12,IF(K22/'Commission Rate and Quota'!$D$3&lt;0.9,'Commission Rate and Quota'!$D$13,IF('Data (1 &amp; 2)'!K22/'Commission Rate and Quota'!$D$3&lt;1,'Commission Rate and Quota'!$D$14,IF('Data (1 &amp; 2)'!K22/'Commission Rate and Quota'!$D$3&lt;1.25,'Commission Rate and Quota'!$D$15,'Commission Rate and Quota'!$D$16))))),IF(K22/'Commission Rate and Quota'!$E$3&lt;0.5,'Commission Rate and Quota'!$E$11,IF(K22/'Commission Rate and Quota'!$E$3&lt;0.75,'Commission Rate and Quota'!$E$12,IF(K22/'Commission Rate and Quota'!$E$3&lt;0.9,'Commission Rate and Quota'!$E$13,IF(K22/'Commission Rate and Quota'!$E$3&lt;1,'Commission Rate and Quota'!$E$14,IF(K22/'Commission Rate and Quota'!$E$3&lt;1.25,'Commission Rate and Quota'!$E$15,'Commission Rate and Quota'!$E$16))))))</f>
        <v>0.09</v>
      </c>
      <c r="M22" s="76">
        <f t="shared" si="0"/>
        <v>22.202999999999999</v>
      </c>
    </row>
    <row r="23" spans="1:24" x14ac:dyDescent="0.25">
      <c r="A23" s="43" t="s">
        <v>129</v>
      </c>
      <c r="B23" s="44">
        <v>45708</v>
      </c>
      <c r="C23" s="43">
        <v>57609</v>
      </c>
      <c r="D23" s="45">
        <v>4874.0200000000004</v>
      </c>
      <c r="E23" s="45">
        <v>438.66</v>
      </c>
      <c r="F23" s="43" t="s">
        <v>33</v>
      </c>
      <c r="G23" s="43">
        <v>1661</v>
      </c>
      <c r="H23" s="43" t="s">
        <v>10</v>
      </c>
      <c r="I23" s="43" t="s">
        <v>34</v>
      </c>
      <c r="J23" s="43" t="s">
        <v>11</v>
      </c>
      <c r="K23" s="46">
        <f t="shared" si="1"/>
        <v>2010685.8699999999</v>
      </c>
      <c r="L23" s="82">
        <f>IF(I23="Product",IF(K23/'Commission Rate and Quota'!$D$3&lt;0.5,'Commission Rate and Quota'!$D$11,IF(K23/'Commission Rate and Quota'!$D$3&lt;0.75,'Commission Rate and Quota'!$D$12,IF(K23/'Commission Rate and Quota'!$D$3&lt;0.9,'Commission Rate and Quota'!$D$13,IF('Data (1 &amp; 2)'!K23/'Commission Rate and Quota'!$D$3&lt;1,'Commission Rate and Quota'!$D$14,IF('Data (1 &amp; 2)'!K23/'Commission Rate and Quota'!$D$3&lt;1.25,'Commission Rate and Quota'!$D$15,'Commission Rate and Quota'!$D$16))))),IF(K23/'Commission Rate and Quota'!$E$3&lt;0.5,'Commission Rate and Quota'!$E$11,IF(K23/'Commission Rate and Quota'!$E$3&lt;0.75,'Commission Rate and Quota'!$E$12,IF(K23/'Commission Rate and Quota'!$E$3&lt;0.9,'Commission Rate and Quota'!$E$13,IF(K23/'Commission Rate and Quota'!$E$3&lt;1,'Commission Rate and Quota'!$E$14,IF(K23/'Commission Rate and Quota'!$E$3&lt;1.25,'Commission Rate and Quota'!$E$15,'Commission Rate and Quota'!$E$16))))))</f>
        <v>0.09</v>
      </c>
      <c r="M23" s="76">
        <f t="shared" si="0"/>
        <v>438.66180000000003</v>
      </c>
    </row>
    <row r="24" spans="1:24" x14ac:dyDescent="0.25">
      <c r="A24" s="43" t="s">
        <v>129</v>
      </c>
      <c r="B24" s="44">
        <v>45708</v>
      </c>
      <c r="C24" s="43">
        <v>57609</v>
      </c>
      <c r="D24" s="45">
        <v>1221.82</v>
      </c>
      <c r="E24" s="45">
        <v>109.96</v>
      </c>
      <c r="F24" s="43" t="s">
        <v>33</v>
      </c>
      <c r="G24" s="43">
        <v>1661</v>
      </c>
      <c r="H24" s="43" t="s">
        <v>10</v>
      </c>
      <c r="I24" s="43" t="s">
        <v>34</v>
      </c>
      <c r="J24" s="43" t="s">
        <v>11</v>
      </c>
      <c r="K24" s="46">
        <f t="shared" si="1"/>
        <v>2011907.69</v>
      </c>
      <c r="L24" s="82">
        <f>IF(I24="Product",IF(K24/'Commission Rate and Quota'!$D$3&lt;0.5,'Commission Rate and Quota'!$D$11,IF(K24/'Commission Rate and Quota'!$D$3&lt;0.75,'Commission Rate and Quota'!$D$12,IF(K24/'Commission Rate and Quota'!$D$3&lt;0.9,'Commission Rate and Quota'!$D$13,IF('Data (1 &amp; 2)'!K24/'Commission Rate and Quota'!$D$3&lt;1,'Commission Rate and Quota'!$D$14,IF('Data (1 &amp; 2)'!K24/'Commission Rate and Quota'!$D$3&lt;1.25,'Commission Rate and Quota'!$D$15,'Commission Rate and Quota'!$D$16))))),IF(K24/'Commission Rate and Quota'!$E$3&lt;0.5,'Commission Rate and Quota'!$E$11,IF(K24/'Commission Rate and Quota'!$E$3&lt;0.75,'Commission Rate and Quota'!$E$12,IF(K24/'Commission Rate and Quota'!$E$3&lt;0.9,'Commission Rate and Quota'!$E$13,IF(K24/'Commission Rate and Quota'!$E$3&lt;1,'Commission Rate and Quota'!$E$14,IF(K24/'Commission Rate and Quota'!$E$3&lt;1.25,'Commission Rate and Quota'!$E$15,'Commission Rate and Quota'!$E$16))))))</f>
        <v>0.09</v>
      </c>
      <c r="M24" s="76">
        <f t="shared" si="0"/>
        <v>109.96379999999999</v>
      </c>
    </row>
    <row r="25" spans="1:24" x14ac:dyDescent="0.25">
      <c r="A25" s="43" t="s">
        <v>129</v>
      </c>
      <c r="B25" s="44">
        <v>45708</v>
      </c>
      <c r="C25" s="43">
        <v>57609</v>
      </c>
      <c r="D25" s="45">
        <v>380.99</v>
      </c>
      <c r="E25" s="45">
        <v>0</v>
      </c>
      <c r="F25" s="43" t="s">
        <v>33</v>
      </c>
      <c r="G25" s="43">
        <v>1661</v>
      </c>
      <c r="H25" s="43" t="s">
        <v>10</v>
      </c>
      <c r="I25" s="43" t="s">
        <v>34</v>
      </c>
      <c r="J25" s="43" t="s">
        <v>11</v>
      </c>
      <c r="K25" s="46">
        <f t="shared" si="1"/>
        <v>2012288.68</v>
      </c>
      <c r="L25" s="82">
        <f>IF(I25="Product",IF(K25/'Commission Rate and Quota'!$D$3&lt;0.5,'Commission Rate and Quota'!$D$11,IF(K25/'Commission Rate and Quota'!$D$3&lt;0.75,'Commission Rate and Quota'!$D$12,IF(K25/'Commission Rate and Quota'!$D$3&lt;0.9,'Commission Rate and Quota'!$D$13,IF('Data (1 &amp; 2)'!K25/'Commission Rate and Quota'!$D$3&lt;1,'Commission Rate and Quota'!$D$14,IF('Data (1 &amp; 2)'!K25/'Commission Rate and Quota'!$D$3&lt;1.25,'Commission Rate and Quota'!$D$15,'Commission Rate and Quota'!$D$16))))),IF(K25/'Commission Rate and Quota'!$E$3&lt;0.5,'Commission Rate and Quota'!$E$11,IF(K25/'Commission Rate and Quota'!$E$3&lt;0.75,'Commission Rate and Quota'!$E$12,IF(K25/'Commission Rate and Quota'!$E$3&lt;0.9,'Commission Rate and Quota'!$E$13,IF(K25/'Commission Rate and Quota'!$E$3&lt;1,'Commission Rate and Quota'!$E$14,IF(K25/'Commission Rate and Quota'!$E$3&lt;1.25,'Commission Rate and Quota'!$E$15,'Commission Rate and Quota'!$E$16))))))</f>
        <v>0.09</v>
      </c>
      <c r="M25" s="76">
        <f t="shared" si="0"/>
        <v>34.289099999999998</v>
      </c>
    </row>
    <row r="26" spans="1:24" x14ac:dyDescent="0.25">
      <c r="A26" s="43" t="s">
        <v>103</v>
      </c>
      <c r="B26" s="44">
        <v>45709</v>
      </c>
      <c r="C26" s="43">
        <v>44084</v>
      </c>
      <c r="D26" s="45">
        <v>125875</v>
      </c>
      <c r="E26" s="45">
        <v>5137.76</v>
      </c>
      <c r="F26" s="43" t="s">
        <v>33</v>
      </c>
      <c r="G26" s="43">
        <v>1661</v>
      </c>
      <c r="H26" s="43" t="s">
        <v>10</v>
      </c>
      <c r="I26" s="43" t="s">
        <v>34</v>
      </c>
      <c r="J26" s="43" t="s">
        <v>11</v>
      </c>
      <c r="K26" s="46">
        <f t="shared" si="1"/>
        <v>2138163.6799999997</v>
      </c>
      <c r="L26" s="82">
        <f>IF(I26="Product",IF(K26/'Commission Rate and Quota'!$D$3&lt;0.5,'Commission Rate and Quota'!$D$11,IF(K26/'Commission Rate and Quota'!$D$3&lt;0.75,'Commission Rate and Quota'!$D$12,IF(K26/'Commission Rate and Quota'!$D$3&lt;0.9,'Commission Rate and Quota'!$D$13,IF('Data (1 &amp; 2)'!K26/'Commission Rate and Quota'!$D$3&lt;1,'Commission Rate and Quota'!$D$14,IF('Data (1 &amp; 2)'!K26/'Commission Rate and Quota'!$D$3&lt;1.25,'Commission Rate and Quota'!$D$15,'Commission Rate and Quota'!$D$16))))),IF(K26/'Commission Rate and Quota'!$E$3&lt;0.5,'Commission Rate and Quota'!$E$11,IF(K26/'Commission Rate and Quota'!$E$3&lt;0.75,'Commission Rate and Quota'!$E$12,IF(K26/'Commission Rate and Quota'!$E$3&lt;0.9,'Commission Rate and Quota'!$E$13,IF(K26/'Commission Rate and Quota'!$E$3&lt;1,'Commission Rate and Quota'!$E$14,IF(K26/'Commission Rate and Quota'!$E$3&lt;1.25,'Commission Rate and Quota'!$E$15,'Commission Rate and Quota'!$E$16))))))</f>
        <v>0.09</v>
      </c>
      <c r="M26" s="76">
        <f t="shared" si="0"/>
        <v>11328.75</v>
      </c>
    </row>
    <row r="27" spans="1:24" x14ac:dyDescent="0.25">
      <c r="A27" s="43" t="s">
        <v>104</v>
      </c>
      <c r="B27" s="44">
        <v>45721</v>
      </c>
      <c r="C27" s="43">
        <v>44084</v>
      </c>
      <c r="D27" s="45">
        <v>13482.9</v>
      </c>
      <c r="E27" s="45">
        <v>1139.4000000000001</v>
      </c>
      <c r="F27" s="43" t="s">
        <v>33</v>
      </c>
      <c r="G27" s="43">
        <v>1661</v>
      </c>
      <c r="H27" s="43" t="s">
        <v>10</v>
      </c>
      <c r="I27" s="43" t="s">
        <v>34</v>
      </c>
      <c r="J27" s="43" t="s">
        <v>11</v>
      </c>
      <c r="K27" s="46">
        <f t="shared" si="1"/>
        <v>2151646.5799999996</v>
      </c>
      <c r="L27" s="82">
        <f>IF(I27="Product",IF(K27/'Commission Rate and Quota'!$D$3&lt;0.5,'Commission Rate and Quota'!$D$11,IF(K27/'Commission Rate and Quota'!$D$3&lt;0.75,'Commission Rate and Quota'!$D$12,IF(K27/'Commission Rate and Quota'!$D$3&lt;0.9,'Commission Rate and Quota'!$D$13,IF('Data (1 &amp; 2)'!K27/'Commission Rate and Quota'!$D$3&lt;1,'Commission Rate and Quota'!$D$14,IF('Data (1 &amp; 2)'!K27/'Commission Rate and Quota'!$D$3&lt;1.25,'Commission Rate and Quota'!$D$15,'Commission Rate and Quota'!$D$16))))),IF(K27/'Commission Rate and Quota'!$E$3&lt;0.5,'Commission Rate and Quota'!$E$11,IF(K27/'Commission Rate and Quota'!$E$3&lt;0.75,'Commission Rate and Quota'!$E$12,IF(K27/'Commission Rate and Quota'!$E$3&lt;0.9,'Commission Rate and Quota'!$E$13,IF(K27/'Commission Rate and Quota'!$E$3&lt;1,'Commission Rate and Quota'!$E$14,IF(K27/'Commission Rate and Quota'!$E$3&lt;1.25,'Commission Rate and Quota'!$E$15,'Commission Rate and Quota'!$E$16))))))</f>
        <v>0.09</v>
      </c>
      <c r="M27" s="76">
        <f t="shared" si="0"/>
        <v>1213.461</v>
      </c>
    </row>
    <row r="28" spans="1:24" x14ac:dyDescent="0.25">
      <c r="A28" s="43" t="s">
        <v>106</v>
      </c>
      <c r="B28" s="44">
        <v>45724</v>
      </c>
      <c r="C28" s="43">
        <v>44084</v>
      </c>
      <c r="D28" s="45">
        <v>34378.18</v>
      </c>
      <c r="E28" s="45">
        <v>628.17999999999995</v>
      </c>
      <c r="F28" s="43" t="s">
        <v>33</v>
      </c>
      <c r="G28" s="43">
        <v>1661</v>
      </c>
      <c r="H28" s="43" t="s">
        <v>10</v>
      </c>
      <c r="I28" s="43" t="s">
        <v>34</v>
      </c>
      <c r="J28" s="43" t="s">
        <v>11</v>
      </c>
      <c r="K28" s="46">
        <f t="shared" si="1"/>
        <v>2186024.7599999998</v>
      </c>
      <c r="L28" s="82">
        <f>IF(I28="Product",IF(K28/'Commission Rate and Quota'!$D$3&lt;0.5,'Commission Rate and Quota'!$D$11,IF(K28/'Commission Rate and Quota'!$D$3&lt;0.75,'Commission Rate and Quota'!$D$12,IF(K28/'Commission Rate and Quota'!$D$3&lt;0.9,'Commission Rate and Quota'!$D$13,IF('Data (1 &amp; 2)'!K28/'Commission Rate and Quota'!$D$3&lt;1,'Commission Rate and Quota'!$D$14,IF('Data (1 &amp; 2)'!K28/'Commission Rate and Quota'!$D$3&lt;1.25,'Commission Rate and Quota'!$D$15,'Commission Rate and Quota'!$D$16))))),IF(K28/'Commission Rate and Quota'!$E$3&lt;0.5,'Commission Rate and Quota'!$E$11,IF(K28/'Commission Rate and Quota'!$E$3&lt;0.75,'Commission Rate and Quota'!$E$12,IF(K28/'Commission Rate and Quota'!$E$3&lt;0.9,'Commission Rate and Quota'!$E$13,IF(K28/'Commission Rate and Quota'!$E$3&lt;1,'Commission Rate and Quota'!$E$14,IF(K28/'Commission Rate and Quota'!$E$3&lt;1.25,'Commission Rate and Quota'!$E$15,'Commission Rate and Quota'!$E$16))))))</f>
        <v>0.09</v>
      </c>
      <c r="M28" s="76">
        <f t="shared" si="0"/>
        <v>3094.0362</v>
      </c>
    </row>
    <row r="29" spans="1:24" x14ac:dyDescent="0.25">
      <c r="A29" s="43" t="s">
        <v>106</v>
      </c>
      <c r="B29" s="44">
        <v>45724</v>
      </c>
      <c r="C29" s="43">
        <v>44084</v>
      </c>
      <c r="D29" s="45">
        <v>9418.68</v>
      </c>
      <c r="E29" s="45">
        <v>1318.68</v>
      </c>
      <c r="F29" s="43" t="s">
        <v>33</v>
      </c>
      <c r="G29" s="43">
        <v>1661</v>
      </c>
      <c r="H29" s="43" t="s">
        <v>10</v>
      </c>
      <c r="I29" s="43" t="s">
        <v>34</v>
      </c>
      <c r="J29" s="43" t="s">
        <v>11</v>
      </c>
      <c r="K29" s="46">
        <f t="shared" si="1"/>
        <v>2195443.44</v>
      </c>
      <c r="L29" s="82">
        <f>IF(I29="Product",IF(K29/'Commission Rate and Quota'!$D$3&lt;0.5,'Commission Rate and Quota'!$D$11,IF(K29/'Commission Rate and Quota'!$D$3&lt;0.75,'Commission Rate and Quota'!$D$12,IF(K29/'Commission Rate and Quota'!$D$3&lt;0.9,'Commission Rate and Quota'!$D$13,IF('Data (1 &amp; 2)'!K29/'Commission Rate and Quota'!$D$3&lt;1,'Commission Rate and Quota'!$D$14,IF('Data (1 &amp; 2)'!K29/'Commission Rate and Quota'!$D$3&lt;1.25,'Commission Rate and Quota'!$D$15,'Commission Rate and Quota'!$D$16))))),IF(K29/'Commission Rate and Quota'!$E$3&lt;0.5,'Commission Rate and Quota'!$E$11,IF(K29/'Commission Rate and Quota'!$E$3&lt;0.75,'Commission Rate and Quota'!$E$12,IF(K29/'Commission Rate and Quota'!$E$3&lt;0.9,'Commission Rate and Quota'!$E$13,IF(K29/'Commission Rate and Quota'!$E$3&lt;1,'Commission Rate and Quota'!$E$14,IF(K29/'Commission Rate and Quota'!$E$3&lt;1.25,'Commission Rate and Quota'!$E$15,'Commission Rate and Quota'!$E$16))))))</f>
        <v>0.09</v>
      </c>
      <c r="M29" s="76">
        <f t="shared" si="0"/>
        <v>847.68119999999999</v>
      </c>
    </row>
    <row r="30" spans="1:24" x14ac:dyDescent="0.25">
      <c r="A30" s="43" t="s">
        <v>106</v>
      </c>
      <c r="B30" s="44">
        <v>45724</v>
      </c>
      <c r="C30" s="43">
        <v>44084</v>
      </c>
      <c r="D30" s="45">
        <v>2899.27</v>
      </c>
      <c r="E30" s="45">
        <v>0</v>
      </c>
      <c r="F30" s="43" t="s">
        <v>33</v>
      </c>
      <c r="G30" s="43">
        <v>1661</v>
      </c>
      <c r="H30" s="43" t="s">
        <v>10</v>
      </c>
      <c r="I30" s="43" t="s">
        <v>34</v>
      </c>
      <c r="J30" s="43" t="s">
        <v>11</v>
      </c>
      <c r="K30" s="46">
        <f t="shared" si="1"/>
        <v>2198342.71</v>
      </c>
      <c r="L30" s="82">
        <f>IF(I30="Product",IF(K30/'Commission Rate and Quota'!$D$3&lt;0.5,'Commission Rate and Quota'!$D$11,IF(K30/'Commission Rate and Quota'!$D$3&lt;0.75,'Commission Rate and Quota'!$D$12,IF(K30/'Commission Rate and Quota'!$D$3&lt;0.9,'Commission Rate and Quota'!$D$13,IF('Data (1 &amp; 2)'!K30/'Commission Rate and Quota'!$D$3&lt;1,'Commission Rate and Quota'!$D$14,IF('Data (1 &amp; 2)'!K30/'Commission Rate and Quota'!$D$3&lt;1.25,'Commission Rate and Quota'!$D$15,'Commission Rate and Quota'!$D$16))))),IF(K30/'Commission Rate and Quota'!$E$3&lt;0.5,'Commission Rate and Quota'!$E$11,IF(K30/'Commission Rate and Quota'!$E$3&lt;0.75,'Commission Rate and Quota'!$E$12,IF(K30/'Commission Rate and Quota'!$E$3&lt;0.9,'Commission Rate and Quota'!$E$13,IF(K30/'Commission Rate and Quota'!$E$3&lt;1,'Commission Rate and Quota'!$E$14,IF(K30/'Commission Rate and Quota'!$E$3&lt;1.25,'Commission Rate and Quota'!$E$15,'Commission Rate and Quota'!$E$16))))))</f>
        <v>0.09</v>
      </c>
      <c r="M30" s="76">
        <f t="shared" si="0"/>
        <v>260.93430000000001</v>
      </c>
    </row>
    <row r="31" spans="1:24" x14ac:dyDescent="0.25">
      <c r="A31" s="43" t="s">
        <v>130</v>
      </c>
      <c r="B31" s="44">
        <v>45724</v>
      </c>
      <c r="C31" s="43">
        <v>57609</v>
      </c>
      <c r="D31" s="45">
        <v>4545.6000000000004</v>
      </c>
      <c r="E31" s="45">
        <v>545.6</v>
      </c>
      <c r="F31" s="43" t="s">
        <v>33</v>
      </c>
      <c r="G31" s="43">
        <v>1661</v>
      </c>
      <c r="H31" s="43" t="s">
        <v>10</v>
      </c>
      <c r="I31" s="43" t="s">
        <v>34</v>
      </c>
      <c r="J31" s="43" t="s">
        <v>11</v>
      </c>
      <c r="K31" s="46">
        <f t="shared" si="1"/>
        <v>2202888.31</v>
      </c>
      <c r="L31" s="82">
        <f>IF(I31="Product",IF(K31/'Commission Rate and Quota'!$D$3&lt;0.5,'Commission Rate and Quota'!$D$11,IF(K31/'Commission Rate and Quota'!$D$3&lt;0.75,'Commission Rate and Quota'!$D$12,IF(K31/'Commission Rate and Quota'!$D$3&lt;0.9,'Commission Rate and Quota'!$D$13,IF('Data (1 &amp; 2)'!K31/'Commission Rate and Quota'!$D$3&lt;1,'Commission Rate and Quota'!$D$14,IF('Data (1 &amp; 2)'!K31/'Commission Rate and Quota'!$D$3&lt;1.25,'Commission Rate and Quota'!$D$15,'Commission Rate and Quota'!$D$16))))),IF(K31/'Commission Rate and Quota'!$E$3&lt;0.5,'Commission Rate and Quota'!$E$11,IF(K31/'Commission Rate and Quota'!$E$3&lt;0.75,'Commission Rate and Quota'!$E$12,IF(K31/'Commission Rate and Quota'!$E$3&lt;0.9,'Commission Rate and Quota'!$E$13,IF(K31/'Commission Rate and Quota'!$E$3&lt;1,'Commission Rate and Quota'!$E$14,IF(K31/'Commission Rate and Quota'!$E$3&lt;1.25,'Commission Rate and Quota'!$E$15,'Commission Rate and Quota'!$E$16))))))</f>
        <v>0.09</v>
      </c>
      <c r="M31" s="76">
        <f t="shared" si="0"/>
        <v>409.10400000000004</v>
      </c>
    </row>
    <row r="32" spans="1:24" x14ac:dyDescent="0.25">
      <c r="A32" s="43" t="s">
        <v>164</v>
      </c>
      <c r="B32" s="44">
        <v>45724</v>
      </c>
      <c r="C32" s="43">
        <v>121409</v>
      </c>
      <c r="D32" s="45">
        <v>1208.8800000000001</v>
      </c>
      <c r="E32" s="45">
        <v>120.88</v>
      </c>
      <c r="F32" s="43" t="s">
        <v>33</v>
      </c>
      <c r="G32" s="43">
        <v>1661</v>
      </c>
      <c r="H32" s="43" t="s">
        <v>10</v>
      </c>
      <c r="I32" s="43" t="s">
        <v>34</v>
      </c>
      <c r="J32" s="43" t="s">
        <v>11</v>
      </c>
      <c r="K32" s="46">
        <f t="shared" si="1"/>
        <v>2204097.19</v>
      </c>
      <c r="L32" s="82">
        <f>IF(I32="Product",IF(K32/'Commission Rate and Quota'!$D$3&lt;0.5,'Commission Rate and Quota'!$D$11,IF(K32/'Commission Rate and Quota'!$D$3&lt;0.75,'Commission Rate and Quota'!$D$12,IF(K32/'Commission Rate and Quota'!$D$3&lt;0.9,'Commission Rate and Quota'!$D$13,IF('Data (1 &amp; 2)'!K32/'Commission Rate and Quota'!$D$3&lt;1,'Commission Rate and Quota'!$D$14,IF('Data (1 &amp; 2)'!K32/'Commission Rate and Quota'!$D$3&lt;1.25,'Commission Rate and Quota'!$D$15,'Commission Rate and Quota'!$D$16))))),IF(K32/'Commission Rate and Quota'!$E$3&lt;0.5,'Commission Rate and Quota'!$E$11,IF(K32/'Commission Rate and Quota'!$E$3&lt;0.75,'Commission Rate and Quota'!$E$12,IF(K32/'Commission Rate and Quota'!$E$3&lt;0.9,'Commission Rate and Quota'!$E$13,IF(K32/'Commission Rate and Quota'!$E$3&lt;1,'Commission Rate and Quota'!$E$14,IF(K32/'Commission Rate and Quota'!$E$3&lt;1.25,'Commission Rate and Quota'!$E$15,'Commission Rate and Quota'!$E$16))))))</f>
        <v>0.09</v>
      </c>
      <c r="M32" s="76">
        <f t="shared" si="0"/>
        <v>108.7992</v>
      </c>
    </row>
    <row r="33" spans="1:13" x14ac:dyDescent="0.25">
      <c r="A33" s="43" t="s">
        <v>158</v>
      </c>
      <c r="B33" s="44">
        <v>45730</v>
      </c>
      <c r="C33" s="43">
        <v>76405</v>
      </c>
      <c r="D33" s="45">
        <v>119448</v>
      </c>
      <c r="E33" s="45">
        <v>23898</v>
      </c>
      <c r="F33" s="43" t="s">
        <v>33</v>
      </c>
      <c r="G33" s="43">
        <v>1661</v>
      </c>
      <c r="H33" s="43" t="s">
        <v>10</v>
      </c>
      <c r="I33" s="43" t="s">
        <v>34</v>
      </c>
      <c r="J33" s="43" t="s">
        <v>11</v>
      </c>
      <c r="K33" s="46">
        <f t="shared" si="1"/>
        <v>2323545.19</v>
      </c>
      <c r="L33" s="82">
        <f>IF(I33="Product",IF(K33/'Commission Rate and Quota'!$D$3&lt;0.5,'Commission Rate and Quota'!$D$11,IF(K33/'Commission Rate and Quota'!$D$3&lt;0.75,'Commission Rate and Quota'!$D$12,IF(K33/'Commission Rate and Quota'!$D$3&lt;0.9,'Commission Rate and Quota'!$D$13,IF('Data (1 &amp; 2)'!K33/'Commission Rate and Quota'!$D$3&lt;1,'Commission Rate and Quota'!$D$14,IF('Data (1 &amp; 2)'!K33/'Commission Rate and Quota'!$D$3&lt;1.25,'Commission Rate and Quota'!$D$15,'Commission Rate and Quota'!$D$16))))),IF(K33/'Commission Rate and Quota'!$E$3&lt;0.5,'Commission Rate and Quota'!$E$11,IF(K33/'Commission Rate and Quota'!$E$3&lt;0.75,'Commission Rate and Quota'!$E$12,IF(K33/'Commission Rate and Quota'!$E$3&lt;0.9,'Commission Rate and Quota'!$E$13,IF(K33/'Commission Rate and Quota'!$E$3&lt;1,'Commission Rate and Quota'!$E$14,IF(K33/'Commission Rate and Quota'!$E$3&lt;1.25,'Commission Rate and Quota'!$E$15,'Commission Rate and Quota'!$E$16))))))</f>
        <v>0.1</v>
      </c>
      <c r="M33" s="76">
        <f t="shared" si="0"/>
        <v>11944.800000000001</v>
      </c>
    </row>
    <row r="34" spans="1:13" x14ac:dyDescent="0.25">
      <c r="A34" s="43" t="s">
        <v>36</v>
      </c>
      <c r="B34" s="44">
        <v>45732</v>
      </c>
      <c r="C34" s="43">
        <v>29795</v>
      </c>
      <c r="D34" s="45">
        <v>1071</v>
      </c>
      <c r="E34" s="45">
        <v>246.33</v>
      </c>
      <c r="F34" s="43" t="s">
        <v>33</v>
      </c>
      <c r="G34" s="43">
        <v>1661</v>
      </c>
      <c r="H34" s="43" t="s">
        <v>10</v>
      </c>
      <c r="I34" s="43" t="s">
        <v>34</v>
      </c>
      <c r="J34" s="43" t="s">
        <v>11</v>
      </c>
      <c r="K34" s="46">
        <f t="shared" si="1"/>
        <v>2324616.19</v>
      </c>
      <c r="L34" s="82">
        <f>IF(I34="Product",IF(K34/'Commission Rate and Quota'!$D$3&lt;0.5,'Commission Rate and Quota'!$D$11,IF(K34/'Commission Rate and Quota'!$D$3&lt;0.75,'Commission Rate and Quota'!$D$12,IF(K34/'Commission Rate and Quota'!$D$3&lt;0.9,'Commission Rate and Quota'!$D$13,IF('Data (1 &amp; 2)'!K34/'Commission Rate and Quota'!$D$3&lt;1,'Commission Rate and Quota'!$D$14,IF('Data (1 &amp; 2)'!K34/'Commission Rate and Quota'!$D$3&lt;1.25,'Commission Rate and Quota'!$D$15,'Commission Rate and Quota'!$D$16))))),IF(K34/'Commission Rate and Quota'!$E$3&lt;0.5,'Commission Rate and Quota'!$E$11,IF(K34/'Commission Rate and Quota'!$E$3&lt;0.75,'Commission Rate and Quota'!$E$12,IF(K34/'Commission Rate and Quota'!$E$3&lt;0.9,'Commission Rate and Quota'!$E$13,IF(K34/'Commission Rate and Quota'!$E$3&lt;1,'Commission Rate and Quota'!$E$14,IF(K34/'Commission Rate and Quota'!$E$3&lt;1.25,'Commission Rate and Quota'!$E$15,'Commission Rate and Quota'!$E$16))))))</f>
        <v>0.1</v>
      </c>
      <c r="M34" s="76">
        <f t="shared" si="0"/>
        <v>107.10000000000001</v>
      </c>
    </row>
    <row r="35" spans="1:13" x14ac:dyDescent="0.25">
      <c r="A35" s="43" t="s">
        <v>269</v>
      </c>
      <c r="B35" s="44">
        <v>45732</v>
      </c>
      <c r="C35" s="43">
        <v>170447</v>
      </c>
      <c r="D35" s="45">
        <v>36199.050000000003</v>
      </c>
      <c r="E35" s="45">
        <v>2720.84</v>
      </c>
      <c r="F35" s="43" t="s">
        <v>33</v>
      </c>
      <c r="G35" s="43">
        <v>1661</v>
      </c>
      <c r="H35" s="43" t="s">
        <v>10</v>
      </c>
      <c r="I35" s="43" t="s">
        <v>34</v>
      </c>
      <c r="J35" s="43" t="s">
        <v>11</v>
      </c>
      <c r="K35" s="46">
        <f t="shared" si="1"/>
        <v>2360815.2399999998</v>
      </c>
      <c r="L35" s="82">
        <f>IF(I35="Product",IF(K35/'Commission Rate and Quota'!$D$3&lt;0.5,'Commission Rate and Quota'!$D$11,IF(K35/'Commission Rate and Quota'!$D$3&lt;0.75,'Commission Rate and Quota'!$D$12,IF(K35/'Commission Rate and Quota'!$D$3&lt;0.9,'Commission Rate and Quota'!$D$13,IF('Data (1 &amp; 2)'!K35/'Commission Rate and Quota'!$D$3&lt;1,'Commission Rate and Quota'!$D$14,IF('Data (1 &amp; 2)'!K35/'Commission Rate and Quota'!$D$3&lt;1.25,'Commission Rate and Quota'!$D$15,'Commission Rate and Quota'!$D$16))))),IF(K35/'Commission Rate and Quota'!$E$3&lt;0.5,'Commission Rate and Quota'!$E$11,IF(K35/'Commission Rate and Quota'!$E$3&lt;0.75,'Commission Rate and Quota'!$E$12,IF(K35/'Commission Rate and Quota'!$E$3&lt;0.9,'Commission Rate and Quota'!$E$13,IF(K35/'Commission Rate and Quota'!$E$3&lt;1,'Commission Rate and Quota'!$E$14,IF(K35/'Commission Rate and Quota'!$E$3&lt;1.25,'Commission Rate and Quota'!$E$15,'Commission Rate and Quota'!$E$16))))))</f>
        <v>0.1</v>
      </c>
      <c r="M35" s="76">
        <f t="shared" si="0"/>
        <v>3619.9050000000007</v>
      </c>
    </row>
    <row r="36" spans="1:13" x14ac:dyDescent="0.25">
      <c r="A36" s="43" t="s">
        <v>131</v>
      </c>
      <c r="B36" s="44">
        <v>45736</v>
      </c>
      <c r="C36" s="43">
        <v>57609</v>
      </c>
      <c r="D36" s="45">
        <v>2983.05</v>
      </c>
      <c r="E36" s="45">
        <v>358.05</v>
      </c>
      <c r="F36" s="43" t="s">
        <v>33</v>
      </c>
      <c r="G36" s="43">
        <v>1661</v>
      </c>
      <c r="H36" s="43" t="s">
        <v>10</v>
      </c>
      <c r="I36" s="43" t="s">
        <v>34</v>
      </c>
      <c r="J36" s="43" t="s">
        <v>11</v>
      </c>
      <c r="K36" s="46">
        <f t="shared" si="1"/>
        <v>2363798.2899999996</v>
      </c>
      <c r="L36" s="82">
        <f>IF(I36="Product",IF(K36/'Commission Rate and Quota'!$D$3&lt;0.5,'Commission Rate and Quota'!$D$11,IF(K36/'Commission Rate and Quota'!$D$3&lt;0.75,'Commission Rate and Quota'!$D$12,IF(K36/'Commission Rate and Quota'!$D$3&lt;0.9,'Commission Rate and Quota'!$D$13,IF('Data (1 &amp; 2)'!K36/'Commission Rate and Quota'!$D$3&lt;1,'Commission Rate and Quota'!$D$14,IF('Data (1 &amp; 2)'!K36/'Commission Rate and Quota'!$D$3&lt;1.25,'Commission Rate and Quota'!$D$15,'Commission Rate and Quota'!$D$16))))),IF(K36/'Commission Rate and Quota'!$E$3&lt;0.5,'Commission Rate and Quota'!$E$11,IF(K36/'Commission Rate and Quota'!$E$3&lt;0.75,'Commission Rate and Quota'!$E$12,IF(K36/'Commission Rate and Quota'!$E$3&lt;0.9,'Commission Rate and Quota'!$E$13,IF(K36/'Commission Rate and Quota'!$E$3&lt;1,'Commission Rate and Quota'!$E$14,IF(K36/'Commission Rate and Quota'!$E$3&lt;1.25,'Commission Rate and Quota'!$E$15,'Commission Rate and Quota'!$E$16))))))</f>
        <v>0.1</v>
      </c>
      <c r="M36" s="76">
        <f t="shared" si="0"/>
        <v>298.30500000000001</v>
      </c>
    </row>
    <row r="37" spans="1:13" x14ac:dyDescent="0.25">
      <c r="A37" s="43" t="s">
        <v>284</v>
      </c>
      <c r="B37" s="44">
        <v>45738</v>
      </c>
      <c r="C37" s="43">
        <v>221356</v>
      </c>
      <c r="D37" s="45">
        <v>99639.94</v>
      </c>
      <c r="E37" s="45">
        <v>10467.94</v>
      </c>
      <c r="F37" s="43" t="s">
        <v>33</v>
      </c>
      <c r="G37" s="43">
        <v>1661</v>
      </c>
      <c r="H37" s="43" t="s">
        <v>10</v>
      </c>
      <c r="I37" s="43" t="s">
        <v>34</v>
      </c>
      <c r="J37" s="43" t="s">
        <v>11</v>
      </c>
      <c r="K37" s="46">
        <f t="shared" si="1"/>
        <v>2463438.2299999995</v>
      </c>
      <c r="L37" s="82">
        <f>IF(I37="Product",IF(K37/'Commission Rate and Quota'!$D$3&lt;0.5,'Commission Rate and Quota'!$D$11,IF(K37/'Commission Rate and Quota'!$D$3&lt;0.75,'Commission Rate and Quota'!$D$12,IF(K37/'Commission Rate and Quota'!$D$3&lt;0.9,'Commission Rate and Quota'!$D$13,IF('Data (1 &amp; 2)'!K37/'Commission Rate and Quota'!$D$3&lt;1,'Commission Rate and Quota'!$D$14,IF('Data (1 &amp; 2)'!K37/'Commission Rate and Quota'!$D$3&lt;1.25,'Commission Rate and Quota'!$D$15,'Commission Rate and Quota'!$D$16))))),IF(K37/'Commission Rate and Quota'!$E$3&lt;0.5,'Commission Rate and Quota'!$E$11,IF(K37/'Commission Rate and Quota'!$E$3&lt;0.75,'Commission Rate and Quota'!$E$12,IF(K37/'Commission Rate and Quota'!$E$3&lt;0.9,'Commission Rate and Quota'!$E$13,IF(K37/'Commission Rate and Quota'!$E$3&lt;1,'Commission Rate and Quota'!$E$14,IF(K37/'Commission Rate and Quota'!$E$3&lt;1.25,'Commission Rate and Quota'!$E$15,'Commission Rate and Quota'!$E$16))))))</f>
        <v>0.1</v>
      </c>
      <c r="M37" s="76">
        <f t="shared" si="0"/>
        <v>9963.9940000000006</v>
      </c>
    </row>
    <row r="38" spans="1:13" x14ac:dyDescent="0.25">
      <c r="A38" s="43" t="s">
        <v>284</v>
      </c>
      <c r="B38" s="44">
        <v>45738</v>
      </c>
      <c r="C38" s="43">
        <v>221356</v>
      </c>
      <c r="D38" s="45">
        <v>98569.8</v>
      </c>
      <c r="E38" s="45">
        <v>10350.200000000001</v>
      </c>
      <c r="F38" s="43" t="s">
        <v>33</v>
      </c>
      <c r="G38" s="43">
        <v>1661</v>
      </c>
      <c r="H38" s="43" t="s">
        <v>10</v>
      </c>
      <c r="I38" s="43" t="s">
        <v>34</v>
      </c>
      <c r="J38" s="43" t="s">
        <v>11</v>
      </c>
      <c r="K38" s="46">
        <f t="shared" si="1"/>
        <v>2562008.0299999993</v>
      </c>
      <c r="L38" s="82">
        <f>IF(I38="Product",IF(K38/'Commission Rate and Quota'!$D$3&lt;0.5,'Commission Rate and Quota'!$D$11,IF(K38/'Commission Rate and Quota'!$D$3&lt;0.75,'Commission Rate and Quota'!$D$12,IF(K38/'Commission Rate and Quota'!$D$3&lt;0.9,'Commission Rate and Quota'!$D$13,IF('Data (1 &amp; 2)'!K38/'Commission Rate and Quota'!$D$3&lt;1,'Commission Rate and Quota'!$D$14,IF('Data (1 &amp; 2)'!K38/'Commission Rate and Quota'!$D$3&lt;1.25,'Commission Rate and Quota'!$D$15,'Commission Rate and Quota'!$D$16))))),IF(K38/'Commission Rate and Quota'!$E$3&lt;0.5,'Commission Rate and Quota'!$E$11,IF(K38/'Commission Rate and Quota'!$E$3&lt;0.75,'Commission Rate and Quota'!$E$12,IF(K38/'Commission Rate and Quota'!$E$3&lt;0.9,'Commission Rate and Quota'!$E$13,IF(K38/'Commission Rate and Quota'!$E$3&lt;1,'Commission Rate and Quota'!$E$14,IF(K38/'Commission Rate and Quota'!$E$3&lt;1.25,'Commission Rate and Quota'!$E$15,'Commission Rate and Quota'!$E$16))))))</f>
        <v>0.1</v>
      </c>
      <c r="M38" s="76">
        <f t="shared" si="0"/>
        <v>9856.9800000000014</v>
      </c>
    </row>
    <row r="39" spans="1:13" x14ac:dyDescent="0.25">
      <c r="A39" s="43" t="s">
        <v>284</v>
      </c>
      <c r="B39" s="44">
        <v>45738</v>
      </c>
      <c r="C39" s="43">
        <v>221356</v>
      </c>
      <c r="D39" s="45">
        <v>18928</v>
      </c>
      <c r="E39" s="45">
        <v>1988</v>
      </c>
      <c r="F39" s="43" t="s">
        <v>33</v>
      </c>
      <c r="G39" s="43">
        <v>1661</v>
      </c>
      <c r="H39" s="43" t="s">
        <v>10</v>
      </c>
      <c r="I39" s="43" t="s">
        <v>34</v>
      </c>
      <c r="J39" s="43" t="s">
        <v>11</v>
      </c>
      <c r="K39" s="46">
        <f t="shared" si="1"/>
        <v>2580936.0299999993</v>
      </c>
      <c r="L39" s="82">
        <f>IF(I39="Product",IF(K39/'Commission Rate and Quota'!$D$3&lt;0.5,'Commission Rate and Quota'!$D$11,IF(K39/'Commission Rate and Quota'!$D$3&lt;0.75,'Commission Rate and Quota'!$D$12,IF(K39/'Commission Rate and Quota'!$D$3&lt;0.9,'Commission Rate and Quota'!$D$13,IF('Data (1 &amp; 2)'!K39/'Commission Rate and Quota'!$D$3&lt;1,'Commission Rate and Quota'!$D$14,IF('Data (1 &amp; 2)'!K39/'Commission Rate and Quota'!$D$3&lt;1.25,'Commission Rate and Quota'!$D$15,'Commission Rate and Quota'!$D$16))))),IF(K39/'Commission Rate and Quota'!$E$3&lt;0.5,'Commission Rate and Quota'!$E$11,IF(K39/'Commission Rate and Quota'!$E$3&lt;0.75,'Commission Rate and Quota'!$E$12,IF(K39/'Commission Rate and Quota'!$E$3&lt;0.9,'Commission Rate and Quota'!$E$13,IF(K39/'Commission Rate and Quota'!$E$3&lt;1,'Commission Rate and Quota'!$E$14,IF(K39/'Commission Rate and Quota'!$E$3&lt;1.25,'Commission Rate and Quota'!$E$15,'Commission Rate and Quota'!$E$16))))))</f>
        <v>0.1</v>
      </c>
      <c r="M39" s="76">
        <f t="shared" si="0"/>
        <v>1892.8000000000002</v>
      </c>
    </row>
    <row r="40" spans="1:13" x14ac:dyDescent="0.25">
      <c r="A40" s="43" t="s">
        <v>136</v>
      </c>
      <c r="B40" s="44">
        <v>45739</v>
      </c>
      <c r="C40" s="43">
        <v>66508</v>
      </c>
      <c r="D40" s="45">
        <v>150331.16</v>
      </c>
      <c r="E40" s="45">
        <v>16779.560000000001</v>
      </c>
      <c r="F40" s="43" t="s">
        <v>33</v>
      </c>
      <c r="G40" s="43">
        <v>1661</v>
      </c>
      <c r="H40" s="43" t="s">
        <v>10</v>
      </c>
      <c r="I40" s="43" t="s">
        <v>34</v>
      </c>
      <c r="J40" s="43" t="s">
        <v>11</v>
      </c>
      <c r="K40" s="46">
        <f t="shared" si="1"/>
        <v>2731267.1899999995</v>
      </c>
      <c r="L40" s="82">
        <f>IF(I40="Product",IF(K40/'Commission Rate and Quota'!$D$3&lt;0.5,'Commission Rate and Quota'!$D$11,IF(K40/'Commission Rate and Quota'!$D$3&lt;0.75,'Commission Rate and Quota'!$D$12,IF(K40/'Commission Rate and Quota'!$D$3&lt;0.9,'Commission Rate and Quota'!$D$13,IF('Data (1 &amp; 2)'!K40/'Commission Rate and Quota'!$D$3&lt;1,'Commission Rate and Quota'!$D$14,IF('Data (1 &amp; 2)'!K40/'Commission Rate and Quota'!$D$3&lt;1.25,'Commission Rate and Quota'!$D$15,'Commission Rate and Quota'!$D$16))))),IF(K40/'Commission Rate and Quota'!$E$3&lt;0.5,'Commission Rate and Quota'!$E$11,IF(K40/'Commission Rate and Quota'!$E$3&lt;0.75,'Commission Rate and Quota'!$E$12,IF(K40/'Commission Rate and Quota'!$E$3&lt;0.9,'Commission Rate and Quota'!$E$13,IF(K40/'Commission Rate and Quota'!$E$3&lt;1,'Commission Rate and Quota'!$E$14,IF(K40/'Commission Rate and Quota'!$E$3&lt;1.25,'Commission Rate and Quota'!$E$15,'Commission Rate and Quota'!$E$16))))))</f>
        <v>0.16</v>
      </c>
      <c r="M40" s="76">
        <f t="shared" si="0"/>
        <v>24052.9856</v>
      </c>
    </row>
    <row r="41" spans="1:13" x14ac:dyDescent="0.25">
      <c r="A41" s="43" t="s">
        <v>136</v>
      </c>
      <c r="B41" s="44">
        <v>45739</v>
      </c>
      <c r="C41" s="43">
        <v>66508</v>
      </c>
      <c r="D41" s="45">
        <v>166230.16</v>
      </c>
      <c r="E41" s="45">
        <v>18587.150000000001</v>
      </c>
      <c r="F41" s="43" t="s">
        <v>33</v>
      </c>
      <c r="G41" s="43">
        <v>1661</v>
      </c>
      <c r="H41" s="43" t="s">
        <v>10</v>
      </c>
      <c r="I41" s="43" t="s">
        <v>34</v>
      </c>
      <c r="J41" s="43" t="s">
        <v>11</v>
      </c>
      <c r="K41" s="46">
        <f>D41+K40</f>
        <v>2897497.3499999996</v>
      </c>
      <c r="L41" s="82">
        <f>IF(I41="Product",IF(K41/'Commission Rate and Quota'!$D$3&lt;0.5,'Commission Rate and Quota'!$D$11,IF(K41/'Commission Rate and Quota'!$D$3&lt;0.75,'Commission Rate and Quota'!$D$12,IF(K41/'Commission Rate and Quota'!$D$3&lt;0.9,'Commission Rate and Quota'!$D$13,IF('Data (1 &amp; 2)'!K41/'Commission Rate and Quota'!$D$3&lt;1,'Commission Rate and Quota'!$D$14,IF('Data (1 &amp; 2)'!K41/'Commission Rate and Quota'!$D$3&lt;1.25,'Commission Rate and Quota'!$D$15,'Commission Rate and Quota'!$D$16))))),IF(K41/'Commission Rate and Quota'!$E$3&lt;0.5,'Commission Rate and Quota'!$E$11,IF(K41/'Commission Rate and Quota'!$E$3&lt;0.75,'Commission Rate and Quota'!$E$12,IF(K41/'Commission Rate and Quota'!$E$3&lt;0.9,'Commission Rate and Quota'!$E$13,IF(K41/'Commission Rate and Quota'!$E$3&lt;1,'Commission Rate and Quota'!$E$14,IF(K41/'Commission Rate and Quota'!$E$3&lt;1.25,'Commission Rate and Quota'!$E$15,'Commission Rate and Quota'!$E$16))))))</f>
        <v>0.16</v>
      </c>
      <c r="M41" s="76">
        <f t="shared" si="0"/>
        <v>26596.8256</v>
      </c>
    </row>
    <row r="42" spans="1:13" x14ac:dyDescent="0.25">
      <c r="A42" s="43" t="s">
        <v>136</v>
      </c>
      <c r="B42" s="44">
        <v>45739</v>
      </c>
      <c r="C42" s="43">
        <v>66508</v>
      </c>
      <c r="D42" s="45">
        <v>10860.24</v>
      </c>
      <c r="E42" s="45">
        <v>1233.27</v>
      </c>
      <c r="F42" s="43" t="s">
        <v>33</v>
      </c>
      <c r="G42" s="43">
        <v>1661</v>
      </c>
      <c r="H42" s="43" t="s">
        <v>10</v>
      </c>
      <c r="I42" s="43" t="s">
        <v>34</v>
      </c>
      <c r="J42" s="43" t="s">
        <v>11</v>
      </c>
      <c r="K42" s="46">
        <f t="shared" si="1"/>
        <v>2908357.59</v>
      </c>
      <c r="L42" s="82">
        <f>IF(I42="Product",IF(K42/'Commission Rate and Quota'!$D$3&lt;0.5,'Commission Rate and Quota'!$D$11,IF(K42/'Commission Rate and Quota'!$D$3&lt;0.75,'Commission Rate and Quota'!$D$12,IF(K42/'Commission Rate and Quota'!$D$3&lt;0.9,'Commission Rate and Quota'!$D$13,IF('Data (1 &amp; 2)'!K42/'Commission Rate and Quota'!$D$3&lt;1,'Commission Rate and Quota'!$D$14,IF('Data (1 &amp; 2)'!K42/'Commission Rate and Quota'!$D$3&lt;1.25,'Commission Rate and Quota'!$D$15,'Commission Rate and Quota'!$D$16))))),IF(K42/'Commission Rate and Quota'!$E$3&lt;0.5,'Commission Rate and Quota'!$E$11,IF(K42/'Commission Rate and Quota'!$E$3&lt;0.75,'Commission Rate and Quota'!$E$12,IF(K42/'Commission Rate and Quota'!$E$3&lt;0.9,'Commission Rate and Quota'!$E$13,IF(K42/'Commission Rate and Quota'!$E$3&lt;1,'Commission Rate and Quota'!$E$14,IF(K42/'Commission Rate and Quota'!$E$3&lt;1.25,'Commission Rate and Quota'!$E$15,'Commission Rate and Quota'!$E$16))))))</f>
        <v>0.16</v>
      </c>
      <c r="M42" s="76">
        <f t="shared" si="0"/>
        <v>1737.6384</v>
      </c>
    </row>
    <row r="43" spans="1:13" x14ac:dyDescent="0.25">
      <c r="A43" s="43" t="s">
        <v>96</v>
      </c>
      <c r="B43" s="44">
        <v>45743</v>
      </c>
      <c r="C43" s="43">
        <v>42770</v>
      </c>
      <c r="D43" s="45">
        <v>1392.24</v>
      </c>
      <c r="E43" s="45">
        <v>0.24</v>
      </c>
      <c r="F43" s="43" t="s">
        <v>33</v>
      </c>
      <c r="G43" s="43">
        <v>1661</v>
      </c>
      <c r="H43" s="43" t="s">
        <v>10</v>
      </c>
      <c r="I43" s="43" t="s">
        <v>34</v>
      </c>
      <c r="J43" s="43" t="s">
        <v>11</v>
      </c>
      <c r="K43" s="46">
        <f t="shared" ref="K43:K60" si="2">D43+K42</f>
        <v>2909749.83</v>
      </c>
      <c r="L43" s="82">
        <f>IF(I43="Product",IF(K43/'Commission Rate and Quota'!$D$3&lt;0.5,'Commission Rate and Quota'!$D$11,IF(K43/'Commission Rate and Quota'!$D$3&lt;0.75,'Commission Rate and Quota'!$D$12,IF(K43/'Commission Rate and Quota'!$D$3&lt;0.9,'Commission Rate and Quota'!$D$13,IF('Data (1 &amp; 2)'!K43/'Commission Rate and Quota'!$D$3&lt;1,'Commission Rate and Quota'!$D$14,IF('Data (1 &amp; 2)'!K43/'Commission Rate and Quota'!$D$3&lt;1.25,'Commission Rate and Quota'!$D$15,'Commission Rate and Quota'!$D$16))))),IF(K43/'Commission Rate and Quota'!$E$3&lt;0.5,'Commission Rate and Quota'!$E$11,IF(K43/'Commission Rate and Quota'!$E$3&lt;0.75,'Commission Rate and Quota'!$E$12,IF(K43/'Commission Rate and Quota'!$E$3&lt;0.9,'Commission Rate and Quota'!$E$13,IF(K43/'Commission Rate and Quota'!$E$3&lt;1,'Commission Rate and Quota'!$E$14,IF(K43/'Commission Rate and Quota'!$E$3&lt;1.25,'Commission Rate and Quota'!$E$15,'Commission Rate and Quota'!$E$16))))))</f>
        <v>0.16</v>
      </c>
      <c r="M43" s="76">
        <f t="shared" ref="M43:M60" si="3">L43*D43</f>
        <v>222.75839999999999</v>
      </c>
    </row>
    <row r="44" spans="1:13" x14ac:dyDescent="0.25">
      <c r="A44" s="43" t="s">
        <v>96</v>
      </c>
      <c r="B44" s="44">
        <v>45743</v>
      </c>
      <c r="C44" s="43">
        <v>42770</v>
      </c>
      <c r="D44" s="45">
        <v>2614</v>
      </c>
      <c r="E44" s="45">
        <v>340</v>
      </c>
      <c r="F44" s="43" t="s">
        <v>33</v>
      </c>
      <c r="G44" s="43">
        <v>1661</v>
      </c>
      <c r="H44" s="43" t="s">
        <v>10</v>
      </c>
      <c r="I44" s="43" t="s">
        <v>34</v>
      </c>
      <c r="J44" s="43" t="s">
        <v>11</v>
      </c>
      <c r="K44" s="46">
        <f t="shared" si="2"/>
        <v>2912363.83</v>
      </c>
      <c r="L44" s="82">
        <f>IF(I44="Product",IF(K44/'Commission Rate and Quota'!$D$3&lt;0.5,'Commission Rate and Quota'!$D$11,IF(K44/'Commission Rate and Quota'!$D$3&lt;0.75,'Commission Rate and Quota'!$D$12,IF(K44/'Commission Rate and Quota'!$D$3&lt;0.9,'Commission Rate and Quota'!$D$13,IF('Data (1 &amp; 2)'!K44/'Commission Rate and Quota'!$D$3&lt;1,'Commission Rate and Quota'!$D$14,IF('Data (1 &amp; 2)'!K44/'Commission Rate and Quota'!$D$3&lt;1.25,'Commission Rate and Quota'!$D$15,'Commission Rate and Quota'!$D$16))))),IF(K44/'Commission Rate and Quota'!$E$3&lt;0.5,'Commission Rate and Quota'!$E$11,IF(K44/'Commission Rate and Quota'!$E$3&lt;0.75,'Commission Rate and Quota'!$E$12,IF(K44/'Commission Rate and Quota'!$E$3&lt;0.9,'Commission Rate and Quota'!$E$13,IF(K44/'Commission Rate and Quota'!$E$3&lt;1,'Commission Rate and Quota'!$E$14,IF(K44/'Commission Rate and Quota'!$E$3&lt;1.25,'Commission Rate and Quota'!$E$15,'Commission Rate and Quota'!$E$16))))))</f>
        <v>0.16</v>
      </c>
      <c r="M44" s="76">
        <f t="shared" si="3"/>
        <v>418.24</v>
      </c>
    </row>
    <row r="45" spans="1:13" x14ac:dyDescent="0.25">
      <c r="A45" s="43" t="s">
        <v>96</v>
      </c>
      <c r="B45" s="44">
        <v>45743</v>
      </c>
      <c r="C45" s="43">
        <v>42770</v>
      </c>
      <c r="D45" s="45">
        <v>10511</v>
      </c>
      <c r="E45" s="45">
        <v>1183</v>
      </c>
      <c r="F45" s="43" t="s">
        <v>33</v>
      </c>
      <c r="G45" s="43">
        <v>1661</v>
      </c>
      <c r="H45" s="43" t="s">
        <v>10</v>
      </c>
      <c r="I45" s="43" t="s">
        <v>34</v>
      </c>
      <c r="J45" s="43" t="s">
        <v>11</v>
      </c>
      <c r="K45" s="46">
        <f t="shared" si="2"/>
        <v>2922874.83</v>
      </c>
      <c r="L45" s="82">
        <f>IF(I45="Product",IF(K45/'Commission Rate and Quota'!$D$3&lt;0.5,'Commission Rate and Quota'!$D$11,IF(K45/'Commission Rate and Quota'!$D$3&lt;0.75,'Commission Rate and Quota'!$D$12,IF(K45/'Commission Rate and Quota'!$D$3&lt;0.9,'Commission Rate and Quota'!$D$13,IF('Data (1 &amp; 2)'!K45/'Commission Rate and Quota'!$D$3&lt;1,'Commission Rate and Quota'!$D$14,IF('Data (1 &amp; 2)'!K45/'Commission Rate and Quota'!$D$3&lt;1.25,'Commission Rate and Quota'!$D$15,'Commission Rate and Quota'!$D$16))))),IF(K45/'Commission Rate and Quota'!$E$3&lt;0.5,'Commission Rate and Quota'!$E$11,IF(K45/'Commission Rate and Quota'!$E$3&lt;0.75,'Commission Rate and Quota'!$E$12,IF(K45/'Commission Rate and Quota'!$E$3&lt;0.9,'Commission Rate and Quota'!$E$13,IF(K45/'Commission Rate and Quota'!$E$3&lt;1,'Commission Rate and Quota'!$E$14,IF(K45/'Commission Rate and Quota'!$E$3&lt;1.25,'Commission Rate and Quota'!$E$15,'Commission Rate and Quota'!$E$16))))))</f>
        <v>0.16</v>
      </c>
      <c r="M45" s="76">
        <f t="shared" si="3"/>
        <v>1681.76</v>
      </c>
    </row>
    <row r="46" spans="1:13" x14ac:dyDescent="0.25">
      <c r="A46" s="43" t="s">
        <v>97</v>
      </c>
      <c r="B46" s="44">
        <v>45743</v>
      </c>
      <c r="C46" s="43">
        <v>42770</v>
      </c>
      <c r="D46" s="45">
        <v>18030.560000000001</v>
      </c>
      <c r="E46" s="45">
        <v>2065.9899999999998</v>
      </c>
      <c r="F46" s="43" t="s">
        <v>33</v>
      </c>
      <c r="G46" s="43">
        <v>1661</v>
      </c>
      <c r="H46" s="43" t="s">
        <v>10</v>
      </c>
      <c r="I46" s="43" t="s">
        <v>34</v>
      </c>
      <c r="J46" s="43" t="s">
        <v>11</v>
      </c>
      <c r="K46" s="46">
        <f t="shared" si="2"/>
        <v>2940905.39</v>
      </c>
      <c r="L46" s="82">
        <f>IF(I46="Product",IF(K46/'Commission Rate and Quota'!$D$3&lt;0.5,'Commission Rate and Quota'!$D$11,IF(K46/'Commission Rate and Quota'!$D$3&lt;0.75,'Commission Rate and Quota'!$D$12,IF(K46/'Commission Rate and Quota'!$D$3&lt;0.9,'Commission Rate and Quota'!$D$13,IF('Data (1 &amp; 2)'!K46/'Commission Rate and Quota'!$D$3&lt;1,'Commission Rate and Quota'!$D$14,IF('Data (1 &amp; 2)'!K46/'Commission Rate and Quota'!$D$3&lt;1.25,'Commission Rate and Quota'!$D$15,'Commission Rate and Quota'!$D$16))))),IF(K46/'Commission Rate and Quota'!$E$3&lt;0.5,'Commission Rate and Quota'!$E$11,IF(K46/'Commission Rate and Quota'!$E$3&lt;0.75,'Commission Rate and Quota'!$E$12,IF(K46/'Commission Rate and Quota'!$E$3&lt;0.9,'Commission Rate and Quota'!$E$13,IF(K46/'Commission Rate and Quota'!$E$3&lt;1,'Commission Rate and Quota'!$E$14,IF(K46/'Commission Rate and Quota'!$E$3&lt;1.25,'Commission Rate and Quota'!$E$15,'Commission Rate and Quota'!$E$16))))))</f>
        <v>0.16</v>
      </c>
      <c r="M46" s="76">
        <f t="shared" si="3"/>
        <v>2884.8896000000004</v>
      </c>
    </row>
    <row r="47" spans="1:13" x14ac:dyDescent="0.25">
      <c r="A47" s="43" t="s">
        <v>107</v>
      </c>
      <c r="B47" s="44">
        <v>45743</v>
      </c>
      <c r="C47" s="43">
        <v>44084</v>
      </c>
      <c r="D47" s="45">
        <v>671.3</v>
      </c>
      <c r="E47" s="45">
        <v>0</v>
      </c>
      <c r="F47" s="43" t="s">
        <v>33</v>
      </c>
      <c r="G47" s="43">
        <v>1661</v>
      </c>
      <c r="H47" s="43" t="s">
        <v>10</v>
      </c>
      <c r="I47" s="43" t="s">
        <v>34</v>
      </c>
      <c r="J47" s="43" t="s">
        <v>11</v>
      </c>
      <c r="K47" s="46">
        <f t="shared" si="2"/>
        <v>2941576.69</v>
      </c>
      <c r="L47" s="82">
        <f>IF(I47="Product",IF(K47/'Commission Rate and Quota'!$D$3&lt;0.5,'Commission Rate and Quota'!$D$11,IF(K47/'Commission Rate and Quota'!$D$3&lt;0.75,'Commission Rate and Quota'!$D$12,IF(K47/'Commission Rate and Quota'!$D$3&lt;0.9,'Commission Rate and Quota'!$D$13,IF('Data (1 &amp; 2)'!K47/'Commission Rate and Quota'!$D$3&lt;1,'Commission Rate and Quota'!$D$14,IF('Data (1 &amp; 2)'!K47/'Commission Rate and Quota'!$D$3&lt;1.25,'Commission Rate and Quota'!$D$15,'Commission Rate and Quota'!$D$16))))),IF(K47/'Commission Rate and Quota'!$E$3&lt;0.5,'Commission Rate and Quota'!$E$11,IF(K47/'Commission Rate and Quota'!$E$3&lt;0.75,'Commission Rate and Quota'!$E$12,IF(K47/'Commission Rate and Quota'!$E$3&lt;0.9,'Commission Rate and Quota'!$E$13,IF(K47/'Commission Rate and Quota'!$E$3&lt;1,'Commission Rate and Quota'!$E$14,IF(K47/'Commission Rate and Quota'!$E$3&lt;1.25,'Commission Rate and Quota'!$E$15,'Commission Rate and Quota'!$E$16))))))</f>
        <v>0.16</v>
      </c>
      <c r="M47" s="76">
        <f t="shared" si="3"/>
        <v>107.408</v>
      </c>
    </row>
    <row r="48" spans="1:13" x14ac:dyDescent="0.25">
      <c r="A48" s="43" t="s">
        <v>107</v>
      </c>
      <c r="B48" s="44">
        <v>45743</v>
      </c>
      <c r="C48" s="43">
        <v>44084</v>
      </c>
      <c r="D48" s="45">
        <v>8507.52</v>
      </c>
      <c r="E48" s="45">
        <v>1276.31</v>
      </c>
      <c r="F48" s="43" t="s">
        <v>33</v>
      </c>
      <c r="G48" s="43">
        <v>1661</v>
      </c>
      <c r="H48" s="43" t="s">
        <v>10</v>
      </c>
      <c r="I48" s="43" t="s">
        <v>34</v>
      </c>
      <c r="J48" s="43" t="s">
        <v>11</v>
      </c>
      <c r="K48" s="46">
        <f t="shared" si="2"/>
        <v>2950084.21</v>
      </c>
      <c r="L48" s="82">
        <f>IF(I48="Product",IF(K48/'Commission Rate and Quota'!$D$3&lt;0.5,'Commission Rate and Quota'!$D$11,IF(K48/'Commission Rate and Quota'!$D$3&lt;0.75,'Commission Rate and Quota'!$D$12,IF(K48/'Commission Rate and Quota'!$D$3&lt;0.9,'Commission Rate and Quota'!$D$13,IF('Data (1 &amp; 2)'!K48/'Commission Rate and Quota'!$D$3&lt;1,'Commission Rate and Quota'!$D$14,IF('Data (1 &amp; 2)'!K48/'Commission Rate and Quota'!$D$3&lt;1.25,'Commission Rate and Quota'!$D$15,'Commission Rate and Quota'!$D$16))))),IF(K48/'Commission Rate and Quota'!$E$3&lt;0.5,'Commission Rate and Quota'!$E$11,IF(K48/'Commission Rate and Quota'!$E$3&lt;0.75,'Commission Rate and Quota'!$E$12,IF(K48/'Commission Rate and Quota'!$E$3&lt;0.9,'Commission Rate and Quota'!$E$13,IF(K48/'Commission Rate and Quota'!$E$3&lt;1,'Commission Rate and Quota'!$E$14,IF(K48/'Commission Rate and Quota'!$E$3&lt;1.25,'Commission Rate and Quota'!$E$15,'Commission Rate and Quota'!$E$16))))))</f>
        <v>0.16</v>
      </c>
      <c r="M48" s="76">
        <f t="shared" si="3"/>
        <v>1361.2032000000002</v>
      </c>
    </row>
    <row r="49" spans="1:13" x14ac:dyDescent="0.25">
      <c r="A49" s="43" t="s">
        <v>293</v>
      </c>
      <c r="B49" s="44">
        <v>45743</v>
      </c>
      <c r="C49" s="43">
        <v>351594</v>
      </c>
      <c r="D49" s="45">
        <v>641.23</v>
      </c>
      <c r="E49" s="45">
        <v>0</v>
      </c>
      <c r="F49" s="43" t="s">
        <v>33</v>
      </c>
      <c r="G49" s="43">
        <v>1661</v>
      </c>
      <c r="H49" s="43" t="s">
        <v>10</v>
      </c>
      <c r="I49" s="43" t="s">
        <v>34</v>
      </c>
      <c r="J49" s="43" t="s">
        <v>11</v>
      </c>
      <c r="K49" s="46">
        <f t="shared" si="2"/>
        <v>2950725.44</v>
      </c>
      <c r="L49" s="82">
        <f>IF(I49="Product",IF(K49/'Commission Rate and Quota'!$D$3&lt;0.5,'Commission Rate and Quota'!$D$11,IF(K49/'Commission Rate and Quota'!$D$3&lt;0.75,'Commission Rate and Quota'!$D$12,IF(K49/'Commission Rate and Quota'!$D$3&lt;0.9,'Commission Rate and Quota'!$D$13,IF('Data (1 &amp; 2)'!K49/'Commission Rate and Quota'!$D$3&lt;1,'Commission Rate and Quota'!$D$14,IF('Data (1 &amp; 2)'!K49/'Commission Rate and Quota'!$D$3&lt;1.25,'Commission Rate and Quota'!$D$15,'Commission Rate and Quota'!$D$16))))),IF(K49/'Commission Rate and Quota'!$E$3&lt;0.5,'Commission Rate and Quota'!$E$11,IF(K49/'Commission Rate and Quota'!$E$3&lt;0.75,'Commission Rate and Quota'!$E$12,IF(K49/'Commission Rate and Quota'!$E$3&lt;0.9,'Commission Rate and Quota'!$E$13,IF(K49/'Commission Rate and Quota'!$E$3&lt;1,'Commission Rate and Quota'!$E$14,IF(K49/'Commission Rate and Quota'!$E$3&lt;1.25,'Commission Rate and Quota'!$E$15,'Commission Rate and Quota'!$E$16))))))</f>
        <v>0.16</v>
      </c>
      <c r="M49" s="76">
        <f t="shared" si="3"/>
        <v>102.5968</v>
      </c>
    </row>
    <row r="50" spans="1:13" x14ac:dyDescent="0.25">
      <c r="A50" s="43" t="s">
        <v>293</v>
      </c>
      <c r="B50" s="44">
        <v>45743</v>
      </c>
      <c r="C50" s="43">
        <v>351594</v>
      </c>
      <c r="D50" s="45">
        <v>7481.72</v>
      </c>
      <c r="E50" s="45">
        <v>1197.2</v>
      </c>
      <c r="F50" s="43" t="s">
        <v>33</v>
      </c>
      <c r="G50" s="43">
        <v>1661</v>
      </c>
      <c r="H50" s="43" t="s">
        <v>10</v>
      </c>
      <c r="I50" s="43" t="s">
        <v>34</v>
      </c>
      <c r="J50" s="43" t="s">
        <v>11</v>
      </c>
      <c r="K50" s="46">
        <f t="shared" si="2"/>
        <v>2958207.16</v>
      </c>
      <c r="L50" s="82">
        <f>IF(I50="Product",IF(K50/'Commission Rate and Quota'!$D$3&lt;0.5,'Commission Rate and Quota'!$D$11,IF(K50/'Commission Rate and Quota'!$D$3&lt;0.75,'Commission Rate and Quota'!$D$12,IF(K50/'Commission Rate and Quota'!$D$3&lt;0.9,'Commission Rate and Quota'!$D$13,IF('Data (1 &amp; 2)'!K50/'Commission Rate and Quota'!$D$3&lt;1,'Commission Rate and Quota'!$D$14,IF('Data (1 &amp; 2)'!K50/'Commission Rate and Quota'!$D$3&lt;1.25,'Commission Rate and Quota'!$D$15,'Commission Rate and Quota'!$D$16))))),IF(K50/'Commission Rate and Quota'!$E$3&lt;0.5,'Commission Rate and Quota'!$E$11,IF(K50/'Commission Rate and Quota'!$E$3&lt;0.75,'Commission Rate and Quota'!$E$12,IF(K50/'Commission Rate and Quota'!$E$3&lt;0.9,'Commission Rate and Quota'!$E$13,IF(K50/'Commission Rate and Quota'!$E$3&lt;1,'Commission Rate and Quota'!$E$14,IF(K50/'Commission Rate and Quota'!$E$3&lt;1.25,'Commission Rate and Quota'!$E$15,'Commission Rate and Quota'!$E$16))))))</f>
        <v>0.18</v>
      </c>
      <c r="M50" s="76">
        <f t="shared" si="3"/>
        <v>1346.7095999999999</v>
      </c>
    </row>
    <row r="51" spans="1:13" x14ac:dyDescent="0.25">
      <c r="A51" s="43" t="s">
        <v>98</v>
      </c>
      <c r="B51" s="44">
        <v>45744</v>
      </c>
      <c r="C51" s="43">
        <v>42879</v>
      </c>
      <c r="D51" s="45">
        <v>7093.74</v>
      </c>
      <c r="E51" s="45">
        <v>7093.74</v>
      </c>
      <c r="F51" s="43" t="s">
        <v>33</v>
      </c>
      <c r="G51" s="43">
        <v>1661</v>
      </c>
      <c r="H51" s="43" t="s">
        <v>10</v>
      </c>
      <c r="I51" s="43" t="s">
        <v>34</v>
      </c>
      <c r="J51" s="43" t="s">
        <v>11</v>
      </c>
      <c r="K51" s="46">
        <f t="shared" si="2"/>
        <v>2965300.9000000004</v>
      </c>
      <c r="L51" s="82">
        <f>IF(I51="Product",IF(K51/'Commission Rate and Quota'!$D$3&lt;0.5,'Commission Rate and Quota'!$D$11,IF(K51/'Commission Rate and Quota'!$D$3&lt;0.75,'Commission Rate and Quota'!$D$12,IF(K51/'Commission Rate and Quota'!$D$3&lt;0.9,'Commission Rate and Quota'!$D$13,IF('Data (1 &amp; 2)'!K51/'Commission Rate and Quota'!$D$3&lt;1,'Commission Rate and Quota'!$D$14,IF('Data (1 &amp; 2)'!K51/'Commission Rate and Quota'!$D$3&lt;1.25,'Commission Rate and Quota'!$D$15,'Commission Rate and Quota'!$D$16))))),IF(K51/'Commission Rate and Quota'!$E$3&lt;0.5,'Commission Rate and Quota'!$E$11,IF(K51/'Commission Rate and Quota'!$E$3&lt;0.75,'Commission Rate and Quota'!$E$12,IF(K51/'Commission Rate and Quota'!$E$3&lt;0.9,'Commission Rate and Quota'!$E$13,IF(K51/'Commission Rate and Quota'!$E$3&lt;1,'Commission Rate and Quota'!$E$14,IF(K51/'Commission Rate and Quota'!$E$3&lt;1.25,'Commission Rate and Quota'!$E$15,'Commission Rate and Quota'!$E$16))))))</f>
        <v>0.18</v>
      </c>
      <c r="M51" s="76">
        <f t="shared" si="3"/>
        <v>1276.8732</v>
      </c>
    </row>
    <row r="52" spans="1:13" x14ac:dyDescent="0.25">
      <c r="A52" s="43" t="s">
        <v>108</v>
      </c>
      <c r="B52" s="44">
        <v>45744</v>
      </c>
      <c r="C52" s="43">
        <v>44084</v>
      </c>
      <c r="D52" s="45">
        <v>92340</v>
      </c>
      <c r="E52" s="45">
        <v>9215</v>
      </c>
      <c r="F52" s="43" t="s">
        <v>33</v>
      </c>
      <c r="G52" s="43">
        <v>1661</v>
      </c>
      <c r="H52" s="43" t="s">
        <v>10</v>
      </c>
      <c r="I52" s="43" t="s">
        <v>34</v>
      </c>
      <c r="J52" s="43" t="s">
        <v>11</v>
      </c>
      <c r="K52" s="46">
        <f t="shared" si="2"/>
        <v>3057640.9000000004</v>
      </c>
      <c r="L52" s="82">
        <f>IF(I52="Product",IF(K52/'Commission Rate and Quota'!$D$3&lt;0.5,'Commission Rate and Quota'!$D$11,IF(K52/'Commission Rate and Quota'!$D$3&lt;0.75,'Commission Rate and Quota'!$D$12,IF(K52/'Commission Rate and Quota'!$D$3&lt;0.9,'Commission Rate and Quota'!$D$13,IF('Data (1 &amp; 2)'!K52/'Commission Rate and Quota'!$D$3&lt;1,'Commission Rate and Quota'!$D$14,IF('Data (1 &amp; 2)'!K52/'Commission Rate and Quota'!$D$3&lt;1.25,'Commission Rate and Quota'!$D$15,'Commission Rate and Quota'!$D$16))))),IF(K52/'Commission Rate and Quota'!$E$3&lt;0.5,'Commission Rate and Quota'!$E$11,IF(K52/'Commission Rate and Quota'!$E$3&lt;0.75,'Commission Rate and Quota'!$E$12,IF(K52/'Commission Rate and Quota'!$E$3&lt;0.9,'Commission Rate and Quota'!$E$13,IF(K52/'Commission Rate and Quota'!$E$3&lt;1,'Commission Rate and Quota'!$E$14,IF(K52/'Commission Rate and Quota'!$E$3&lt;1.25,'Commission Rate and Quota'!$E$15,'Commission Rate and Quota'!$E$16))))))</f>
        <v>0.18</v>
      </c>
      <c r="M52" s="76">
        <f t="shared" si="3"/>
        <v>16621.2</v>
      </c>
    </row>
    <row r="53" spans="1:13" x14ac:dyDescent="0.25">
      <c r="A53" s="43" t="s">
        <v>108</v>
      </c>
      <c r="B53" s="44">
        <v>45744</v>
      </c>
      <c r="C53" s="43">
        <v>44084</v>
      </c>
      <c r="D53" s="45">
        <v>36012.19</v>
      </c>
      <c r="E53" s="45">
        <v>3600.91</v>
      </c>
      <c r="F53" s="43" t="s">
        <v>33</v>
      </c>
      <c r="G53" s="43">
        <v>1661</v>
      </c>
      <c r="H53" s="43" t="s">
        <v>10</v>
      </c>
      <c r="I53" s="43" t="s">
        <v>34</v>
      </c>
      <c r="J53" s="43" t="s">
        <v>11</v>
      </c>
      <c r="K53" s="46">
        <f t="shared" si="2"/>
        <v>3093653.0900000003</v>
      </c>
      <c r="L53" s="82">
        <f>IF(I53="Product",IF(K53/'Commission Rate and Quota'!$D$3&lt;0.5,'Commission Rate and Quota'!$D$11,IF(K53/'Commission Rate and Quota'!$D$3&lt;0.75,'Commission Rate and Quota'!$D$12,IF(K53/'Commission Rate and Quota'!$D$3&lt;0.9,'Commission Rate and Quota'!$D$13,IF('Data (1 &amp; 2)'!K53/'Commission Rate and Quota'!$D$3&lt;1,'Commission Rate and Quota'!$D$14,IF('Data (1 &amp; 2)'!K53/'Commission Rate and Quota'!$D$3&lt;1.25,'Commission Rate and Quota'!$D$15,'Commission Rate and Quota'!$D$16))))),IF(K53/'Commission Rate and Quota'!$E$3&lt;0.5,'Commission Rate and Quota'!$E$11,IF(K53/'Commission Rate and Quota'!$E$3&lt;0.75,'Commission Rate and Quota'!$E$12,IF(K53/'Commission Rate and Quota'!$E$3&lt;0.9,'Commission Rate and Quota'!$E$13,IF(K53/'Commission Rate and Quota'!$E$3&lt;1,'Commission Rate and Quota'!$E$14,IF(K53/'Commission Rate and Quota'!$E$3&lt;1.25,'Commission Rate and Quota'!$E$15,'Commission Rate and Quota'!$E$16))))))</f>
        <v>0.18</v>
      </c>
      <c r="M53" s="76">
        <f t="shared" si="3"/>
        <v>6482.1941999999999</v>
      </c>
    </row>
    <row r="54" spans="1:13" x14ac:dyDescent="0.25">
      <c r="A54" s="43" t="s">
        <v>108</v>
      </c>
      <c r="B54" s="44">
        <v>45744</v>
      </c>
      <c r="C54" s="43">
        <v>44084</v>
      </c>
      <c r="D54" s="45">
        <v>10993.07</v>
      </c>
      <c r="E54" s="45">
        <v>1099.21</v>
      </c>
      <c r="F54" s="43" t="s">
        <v>33</v>
      </c>
      <c r="G54" s="43">
        <v>1661</v>
      </c>
      <c r="H54" s="43" t="s">
        <v>10</v>
      </c>
      <c r="I54" s="43" t="s">
        <v>34</v>
      </c>
      <c r="J54" s="43" t="s">
        <v>11</v>
      </c>
      <c r="K54" s="46">
        <f t="shared" si="2"/>
        <v>3104646.16</v>
      </c>
      <c r="L54" s="82">
        <f>IF(I54="Product",IF(K54/'Commission Rate and Quota'!$D$3&lt;0.5,'Commission Rate and Quota'!$D$11,IF(K54/'Commission Rate and Quota'!$D$3&lt;0.75,'Commission Rate and Quota'!$D$12,IF(K54/'Commission Rate and Quota'!$D$3&lt;0.9,'Commission Rate and Quota'!$D$13,IF('Data (1 &amp; 2)'!K54/'Commission Rate and Quota'!$D$3&lt;1,'Commission Rate and Quota'!$D$14,IF('Data (1 &amp; 2)'!K54/'Commission Rate and Quota'!$D$3&lt;1.25,'Commission Rate and Quota'!$D$15,'Commission Rate and Quota'!$D$16))))),IF(K54/'Commission Rate and Quota'!$E$3&lt;0.5,'Commission Rate and Quota'!$E$11,IF(K54/'Commission Rate and Quota'!$E$3&lt;0.75,'Commission Rate and Quota'!$E$12,IF(K54/'Commission Rate and Quota'!$E$3&lt;0.9,'Commission Rate and Quota'!$E$13,IF(K54/'Commission Rate and Quota'!$E$3&lt;1,'Commission Rate and Quota'!$E$14,IF(K54/'Commission Rate and Quota'!$E$3&lt;1.25,'Commission Rate and Quota'!$E$15,'Commission Rate and Quota'!$E$16))))))</f>
        <v>0.18</v>
      </c>
      <c r="M54" s="76">
        <f t="shared" si="3"/>
        <v>1978.7525999999998</v>
      </c>
    </row>
    <row r="55" spans="1:13" x14ac:dyDescent="0.25">
      <c r="A55" s="43" t="s">
        <v>109</v>
      </c>
      <c r="B55" s="44">
        <v>45744</v>
      </c>
      <c r="C55" s="43">
        <v>44084</v>
      </c>
      <c r="D55" s="45">
        <v>3245.2</v>
      </c>
      <c r="E55" s="45">
        <v>389.2</v>
      </c>
      <c r="F55" s="43" t="s">
        <v>33</v>
      </c>
      <c r="G55" s="43">
        <v>1661</v>
      </c>
      <c r="H55" s="43" t="s">
        <v>10</v>
      </c>
      <c r="I55" s="43" t="s">
        <v>34</v>
      </c>
      <c r="J55" s="43" t="s">
        <v>11</v>
      </c>
      <c r="K55" s="46">
        <f t="shared" si="2"/>
        <v>3107891.3600000003</v>
      </c>
      <c r="L55" s="82">
        <f>IF(I55="Product",IF(K55/'Commission Rate and Quota'!$D$3&lt;0.5,'Commission Rate and Quota'!$D$11,IF(K55/'Commission Rate and Quota'!$D$3&lt;0.75,'Commission Rate and Quota'!$D$12,IF(K55/'Commission Rate and Quota'!$D$3&lt;0.9,'Commission Rate and Quota'!$D$13,IF('Data (1 &amp; 2)'!K55/'Commission Rate and Quota'!$D$3&lt;1,'Commission Rate and Quota'!$D$14,IF('Data (1 &amp; 2)'!K55/'Commission Rate and Quota'!$D$3&lt;1.25,'Commission Rate and Quota'!$D$15,'Commission Rate and Quota'!$D$16))))),IF(K55/'Commission Rate and Quota'!$E$3&lt;0.5,'Commission Rate and Quota'!$E$11,IF(K55/'Commission Rate and Quota'!$E$3&lt;0.75,'Commission Rate and Quota'!$E$12,IF(K55/'Commission Rate and Quota'!$E$3&lt;0.9,'Commission Rate and Quota'!$E$13,IF(K55/'Commission Rate and Quota'!$E$3&lt;1,'Commission Rate and Quota'!$E$14,IF(K55/'Commission Rate and Quota'!$E$3&lt;1.25,'Commission Rate and Quota'!$E$15,'Commission Rate and Quota'!$E$16))))))</f>
        <v>0.18</v>
      </c>
      <c r="M55" s="76">
        <f t="shared" si="3"/>
        <v>584.13599999999997</v>
      </c>
    </row>
    <row r="56" spans="1:13" x14ac:dyDescent="0.25">
      <c r="A56" s="43" t="s">
        <v>109</v>
      </c>
      <c r="B56" s="44">
        <v>45744</v>
      </c>
      <c r="C56" s="43">
        <v>44084</v>
      </c>
      <c r="D56" s="45">
        <v>4490.72</v>
      </c>
      <c r="E56" s="45">
        <v>538.72</v>
      </c>
      <c r="F56" s="43" t="s">
        <v>33</v>
      </c>
      <c r="G56" s="43">
        <v>1661</v>
      </c>
      <c r="H56" s="43" t="s">
        <v>10</v>
      </c>
      <c r="I56" s="43" t="s">
        <v>34</v>
      </c>
      <c r="J56" s="43" t="s">
        <v>11</v>
      </c>
      <c r="K56" s="46">
        <f t="shared" si="2"/>
        <v>3112382.0800000005</v>
      </c>
      <c r="L56" s="82">
        <f>IF(I56="Product",IF(K56/'Commission Rate and Quota'!$D$3&lt;0.5,'Commission Rate and Quota'!$D$11,IF(K56/'Commission Rate and Quota'!$D$3&lt;0.75,'Commission Rate and Quota'!$D$12,IF(K56/'Commission Rate and Quota'!$D$3&lt;0.9,'Commission Rate and Quota'!$D$13,IF('Data (1 &amp; 2)'!K56/'Commission Rate and Quota'!$D$3&lt;1,'Commission Rate and Quota'!$D$14,IF('Data (1 &amp; 2)'!K56/'Commission Rate and Quota'!$D$3&lt;1.25,'Commission Rate and Quota'!$D$15,'Commission Rate and Quota'!$D$16))))),IF(K56/'Commission Rate and Quota'!$E$3&lt;0.5,'Commission Rate and Quota'!$E$11,IF(K56/'Commission Rate and Quota'!$E$3&lt;0.75,'Commission Rate and Quota'!$E$12,IF(K56/'Commission Rate and Quota'!$E$3&lt;0.9,'Commission Rate and Quota'!$E$13,IF(K56/'Commission Rate and Quota'!$E$3&lt;1,'Commission Rate and Quota'!$E$14,IF(K56/'Commission Rate and Quota'!$E$3&lt;1.25,'Commission Rate and Quota'!$E$15,'Commission Rate and Quota'!$E$16))))))</f>
        <v>0.18</v>
      </c>
      <c r="M56" s="76">
        <f t="shared" si="3"/>
        <v>808.32960000000003</v>
      </c>
    </row>
    <row r="57" spans="1:13" x14ac:dyDescent="0.25">
      <c r="A57" s="43" t="s">
        <v>109</v>
      </c>
      <c r="B57" s="44">
        <v>45744</v>
      </c>
      <c r="C57" s="43">
        <v>44084</v>
      </c>
      <c r="D57" s="45">
        <v>33440.44</v>
      </c>
      <c r="E57" s="45">
        <v>4014.94</v>
      </c>
      <c r="F57" s="43" t="s">
        <v>33</v>
      </c>
      <c r="G57" s="43">
        <v>1661</v>
      </c>
      <c r="H57" s="43" t="s">
        <v>10</v>
      </c>
      <c r="I57" s="43" t="s">
        <v>34</v>
      </c>
      <c r="J57" s="43" t="s">
        <v>11</v>
      </c>
      <c r="K57" s="46">
        <f t="shared" si="2"/>
        <v>3145822.5200000005</v>
      </c>
      <c r="L57" s="82">
        <f>IF(I57="Product",IF(K57/'Commission Rate and Quota'!$D$3&lt;0.5,'Commission Rate and Quota'!$D$11,IF(K57/'Commission Rate and Quota'!$D$3&lt;0.75,'Commission Rate and Quota'!$D$12,IF(K57/'Commission Rate and Quota'!$D$3&lt;0.9,'Commission Rate and Quota'!$D$13,IF('Data (1 &amp; 2)'!K57/'Commission Rate and Quota'!$D$3&lt;1,'Commission Rate and Quota'!$D$14,IF('Data (1 &amp; 2)'!K57/'Commission Rate and Quota'!$D$3&lt;1.25,'Commission Rate and Quota'!$D$15,'Commission Rate and Quota'!$D$16))))),IF(K57/'Commission Rate and Quota'!$E$3&lt;0.5,'Commission Rate and Quota'!$E$11,IF(K57/'Commission Rate and Quota'!$E$3&lt;0.75,'Commission Rate and Quota'!$E$12,IF(K57/'Commission Rate and Quota'!$E$3&lt;0.9,'Commission Rate and Quota'!$E$13,IF(K57/'Commission Rate and Quota'!$E$3&lt;1,'Commission Rate and Quota'!$E$14,IF(K57/'Commission Rate and Quota'!$E$3&lt;1.25,'Commission Rate and Quota'!$E$15,'Commission Rate and Quota'!$E$16))))))</f>
        <v>0.18</v>
      </c>
      <c r="M57" s="76">
        <f t="shared" si="3"/>
        <v>6019.2791999999999</v>
      </c>
    </row>
    <row r="58" spans="1:13" x14ac:dyDescent="0.25">
      <c r="A58" s="43" t="s">
        <v>109</v>
      </c>
      <c r="B58" s="44">
        <v>45744</v>
      </c>
      <c r="C58" s="43">
        <v>44084</v>
      </c>
      <c r="D58" s="45">
        <v>11301.94</v>
      </c>
      <c r="E58" s="45">
        <v>1356.94</v>
      </c>
      <c r="F58" s="43" t="s">
        <v>33</v>
      </c>
      <c r="G58" s="43">
        <v>1661</v>
      </c>
      <c r="H58" s="43" t="s">
        <v>10</v>
      </c>
      <c r="I58" s="43" t="s">
        <v>34</v>
      </c>
      <c r="J58" s="43" t="s">
        <v>11</v>
      </c>
      <c r="K58" s="46">
        <f t="shared" si="2"/>
        <v>3157124.4600000004</v>
      </c>
      <c r="L58" s="82">
        <f>IF(I58="Product",IF(K58/'Commission Rate and Quota'!$D$3&lt;0.5,'Commission Rate and Quota'!$D$11,IF(K58/'Commission Rate and Quota'!$D$3&lt;0.75,'Commission Rate and Quota'!$D$12,IF(K58/'Commission Rate and Quota'!$D$3&lt;0.9,'Commission Rate and Quota'!$D$13,IF('Data (1 &amp; 2)'!K58/'Commission Rate and Quota'!$D$3&lt;1,'Commission Rate and Quota'!$D$14,IF('Data (1 &amp; 2)'!K58/'Commission Rate and Quota'!$D$3&lt;1.25,'Commission Rate and Quota'!$D$15,'Commission Rate and Quota'!$D$16))))),IF(K58/'Commission Rate and Quota'!$E$3&lt;0.5,'Commission Rate and Quota'!$E$11,IF(K58/'Commission Rate and Quota'!$E$3&lt;0.75,'Commission Rate and Quota'!$E$12,IF(K58/'Commission Rate and Quota'!$E$3&lt;0.9,'Commission Rate and Quota'!$E$13,IF(K58/'Commission Rate and Quota'!$E$3&lt;1,'Commission Rate and Quota'!$E$14,IF(K58/'Commission Rate and Quota'!$E$3&lt;1.25,'Commission Rate and Quota'!$E$15,'Commission Rate and Quota'!$E$16))))))</f>
        <v>0.18</v>
      </c>
      <c r="M58" s="76">
        <f t="shared" si="3"/>
        <v>2034.3492000000001</v>
      </c>
    </row>
    <row r="59" spans="1:13" x14ac:dyDescent="0.25">
      <c r="A59" s="43" t="s">
        <v>109</v>
      </c>
      <c r="B59" s="44">
        <v>45744</v>
      </c>
      <c r="C59" s="43">
        <v>44084</v>
      </c>
      <c r="D59" s="45">
        <v>3026.58</v>
      </c>
      <c r="E59" s="45">
        <v>0</v>
      </c>
      <c r="F59" s="43" t="s">
        <v>33</v>
      </c>
      <c r="G59" s="43">
        <v>1661</v>
      </c>
      <c r="H59" s="43" t="s">
        <v>10</v>
      </c>
      <c r="I59" s="43" t="s">
        <v>34</v>
      </c>
      <c r="J59" s="43" t="s">
        <v>11</v>
      </c>
      <c r="K59" s="46">
        <f t="shared" si="2"/>
        <v>3160151.0400000005</v>
      </c>
      <c r="L59" s="82">
        <f>IF(I59="Product",IF(K59/'Commission Rate and Quota'!$D$3&lt;0.5,'Commission Rate and Quota'!$D$11,IF(K59/'Commission Rate and Quota'!$D$3&lt;0.75,'Commission Rate and Quota'!$D$12,IF(K59/'Commission Rate and Quota'!$D$3&lt;0.9,'Commission Rate and Quota'!$D$13,IF('Data (1 &amp; 2)'!K59/'Commission Rate and Quota'!$D$3&lt;1,'Commission Rate and Quota'!$D$14,IF('Data (1 &amp; 2)'!K59/'Commission Rate and Quota'!$D$3&lt;1.25,'Commission Rate and Quota'!$D$15,'Commission Rate and Quota'!$D$16))))),IF(K59/'Commission Rate and Quota'!$E$3&lt;0.5,'Commission Rate and Quota'!$E$11,IF(K59/'Commission Rate and Quota'!$E$3&lt;0.75,'Commission Rate and Quota'!$E$12,IF(K59/'Commission Rate and Quota'!$E$3&lt;0.9,'Commission Rate and Quota'!$E$13,IF(K59/'Commission Rate and Quota'!$E$3&lt;1,'Commission Rate and Quota'!$E$14,IF(K59/'Commission Rate and Quota'!$E$3&lt;1.25,'Commission Rate and Quota'!$E$15,'Commission Rate and Quota'!$E$16))))))</f>
        <v>0.18</v>
      </c>
      <c r="M59" s="76">
        <f t="shared" si="3"/>
        <v>544.78440000000001</v>
      </c>
    </row>
    <row r="60" spans="1:13" x14ac:dyDescent="0.25">
      <c r="A60" s="43" t="s">
        <v>273</v>
      </c>
      <c r="B60" s="44">
        <v>45744</v>
      </c>
      <c r="C60" s="43">
        <v>170462</v>
      </c>
      <c r="D60" s="45">
        <v>4601.12</v>
      </c>
      <c r="E60" s="45">
        <v>460.07</v>
      </c>
      <c r="F60" s="43" t="s">
        <v>33</v>
      </c>
      <c r="G60" s="43">
        <v>1661</v>
      </c>
      <c r="H60" s="43" t="s">
        <v>10</v>
      </c>
      <c r="I60" s="43" t="s">
        <v>34</v>
      </c>
      <c r="J60" s="43" t="s">
        <v>11</v>
      </c>
      <c r="K60" s="46">
        <f t="shared" si="2"/>
        <v>3164752.1600000006</v>
      </c>
      <c r="L60" s="82">
        <f>IF(I60="Product",IF(K60/'Commission Rate and Quota'!$D$3&lt;0.5,'Commission Rate and Quota'!$D$11,IF(K60/'Commission Rate and Quota'!$D$3&lt;0.75,'Commission Rate and Quota'!$D$12,IF(K60/'Commission Rate and Quota'!$D$3&lt;0.9,'Commission Rate and Quota'!$D$13,IF('Data (1 &amp; 2)'!K60/'Commission Rate and Quota'!$D$3&lt;1,'Commission Rate and Quota'!$D$14,IF('Data (1 &amp; 2)'!K60/'Commission Rate and Quota'!$D$3&lt;1.25,'Commission Rate and Quota'!$D$15,'Commission Rate and Quota'!$D$16))))),IF(K60/'Commission Rate and Quota'!$E$3&lt;0.5,'Commission Rate and Quota'!$E$11,IF(K60/'Commission Rate and Quota'!$E$3&lt;0.75,'Commission Rate and Quota'!$E$12,IF(K60/'Commission Rate and Quota'!$E$3&lt;0.9,'Commission Rate and Quota'!$E$13,IF(K60/'Commission Rate and Quota'!$E$3&lt;1,'Commission Rate and Quota'!$E$14,IF(K60/'Commission Rate and Quota'!$E$3&lt;1.25,'Commission Rate and Quota'!$E$15,'Commission Rate and Quota'!$E$16))))))</f>
        <v>0.18</v>
      </c>
      <c r="M60" s="76">
        <f t="shared" si="3"/>
        <v>828.20159999999998</v>
      </c>
    </row>
    <row r="61" spans="1:13" x14ac:dyDescent="0.25">
      <c r="A61" s="43" t="s">
        <v>285</v>
      </c>
      <c r="B61" s="44">
        <v>45745</v>
      </c>
      <c r="C61" s="43">
        <v>221356</v>
      </c>
      <c r="D61" s="45">
        <v>24714</v>
      </c>
      <c r="E61" s="45">
        <v>1482</v>
      </c>
      <c r="F61" s="43" t="s">
        <v>33</v>
      </c>
      <c r="G61" s="43">
        <v>1661</v>
      </c>
      <c r="H61" s="43" t="s">
        <v>10</v>
      </c>
      <c r="I61" s="43" t="s">
        <v>34</v>
      </c>
      <c r="J61" s="43" t="s">
        <v>11</v>
      </c>
      <c r="K61" s="46">
        <f t="shared" si="1"/>
        <v>3189466.1600000006</v>
      </c>
      <c r="L61" s="82">
        <f>IF(I61="Product",IF(K61/'Commission Rate and Quota'!$D$3&lt;0.5,'Commission Rate and Quota'!$D$11,IF(K61/'Commission Rate and Quota'!$D$3&lt;0.75,'Commission Rate and Quota'!$D$12,IF(K61/'Commission Rate and Quota'!$D$3&lt;0.9,'Commission Rate and Quota'!$D$13,IF('Data (1 &amp; 2)'!K61/'Commission Rate and Quota'!$D$3&lt;1,'Commission Rate and Quota'!$D$14,IF('Data (1 &amp; 2)'!K61/'Commission Rate and Quota'!$D$3&lt;1.25,'Commission Rate and Quota'!$D$15,'Commission Rate and Quota'!$D$16))))),IF(K61/'Commission Rate and Quota'!$E$3&lt;0.5,'Commission Rate and Quota'!$E$11,IF(K61/'Commission Rate and Quota'!$E$3&lt;0.75,'Commission Rate and Quota'!$E$12,IF(K61/'Commission Rate and Quota'!$E$3&lt;0.9,'Commission Rate and Quota'!$E$13,IF(K61/'Commission Rate and Quota'!$E$3&lt;1,'Commission Rate and Quota'!$E$14,IF(K61/'Commission Rate and Quota'!$E$3&lt;1.25,'Commission Rate and Quota'!$E$15,'Commission Rate and Quota'!$E$16))))))</f>
        <v>0.18</v>
      </c>
      <c r="M61" s="76">
        <f t="shared" si="0"/>
        <v>4448.5199999999995</v>
      </c>
    </row>
    <row r="62" spans="1:13" x14ac:dyDescent="0.25">
      <c r="A62" s="43" t="s">
        <v>291</v>
      </c>
      <c r="B62" s="44">
        <v>45745</v>
      </c>
      <c r="C62" s="43">
        <v>313854</v>
      </c>
      <c r="D62" s="45">
        <v>265000</v>
      </c>
      <c r="E62" s="45">
        <v>24500</v>
      </c>
      <c r="F62" s="43" t="s">
        <v>33</v>
      </c>
      <c r="G62" s="43">
        <v>1661</v>
      </c>
      <c r="H62" s="43" t="s">
        <v>10</v>
      </c>
      <c r="I62" s="43" t="s">
        <v>34</v>
      </c>
      <c r="J62" s="43" t="s">
        <v>11</v>
      </c>
      <c r="K62" s="46">
        <f t="shared" si="1"/>
        <v>3454466.1600000006</v>
      </c>
      <c r="L62" s="82">
        <f>IF(I62="Product",IF(K62/'Commission Rate and Quota'!$D$3&lt;0.5,'Commission Rate and Quota'!$D$11,IF(K62/'Commission Rate and Quota'!$D$3&lt;0.75,'Commission Rate and Quota'!$D$12,IF(K62/'Commission Rate and Quota'!$D$3&lt;0.9,'Commission Rate and Quota'!$D$13,IF('Data (1 &amp; 2)'!K62/'Commission Rate and Quota'!$D$3&lt;1,'Commission Rate and Quota'!$D$14,IF('Data (1 &amp; 2)'!K62/'Commission Rate and Quota'!$D$3&lt;1.25,'Commission Rate and Quota'!$D$15,'Commission Rate and Quota'!$D$16))))),IF(K62/'Commission Rate and Quota'!$E$3&lt;0.5,'Commission Rate and Quota'!$E$11,IF(K62/'Commission Rate and Quota'!$E$3&lt;0.75,'Commission Rate and Quota'!$E$12,IF(K62/'Commission Rate and Quota'!$E$3&lt;0.9,'Commission Rate and Quota'!$E$13,IF(K62/'Commission Rate and Quota'!$E$3&lt;1,'Commission Rate and Quota'!$E$14,IF(K62/'Commission Rate and Quota'!$E$3&lt;1.25,'Commission Rate and Quota'!$E$15,'Commission Rate and Quota'!$E$16))))))</f>
        <v>0.18</v>
      </c>
      <c r="M62" s="76">
        <f t="shared" si="0"/>
        <v>47700</v>
      </c>
    </row>
    <row r="63" spans="1:13" x14ac:dyDescent="0.25">
      <c r="A63" s="43" t="s">
        <v>274</v>
      </c>
      <c r="B63" s="44">
        <v>45746</v>
      </c>
      <c r="C63" s="43">
        <v>170462</v>
      </c>
      <c r="D63" s="45">
        <v>6016.54</v>
      </c>
      <c r="E63" s="45">
        <v>481.54</v>
      </c>
      <c r="F63" s="43" t="s">
        <v>33</v>
      </c>
      <c r="G63" s="43">
        <v>1661</v>
      </c>
      <c r="H63" s="43" t="s">
        <v>10</v>
      </c>
      <c r="I63" s="43" t="s">
        <v>34</v>
      </c>
      <c r="J63" s="43" t="s">
        <v>11</v>
      </c>
      <c r="K63" s="46">
        <f t="shared" si="1"/>
        <v>3460482.7000000007</v>
      </c>
      <c r="L63" s="82">
        <f>IF(I63="Product",IF(K63/'Commission Rate and Quota'!$D$3&lt;0.5,'Commission Rate and Quota'!$D$11,IF(K63/'Commission Rate and Quota'!$D$3&lt;0.75,'Commission Rate and Quota'!$D$12,IF(K63/'Commission Rate and Quota'!$D$3&lt;0.9,'Commission Rate and Quota'!$D$13,IF('Data (1 &amp; 2)'!K63/'Commission Rate and Quota'!$D$3&lt;1,'Commission Rate and Quota'!$D$14,IF('Data (1 &amp; 2)'!K63/'Commission Rate and Quota'!$D$3&lt;1.25,'Commission Rate and Quota'!$D$15,'Commission Rate and Quota'!$D$16))))),IF(K63/'Commission Rate and Quota'!$E$3&lt;0.5,'Commission Rate and Quota'!$E$11,IF(K63/'Commission Rate and Quota'!$E$3&lt;0.75,'Commission Rate and Quota'!$E$12,IF(K63/'Commission Rate and Quota'!$E$3&lt;0.9,'Commission Rate and Quota'!$E$13,IF(K63/'Commission Rate and Quota'!$E$3&lt;1,'Commission Rate and Quota'!$E$14,IF(K63/'Commission Rate and Quota'!$E$3&lt;1.25,'Commission Rate and Quota'!$E$15,'Commission Rate and Quota'!$E$16))))))</f>
        <v>0.18</v>
      </c>
      <c r="M63" s="76">
        <f t="shared" si="0"/>
        <v>1082.9772</v>
      </c>
    </row>
    <row r="64" spans="1:13" x14ac:dyDescent="0.25">
      <c r="A64" s="43" t="s">
        <v>274</v>
      </c>
      <c r="B64" s="44">
        <v>45746</v>
      </c>
      <c r="C64" s="43">
        <v>170462</v>
      </c>
      <c r="D64" s="45">
        <v>27038.42</v>
      </c>
      <c r="E64" s="45">
        <v>1843.82</v>
      </c>
      <c r="F64" s="43" t="s">
        <v>33</v>
      </c>
      <c r="G64" s="43">
        <v>1661</v>
      </c>
      <c r="H64" s="43" t="s">
        <v>10</v>
      </c>
      <c r="I64" s="43" t="s">
        <v>34</v>
      </c>
      <c r="J64" s="43" t="s">
        <v>11</v>
      </c>
      <c r="K64" s="46">
        <f t="shared" si="1"/>
        <v>3487521.1200000006</v>
      </c>
      <c r="L64" s="82">
        <f>IF(I64="Product",IF(K64/'Commission Rate and Quota'!$D$3&lt;0.5,'Commission Rate and Quota'!$D$11,IF(K64/'Commission Rate and Quota'!$D$3&lt;0.75,'Commission Rate and Quota'!$D$12,IF(K64/'Commission Rate and Quota'!$D$3&lt;0.9,'Commission Rate and Quota'!$D$13,IF('Data (1 &amp; 2)'!K64/'Commission Rate and Quota'!$D$3&lt;1,'Commission Rate and Quota'!$D$14,IF('Data (1 &amp; 2)'!K64/'Commission Rate and Quota'!$D$3&lt;1.25,'Commission Rate and Quota'!$D$15,'Commission Rate and Quota'!$D$16))))),IF(K64/'Commission Rate and Quota'!$E$3&lt;0.5,'Commission Rate and Quota'!$E$11,IF(K64/'Commission Rate and Quota'!$E$3&lt;0.75,'Commission Rate and Quota'!$E$12,IF(K64/'Commission Rate and Quota'!$E$3&lt;0.9,'Commission Rate and Quota'!$E$13,IF(K64/'Commission Rate and Quota'!$E$3&lt;1,'Commission Rate and Quota'!$E$14,IF(K64/'Commission Rate and Quota'!$E$3&lt;1.25,'Commission Rate and Quota'!$E$15,'Commission Rate and Quota'!$E$16))))))</f>
        <v>0.18</v>
      </c>
      <c r="M64" s="76">
        <f t="shared" si="0"/>
        <v>4866.9155999999994</v>
      </c>
    </row>
    <row r="65" spans="1:13" x14ac:dyDescent="0.25">
      <c r="A65" s="43" t="s">
        <v>274</v>
      </c>
      <c r="B65" s="44">
        <v>45746</v>
      </c>
      <c r="C65" s="43">
        <v>170462</v>
      </c>
      <c r="D65" s="45">
        <v>446.59</v>
      </c>
      <c r="E65" s="45">
        <v>0</v>
      </c>
      <c r="F65" s="43" t="s">
        <v>33</v>
      </c>
      <c r="G65" s="43">
        <v>1661</v>
      </c>
      <c r="H65" s="43" t="s">
        <v>10</v>
      </c>
      <c r="I65" s="43" t="s">
        <v>34</v>
      </c>
      <c r="J65" s="43" t="s">
        <v>11</v>
      </c>
      <c r="K65" s="46">
        <f t="shared" si="1"/>
        <v>3487967.7100000004</v>
      </c>
      <c r="L65" s="82">
        <f>IF(I65="Product",IF(K65/'Commission Rate and Quota'!$D$3&lt;0.5,'Commission Rate and Quota'!$D$11,IF(K65/'Commission Rate and Quota'!$D$3&lt;0.75,'Commission Rate and Quota'!$D$12,IF(K65/'Commission Rate and Quota'!$D$3&lt;0.9,'Commission Rate and Quota'!$D$13,IF('Data (1 &amp; 2)'!K65/'Commission Rate and Quota'!$D$3&lt;1,'Commission Rate and Quota'!$D$14,IF('Data (1 &amp; 2)'!K65/'Commission Rate and Quota'!$D$3&lt;1.25,'Commission Rate and Quota'!$D$15,'Commission Rate and Quota'!$D$16))))),IF(K65/'Commission Rate and Quota'!$E$3&lt;0.5,'Commission Rate and Quota'!$E$11,IF(K65/'Commission Rate and Quota'!$E$3&lt;0.75,'Commission Rate and Quota'!$E$12,IF(K65/'Commission Rate and Quota'!$E$3&lt;0.9,'Commission Rate and Quota'!$E$13,IF(K65/'Commission Rate and Quota'!$E$3&lt;1,'Commission Rate and Quota'!$E$14,IF(K65/'Commission Rate and Quota'!$E$3&lt;1.25,'Commission Rate and Quota'!$E$15,'Commission Rate and Quota'!$E$16))))))</f>
        <v>0.18</v>
      </c>
      <c r="M65" s="76">
        <f t="shared" si="0"/>
        <v>80.386199999999988</v>
      </c>
    </row>
    <row r="66" spans="1:13" x14ac:dyDescent="0.25">
      <c r="A66" s="43" t="s">
        <v>304</v>
      </c>
      <c r="B66" s="44">
        <v>45752</v>
      </c>
      <c r="C66" s="43">
        <v>463531</v>
      </c>
      <c r="D66" s="45">
        <v>543.84</v>
      </c>
      <c r="E66" s="45">
        <v>27.18</v>
      </c>
      <c r="F66" s="43" t="s">
        <v>33</v>
      </c>
      <c r="G66" s="43">
        <v>1661</v>
      </c>
      <c r="H66" s="43" t="s">
        <v>10</v>
      </c>
      <c r="I66" s="43" t="s">
        <v>34</v>
      </c>
      <c r="J66" s="43" t="s">
        <v>11</v>
      </c>
      <c r="K66" s="46">
        <f t="shared" si="1"/>
        <v>3488511.5500000003</v>
      </c>
      <c r="L66" s="82">
        <f>IF(I66="Product",IF(K66/'Commission Rate and Quota'!$D$3&lt;0.5,'Commission Rate and Quota'!$D$11,IF(K66/'Commission Rate and Quota'!$D$3&lt;0.75,'Commission Rate and Quota'!$D$12,IF(K66/'Commission Rate and Quota'!$D$3&lt;0.9,'Commission Rate and Quota'!$D$13,IF('Data (1 &amp; 2)'!K66/'Commission Rate and Quota'!$D$3&lt;1,'Commission Rate and Quota'!$D$14,IF('Data (1 &amp; 2)'!K66/'Commission Rate and Quota'!$D$3&lt;1.25,'Commission Rate and Quota'!$D$15,'Commission Rate and Quota'!$D$16))))),IF(K66/'Commission Rate and Quota'!$E$3&lt;0.5,'Commission Rate and Quota'!$E$11,IF(K66/'Commission Rate and Quota'!$E$3&lt;0.75,'Commission Rate and Quota'!$E$12,IF(K66/'Commission Rate and Quota'!$E$3&lt;0.9,'Commission Rate and Quota'!$E$13,IF(K66/'Commission Rate and Quota'!$E$3&lt;1,'Commission Rate and Quota'!$E$14,IF(K66/'Commission Rate and Quota'!$E$3&lt;1.25,'Commission Rate and Quota'!$E$15,'Commission Rate and Quota'!$E$16))))))</f>
        <v>0.18</v>
      </c>
      <c r="M66" s="76">
        <f t="shared" si="0"/>
        <v>97.891199999999998</v>
      </c>
    </row>
    <row r="67" spans="1:13" x14ac:dyDescent="0.25">
      <c r="A67" s="43" t="s">
        <v>307</v>
      </c>
      <c r="B67" s="44">
        <v>45757</v>
      </c>
      <c r="C67" s="43">
        <v>488846</v>
      </c>
      <c r="D67" s="45">
        <v>5491</v>
      </c>
      <c r="E67" s="45">
        <v>867</v>
      </c>
      <c r="F67" s="43" t="s">
        <v>33</v>
      </c>
      <c r="G67" s="43">
        <v>1661</v>
      </c>
      <c r="H67" s="43" t="s">
        <v>10</v>
      </c>
      <c r="I67" s="43" t="s">
        <v>34</v>
      </c>
      <c r="J67" s="43" t="s">
        <v>11</v>
      </c>
      <c r="K67" s="46">
        <f t="shared" si="1"/>
        <v>3494002.5500000003</v>
      </c>
      <c r="L67" s="82">
        <f>IF(I67="Product",IF(K67/'Commission Rate and Quota'!$D$3&lt;0.5,'Commission Rate and Quota'!$D$11,IF(K67/'Commission Rate and Quota'!$D$3&lt;0.75,'Commission Rate and Quota'!$D$12,IF(K67/'Commission Rate and Quota'!$D$3&lt;0.9,'Commission Rate and Quota'!$D$13,IF('Data (1 &amp; 2)'!K67/'Commission Rate and Quota'!$D$3&lt;1,'Commission Rate and Quota'!$D$14,IF('Data (1 &amp; 2)'!K67/'Commission Rate and Quota'!$D$3&lt;1.25,'Commission Rate and Quota'!$D$15,'Commission Rate and Quota'!$D$16))))),IF(K67/'Commission Rate and Quota'!$E$3&lt;0.5,'Commission Rate and Quota'!$E$11,IF(K67/'Commission Rate and Quota'!$E$3&lt;0.75,'Commission Rate and Quota'!$E$12,IF(K67/'Commission Rate and Quota'!$E$3&lt;0.9,'Commission Rate and Quota'!$E$13,IF(K67/'Commission Rate and Quota'!$E$3&lt;1,'Commission Rate and Quota'!$E$14,IF(K67/'Commission Rate and Quota'!$E$3&lt;1.25,'Commission Rate and Quota'!$E$15,'Commission Rate and Quota'!$E$16))))))</f>
        <v>0.18</v>
      </c>
      <c r="M67" s="76">
        <f t="shared" ref="M67:M130" si="4">L67*D67</f>
        <v>988.38</v>
      </c>
    </row>
    <row r="68" spans="1:13" x14ac:dyDescent="0.25">
      <c r="A68" s="43" t="s">
        <v>110</v>
      </c>
      <c r="B68" s="44">
        <v>45766</v>
      </c>
      <c r="C68" s="43">
        <v>44084</v>
      </c>
      <c r="D68" s="45">
        <v>1153.2</v>
      </c>
      <c r="E68" s="45">
        <v>138.30000000000001</v>
      </c>
      <c r="F68" s="43" t="s">
        <v>33</v>
      </c>
      <c r="G68" s="43">
        <v>1661</v>
      </c>
      <c r="H68" s="43" t="s">
        <v>10</v>
      </c>
      <c r="I68" s="43" t="s">
        <v>34</v>
      </c>
      <c r="J68" s="43" t="s">
        <v>11</v>
      </c>
      <c r="K68" s="46">
        <f t="shared" ref="K68:K86" si="5">D68+K67</f>
        <v>3495155.7500000005</v>
      </c>
      <c r="L68" s="82">
        <f>IF(I68="Product",IF(K68/'Commission Rate and Quota'!$D$3&lt;0.5,'Commission Rate and Quota'!$D$11,IF(K68/'Commission Rate and Quota'!$D$3&lt;0.75,'Commission Rate and Quota'!$D$12,IF(K68/'Commission Rate and Quota'!$D$3&lt;0.9,'Commission Rate and Quota'!$D$13,IF('Data (1 &amp; 2)'!K68/'Commission Rate and Quota'!$D$3&lt;1,'Commission Rate and Quota'!$D$14,IF('Data (1 &amp; 2)'!K68/'Commission Rate and Quota'!$D$3&lt;1.25,'Commission Rate and Quota'!$D$15,'Commission Rate and Quota'!$D$16))))),IF(K68/'Commission Rate and Quota'!$E$3&lt;0.5,'Commission Rate and Quota'!$E$11,IF(K68/'Commission Rate and Quota'!$E$3&lt;0.75,'Commission Rate and Quota'!$E$12,IF(K68/'Commission Rate and Quota'!$E$3&lt;0.9,'Commission Rate and Quota'!$E$13,IF(K68/'Commission Rate and Quota'!$E$3&lt;1,'Commission Rate and Quota'!$E$14,IF(K68/'Commission Rate and Quota'!$E$3&lt;1.25,'Commission Rate and Quota'!$E$15,'Commission Rate and Quota'!$E$16))))))</f>
        <v>0.18</v>
      </c>
      <c r="M68" s="76">
        <f t="shared" si="4"/>
        <v>207.57599999999999</v>
      </c>
    </row>
    <row r="69" spans="1:13" x14ac:dyDescent="0.25">
      <c r="A69" s="43" t="s">
        <v>110</v>
      </c>
      <c r="B69" s="44">
        <v>45766</v>
      </c>
      <c r="C69" s="43">
        <v>44084</v>
      </c>
      <c r="D69" s="45">
        <v>72.209999999999994</v>
      </c>
      <c r="E69" s="45">
        <v>0</v>
      </c>
      <c r="F69" s="43" t="s">
        <v>33</v>
      </c>
      <c r="G69" s="43">
        <v>1661</v>
      </c>
      <c r="H69" s="43" t="s">
        <v>10</v>
      </c>
      <c r="I69" s="43" t="s">
        <v>34</v>
      </c>
      <c r="J69" s="43" t="s">
        <v>11</v>
      </c>
      <c r="K69" s="46">
        <f t="shared" si="5"/>
        <v>3495227.9600000004</v>
      </c>
      <c r="L69" s="82">
        <f>IF(I69="Product",IF(K69/'Commission Rate and Quota'!$D$3&lt;0.5,'Commission Rate and Quota'!$D$11,IF(K69/'Commission Rate and Quota'!$D$3&lt;0.75,'Commission Rate and Quota'!$D$12,IF(K69/'Commission Rate and Quota'!$D$3&lt;0.9,'Commission Rate and Quota'!$D$13,IF('Data (1 &amp; 2)'!K69/'Commission Rate and Quota'!$D$3&lt;1,'Commission Rate and Quota'!$D$14,IF('Data (1 &amp; 2)'!K69/'Commission Rate and Quota'!$D$3&lt;1.25,'Commission Rate and Quota'!$D$15,'Commission Rate and Quota'!$D$16))))),IF(K69/'Commission Rate and Quota'!$E$3&lt;0.5,'Commission Rate and Quota'!$E$11,IF(K69/'Commission Rate and Quota'!$E$3&lt;0.75,'Commission Rate and Quota'!$E$12,IF(K69/'Commission Rate and Quota'!$E$3&lt;0.9,'Commission Rate and Quota'!$E$13,IF(K69/'Commission Rate and Quota'!$E$3&lt;1,'Commission Rate and Quota'!$E$14,IF(K69/'Commission Rate and Quota'!$E$3&lt;1.25,'Commission Rate and Quota'!$E$15,'Commission Rate and Quota'!$E$16))))))</f>
        <v>0.18</v>
      </c>
      <c r="M69" s="76">
        <f t="shared" si="4"/>
        <v>12.997799999999998</v>
      </c>
    </row>
    <row r="70" spans="1:13" x14ac:dyDescent="0.25">
      <c r="A70" s="43" t="s">
        <v>132</v>
      </c>
      <c r="B70" s="44">
        <v>45770</v>
      </c>
      <c r="C70" s="43">
        <v>57609</v>
      </c>
      <c r="D70" s="45">
        <v>2642.26</v>
      </c>
      <c r="E70" s="45">
        <v>528.45000000000005</v>
      </c>
      <c r="F70" s="43" t="s">
        <v>33</v>
      </c>
      <c r="G70" s="43">
        <v>1661</v>
      </c>
      <c r="H70" s="43" t="s">
        <v>10</v>
      </c>
      <c r="I70" s="43" t="s">
        <v>34</v>
      </c>
      <c r="J70" s="43" t="s">
        <v>11</v>
      </c>
      <c r="K70" s="46">
        <f t="shared" si="5"/>
        <v>3497870.22</v>
      </c>
      <c r="L70" s="82">
        <f>IF(I70="Product",IF(K70/'Commission Rate and Quota'!$D$3&lt;0.5,'Commission Rate and Quota'!$D$11,IF(K70/'Commission Rate and Quota'!$D$3&lt;0.75,'Commission Rate and Quota'!$D$12,IF(K70/'Commission Rate and Quota'!$D$3&lt;0.9,'Commission Rate and Quota'!$D$13,IF('Data (1 &amp; 2)'!K70/'Commission Rate and Quota'!$D$3&lt;1,'Commission Rate and Quota'!$D$14,IF('Data (1 &amp; 2)'!K70/'Commission Rate and Quota'!$D$3&lt;1.25,'Commission Rate and Quota'!$D$15,'Commission Rate and Quota'!$D$16))))),IF(K70/'Commission Rate and Quota'!$E$3&lt;0.5,'Commission Rate and Quota'!$E$11,IF(K70/'Commission Rate and Quota'!$E$3&lt;0.75,'Commission Rate and Quota'!$E$12,IF(K70/'Commission Rate and Quota'!$E$3&lt;0.9,'Commission Rate and Quota'!$E$13,IF(K70/'Commission Rate and Quota'!$E$3&lt;1,'Commission Rate and Quota'!$E$14,IF(K70/'Commission Rate and Quota'!$E$3&lt;1.25,'Commission Rate and Quota'!$E$15,'Commission Rate and Quota'!$E$16))))))</f>
        <v>0.18</v>
      </c>
      <c r="M70" s="76">
        <f t="shared" si="4"/>
        <v>475.60680000000002</v>
      </c>
    </row>
    <row r="71" spans="1:13" x14ac:dyDescent="0.25">
      <c r="A71" s="43" t="s">
        <v>286</v>
      </c>
      <c r="B71" s="44">
        <v>45778</v>
      </c>
      <c r="C71" s="43">
        <v>222927</v>
      </c>
      <c r="D71" s="45">
        <v>11733.96</v>
      </c>
      <c r="E71" s="45">
        <v>3150.06</v>
      </c>
      <c r="F71" s="43" t="s">
        <v>33</v>
      </c>
      <c r="G71" s="43">
        <v>1661</v>
      </c>
      <c r="H71" s="43" t="s">
        <v>10</v>
      </c>
      <c r="I71" s="43" t="s">
        <v>34</v>
      </c>
      <c r="J71" s="43" t="s">
        <v>11</v>
      </c>
      <c r="K71" s="46">
        <f t="shared" si="5"/>
        <v>3509604.18</v>
      </c>
      <c r="L71" s="82">
        <f>IF(I71="Product",IF(K71/'Commission Rate and Quota'!$D$3&lt;0.5,'Commission Rate and Quota'!$D$11,IF(K71/'Commission Rate and Quota'!$D$3&lt;0.75,'Commission Rate and Quota'!$D$12,IF(K71/'Commission Rate and Quota'!$D$3&lt;0.9,'Commission Rate and Quota'!$D$13,IF('Data (1 &amp; 2)'!K71/'Commission Rate and Quota'!$D$3&lt;1,'Commission Rate and Quota'!$D$14,IF('Data (1 &amp; 2)'!K71/'Commission Rate and Quota'!$D$3&lt;1.25,'Commission Rate and Quota'!$D$15,'Commission Rate and Quota'!$D$16))))),IF(K71/'Commission Rate and Quota'!$E$3&lt;0.5,'Commission Rate and Quota'!$E$11,IF(K71/'Commission Rate and Quota'!$E$3&lt;0.75,'Commission Rate and Quota'!$E$12,IF(K71/'Commission Rate and Quota'!$E$3&lt;0.9,'Commission Rate and Quota'!$E$13,IF(K71/'Commission Rate and Quota'!$E$3&lt;1,'Commission Rate and Quota'!$E$14,IF(K71/'Commission Rate and Quota'!$E$3&lt;1.25,'Commission Rate and Quota'!$E$15,'Commission Rate and Quota'!$E$16))))))</f>
        <v>0.18</v>
      </c>
      <c r="M71" s="76">
        <f t="shared" si="4"/>
        <v>2112.1127999999999</v>
      </c>
    </row>
    <row r="72" spans="1:13" x14ac:dyDescent="0.25">
      <c r="A72" s="43" t="s">
        <v>287</v>
      </c>
      <c r="B72" s="44">
        <v>45778</v>
      </c>
      <c r="C72" s="43">
        <v>222927</v>
      </c>
      <c r="D72" s="45">
        <v>39906.269999999997</v>
      </c>
      <c r="E72" s="45">
        <v>3990.27</v>
      </c>
      <c r="F72" s="43" t="s">
        <v>33</v>
      </c>
      <c r="G72" s="43">
        <v>1661</v>
      </c>
      <c r="H72" s="43" t="s">
        <v>10</v>
      </c>
      <c r="I72" s="43" t="s">
        <v>34</v>
      </c>
      <c r="J72" s="43" t="s">
        <v>11</v>
      </c>
      <c r="K72" s="46">
        <f t="shared" si="5"/>
        <v>3549510.45</v>
      </c>
      <c r="L72" s="82">
        <f>IF(I72="Product",IF(K72/'Commission Rate and Quota'!$D$3&lt;0.5,'Commission Rate and Quota'!$D$11,IF(K72/'Commission Rate and Quota'!$D$3&lt;0.75,'Commission Rate and Quota'!$D$12,IF(K72/'Commission Rate and Quota'!$D$3&lt;0.9,'Commission Rate and Quota'!$D$13,IF('Data (1 &amp; 2)'!K72/'Commission Rate and Quota'!$D$3&lt;1,'Commission Rate and Quota'!$D$14,IF('Data (1 &amp; 2)'!K72/'Commission Rate and Quota'!$D$3&lt;1.25,'Commission Rate and Quota'!$D$15,'Commission Rate and Quota'!$D$16))))),IF(K72/'Commission Rate and Quota'!$E$3&lt;0.5,'Commission Rate and Quota'!$E$11,IF(K72/'Commission Rate and Quota'!$E$3&lt;0.75,'Commission Rate and Quota'!$E$12,IF(K72/'Commission Rate and Quota'!$E$3&lt;0.9,'Commission Rate and Quota'!$E$13,IF(K72/'Commission Rate and Quota'!$E$3&lt;1,'Commission Rate and Quota'!$E$14,IF(K72/'Commission Rate and Quota'!$E$3&lt;1.25,'Commission Rate and Quota'!$E$15,'Commission Rate and Quota'!$E$16))))))</f>
        <v>0.18</v>
      </c>
      <c r="M72" s="76">
        <f t="shared" si="4"/>
        <v>7183.1285999999991</v>
      </c>
    </row>
    <row r="73" spans="1:13" x14ac:dyDescent="0.25">
      <c r="A73" s="43" t="s">
        <v>288</v>
      </c>
      <c r="B73" s="44">
        <v>45779</v>
      </c>
      <c r="C73" s="43">
        <v>222927</v>
      </c>
      <c r="D73" s="45">
        <v>8250</v>
      </c>
      <c r="E73" s="45">
        <v>1650</v>
      </c>
      <c r="F73" s="43" t="s">
        <v>33</v>
      </c>
      <c r="G73" s="43">
        <v>1661</v>
      </c>
      <c r="H73" s="43" t="s">
        <v>10</v>
      </c>
      <c r="I73" s="43" t="s">
        <v>34</v>
      </c>
      <c r="J73" s="43" t="s">
        <v>11</v>
      </c>
      <c r="K73" s="46">
        <f t="shared" si="5"/>
        <v>3557760.45</v>
      </c>
      <c r="L73" s="82">
        <f>IF(I73="Product",IF(K73/'Commission Rate and Quota'!$D$3&lt;0.5,'Commission Rate and Quota'!$D$11,IF(K73/'Commission Rate and Quota'!$D$3&lt;0.75,'Commission Rate and Quota'!$D$12,IF(K73/'Commission Rate and Quota'!$D$3&lt;0.9,'Commission Rate and Quota'!$D$13,IF('Data (1 &amp; 2)'!K73/'Commission Rate and Quota'!$D$3&lt;1,'Commission Rate and Quota'!$D$14,IF('Data (1 &amp; 2)'!K73/'Commission Rate and Quota'!$D$3&lt;1.25,'Commission Rate and Quota'!$D$15,'Commission Rate and Quota'!$D$16))))),IF(K73/'Commission Rate and Quota'!$E$3&lt;0.5,'Commission Rate and Quota'!$E$11,IF(K73/'Commission Rate and Quota'!$E$3&lt;0.75,'Commission Rate and Quota'!$E$12,IF(K73/'Commission Rate and Quota'!$E$3&lt;0.9,'Commission Rate and Quota'!$E$13,IF(K73/'Commission Rate and Quota'!$E$3&lt;1,'Commission Rate and Quota'!$E$14,IF(K73/'Commission Rate and Quota'!$E$3&lt;1.25,'Commission Rate and Quota'!$E$15,'Commission Rate and Quota'!$E$16))))))</f>
        <v>0.18</v>
      </c>
      <c r="M73" s="76">
        <f t="shared" si="4"/>
        <v>1485</v>
      </c>
    </row>
    <row r="74" spans="1:13" x14ac:dyDescent="0.25">
      <c r="A74" s="43" t="s">
        <v>133</v>
      </c>
      <c r="B74" s="44">
        <v>45793</v>
      </c>
      <c r="C74" s="43">
        <v>57609</v>
      </c>
      <c r="D74" s="45">
        <v>1363.68</v>
      </c>
      <c r="E74" s="45">
        <v>163.68</v>
      </c>
      <c r="F74" s="43" t="s">
        <v>33</v>
      </c>
      <c r="G74" s="43">
        <v>1661</v>
      </c>
      <c r="H74" s="43" t="s">
        <v>10</v>
      </c>
      <c r="I74" s="43" t="s">
        <v>34</v>
      </c>
      <c r="J74" s="43" t="s">
        <v>11</v>
      </c>
      <c r="K74" s="46">
        <f t="shared" si="5"/>
        <v>3559124.1300000004</v>
      </c>
      <c r="L74" s="82">
        <f>IF(I74="Product",IF(K74/'Commission Rate and Quota'!$D$3&lt;0.5,'Commission Rate and Quota'!$D$11,IF(K74/'Commission Rate and Quota'!$D$3&lt;0.75,'Commission Rate and Quota'!$D$12,IF(K74/'Commission Rate and Quota'!$D$3&lt;0.9,'Commission Rate and Quota'!$D$13,IF('Data (1 &amp; 2)'!K74/'Commission Rate and Quota'!$D$3&lt;1,'Commission Rate and Quota'!$D$14,IF('Data (1 &amp; 2)'!K74/'Commission Rate and Quota'!$D$3&lt;1.25,'Commission Rate and Quota'!$D$15,'Commission Rate and Quota'!$D$16))))),IF(K74/'Commission Rate and Quota'!$E$3&lt;0.5,'Commission Rate and Quota'!$E$11,IF(K74/'Commission Rate and Quota'!$E$3&lt;0.75,'Commission Rate and Quota'!$E$12,IF(K74/'Commission Rate and Quota'!$E$3&lt;0.9,'Commission Rate and Quota'!$E$13,IF(K74/'Commission Rate and Quota'!$E$3&lt;1,'Commission Rate and Quota'!$E$14,IF(K74/'Commission Rate and Quota'!$E$3&lt;1.25,'Commission Rate and Quota'!$E$15,'Commission Rate and Quota'!$E$16))))))</f>
        <v>0.18</v>
      </c>
      <c r="M74" s="76">
        <f t="shared" si="4"/>
        <v>245.4624</v>
      </c>
    </row>
    <row r="75" spans="1:13" x14ac:dyDescent="0.25">
      <c r="A75" s="43" t="s">
        <v>112</v>
      </c>
      <c r="B75" s="44">
        <v>45815</v>
      </c>
      <c r="C75" s="43">
        <v>44084</v>
      </c>
      <c r="D75" s="45">
        <v>17386.150000000001</v>
      </c>
      <c r="E75" s="45">
        <v>1653.5</v>
      </c>
      <c r="F75" s="43" t="s">
        <v>33</v>
      </c>
      <c r="G75" s="43">
        <v>1661</v>
      </c>
      <c r="H75" s="43" t="s">
        <v>10</v>
      </c>
      <c r="I75" s="43" t="s">
        <v>34</v>
      </c>
      <c r="J75" s="43" t="s">
        <v>11</v>
      </c>
      <c r="K75" s="46">
        <f t="shared" si="5"/>
        <v>3576510.2800000003</v>
      </c>
      <c r="L75" s="82">
        <f>IF(I75="Product",IF(K75/'Commission Rate and Quota'!$D$3&lt;0.5,'Commission Rate and Quota'!$D$11,IF(K75/'Commission Rate and Quota'!$D$3&lt;0.75,'Commission Rate and Quota'!$D$12,IF(K75/'Commission Rate and Quota'!$D$3&lt;0.9,'Commission Rate and Quota'!$D$13,IF('Data (1 &amp; 2)'!K75/'Commission Rate and Quota'!$D$3&lt;1,'Commission Rate and Quota'!$D$14,IF('Data (1 &amp; 2)'!K75/'Commission Rate and Quota'!$D$3&lt;1.25,'Commission Rate and Quota'!$D$15,'Commission Rate and Quota'!$D$16))))),IF(K75/'Commission Rate and Quota'!$E$3&lt;0.5,'Commission Rate and Quota'!$E$11,IF(K75/'Commission Rate and Quota'!$E$3&lt;0.75,'Commission Rate and Quota'!$E$12,IF(K75/'Commission Rate and Quota'!$E$3&lt;0.9,'Commission Rate and Quota'!$E$13,IF(K75/'Commission Rate and Quota'!$E$3&lt;1,'Commission Rate and Quota'!$E$14,IF(K75/'Commission Rate and Quota'!$E$3&lt;1.25,'Commission Rate and Quota'!$E$15,'Commission Rate and Quota'!$E$16))))))</f>
        <v>0.18</v>
      </c>
      <c r="M75" s="76">
        <f t="shared" si="4"/>
        <v>3129.5070000000001</v>
      </c>
    </row>
    <row r="76" spans="1:13" x14ac:dyDescent="0.25">
      <c r="A76" s="43" t="s">
        <v>113</v>
      </c>
      <c r="B76" s="44">
        <v>45815</v>
      </c>
      <c r="C76" s="43">
        <v>44084</v>
      </c>
      <c r="D76" s="45">
        <v>29926.91</v>
      </c>
      <c r="E76" s="45">
        <v>2100.62</v>
      </c>
      <c r="F76" s="43" t="s">
        <v>33</v>
      </c>
      <c r="G76" s="43">
        <v>1661</v>
      </c>
      <c r="H76" s="43" t="s">
        <v>10</v>
      </c>
      <c r="I76" s="43" t="s">
        <v>34</v>
      </c>
      <c r="J76" s="43" t="s">
        <v>11</v>
      </c>
      <c r="K76" s="46">
        <f t="shared" si="5"/>
        <v>3606437.1900000004</v>
      </c>
      <c r="L76" s="82">
        <f>IF(I76="Product",IF(K76/'Commission Rate and Quota'!$D$3&lt;0.5,'Commission Rate and Quota'!$D$11,IF(K76/'Commission Rate and Quota'!$D$3&lt;0.75,'Commission Rate and Quota'!$D$12,IF(K76/'Commission Rate and Quota'!$D$3&lt;0.9,'Commission Rate and Quota'!$D$13,IF('Data (1 &amp; 2)'!K76/'Commission Rate and Quota'!$D$3&lt;1,'Commission Rate and Quota'!$D$14,IF('Data (1 &amp; 2)'!K76/'Commission Rate and Quota'!$D$3&lt;1.25,'Commission Rate and Quota'!$D$15,'Commission Rate and Quota'!$D$16))))),IF(K76/'Commission Rate and Quota'!$E$3&lt;0.5,'Commission Rate and Quota'!$E$11,IF(K76/'Commission Rate and Quota'!$E$3&lt;0.75,'Commission Rate and Quota'!$E$12,IF(K76/'Commission Rate and Quota'!$E$3&lt;0.9,'Commission Rate and Quota'!$E$13,IF(K76/'Commission Rate and Quota'!$E$3&lt;1,'Commission Rate and Quota'!$E$14,IF(K76/'Commission Rate and Quota'!$E$3&lt;1.25,'Commission Rate and Quota'!$E$15,'Commission Rate and Quota'!$E$16))))))</f>
        <v>0.18</v>
      </c>
      <c r="M76" s="76">
        <f t="shared" si="4"/>
        <v>5386.8437999999996</v>
      </c>
    </row>
    <row r="77" spans="1:13" x14ac:dyDescent="0.25">
      <c r="A77" s="43" t="s">
        <v>271</v>
      </c>
      <c r="B77" s="44">
        <v>45829</v>
      </c>
      <c r="C77" s="43">
        <v>170447</v>
      </c>
      <c r="D77" s="45">
        <v>39761.31</v>
      </c>
      <c r="E77" s="45">
        <v>1986.31</v>
      </c>
      <c r="F77" s="43" t="s">
        <v>33</v>
      </c>
      <c r="G77" s="43">
        <v>1661</v>
      </c>
      <c r="H77" s="43" t="s">
        <v>10</v>
      </c>
      <c r="I77" s="43" t="s">
        <v>34</v>
      </c>
      <c r="J77" s="43" t="s">
        <v>11</v>
      </c>
      <c r="K77" s="46">
        <f t="shared" si="5"/>
        <v>3646198.5000000005</v>
      </c>
      <c r="L77" s="82">
        <f>IF(I77="Product",IF(K77/'Commission Rate and Quota'!$D$3&lt;0.5,'Commission Rate and Quota'!$D$11,IF(K77/'Commission Rate and Quota'!$D$3&lt;0.75,'Commission Rate and Quota'!$D$12,IF(K77/'Commission Rate and Quota'!$D$3&lt;0.9,'Commission Rate and Quota'!$D$13,IF('Data (1 &amp; 2)'!K77/'Commission Rate and Quota'!$D$3&lt;1,'Commission Rate and Quota'!$D$14,IF('Data (1 &amp; 2)'!K77/'Commission Rate and Quota'!$D$3&lt;1.25,'Commission Rate and Quota'!$D$15,'Commission Rate and Quota'!$D$16))))),IF(K77/'Commission Rate and Quota'!$E$3&lt;0.5,'Commission Rate and Quota'!$E$11,IF(K77/'Commission Rate and Quota'!$E$3&lt;0.75,'Commission Rate and Quota'!$E$12,IF(K77/'Commission Rate and Quota'!$E$3&lt;0.9,'Commission Rate and Quota'!$E$13,IF(K77/'Commission Rate and Quota'!$E$3&lt;1,'Commission Rate and Quota'!$E$14,IF(K77/'Commission Rate and Quota'!$E$3&lt;1.25,'Commission Rate and Quota'!$E$15,'Commission Rate and Quota'!$E$16))))))</f>
        <v>0.18</v>
      </c>
      <c r="M77" s="76">
        <f t="shared" si="4"/>
        <v>7157.0357999999997</v>
      </c>
    </row>
    <row r="78" spans="1:13" x14ac:dyDescent="0.25">
      <c r="A78" s="43" t="s">
        <v>134</v>
      </c>
      <c r="B78" s="44">
        <v>45830</v>
      </c>
      <c r="C78" s="43">
        <v>57609</v>
      </c>
      <c r="D78" s="45">
        <v>9766.5</v>
      </c>
      <c r="E78" s="45">
        <v>994.5</v>
      </c>
      <c r="F78" s="43" t="s">
        <v>33</v>
      </c>
      <c r="G78" s="43">
        <v>1661</v>
      </c>
      <c r="H78" s="43" t="s">
        <v>10</v>
      </c>
      <c r="I78" s="43" t="s">
        <v>34</v>
      </c>
      <c r="J78" s="43" t="s">
        <v>11</v>
      </c>
      <c r="K78" s="46">
        <f t="shared" si="5"/>
        <v>3655965.0000000005</v>
      </c>
      <c r="L78" s="82">
        <f>IF(I78="Product",IF(K78/'Commission Rate and Quota'!$D$3&lt;0.5,'Commission Rate and Quota'!$D$11,IF(K78/'Commission Rate and Quota'!$D$3&lt;0.75,'Commission Rate and Quota'!$D$12,IF(K78/'Commission Rate and Quota'!$D$3&lt;0.9,'Commission Rate and Quota'!$D$13,IF('Data (1 &amp; 2)'!K78/'Commission Rate and Quota'!$D$3&lt;1,'Commission Rate and Quota'!$D$14,IF('Data (1 &amp; 2)'!K78/'Commission Rate and Quota'!$D$3&lt;1.25,'Commission Rate and Quota'!$D$15,'Commission Rate and Quota'!$D$16))))),IF(K78/'Commission Rate and Quota'!$E$3&lt;0.5,'Commission Rate and Quota'!$E$11,IF(K78/'Commission Rate and Quota'!$E$3&lt;0.75,'Commission Rate and Quota'!$E$12,IF(K78/'Commission Rate and Quota'!$E$3&lt;0.9,'Commission Rate and Quota'!$E$13,IF(K78/'Commission Rate and Quota'!$E$3&lt;1,'Commission Rate and Quota'!$E$14,IF(K78/'Commission Rate and Quota'!$E$3&lt;1.25,'Commission Rate and Quota'!$E$15,'Commission Rate and Quota'!$E$16))))))</f>
        <v>0.18</v>
      </c>
      <c r="M78" s="76">
        <f t="shared" si="4"/>
        <v>1757.97</v>
      </c>
    </row>
    <row r="79" spans="1:13" x14ac:dyDescent="0.25">
      <c r="A79" s="43" t="s">
        <v>294</v>
      </c>
      <c r="B79" s="44">
        <v>45834</v>
      </c>
      <c r="C79" s="43">
        <v>351594</v>
      </c>
      <c r="D79" s="45">
        <v>15156.06</v>
      </c>
      <c r="E79" s="45">
        <v>2425.23</v>
      </c>
      <c r="F79" s="43" t="s">
        <v>33</v>
      </c>
      <c r="G79" s="43">
        <v>1661</v>
      </c>
      <c r="H79" s="43" t="s">
        <v>10</v>
      </c>
      <c r="I79" s="43" t="s">
        <v>34</v>
      </c>
      <c r="J79" s="43" t="s">
        <v>11</v>
      </c>
      <c r="K79" s="46">
        <f t="shared" si="5"/>
        <v>3671121.0600000005</v>
      </c>
      <c r="L79" s="82">
        <f>IF(I79="Product",IF(K79/'Commission Rate and Quota'!$D$3&lt;0.5,'Commission Rate and Quota'!$D$11,IF(K79/'Commission Rate and Quota'!$D$3&lt;0.75,'Commission Rate and Quota'!$D$12,IF(K79/'Commission Rate and Quota'!$D$3&lt;0.9,'Commission Rate and Quota'!$D$13,IF('Data (1 &amp; 2)'!K79/'Commission Rate and Quota'!$D$3&lt;1,'Commission Rate and Quota'!$D$14,IF('Data (1 &amp; 2)'!K79/'Commission Rate and Quota'!$D$3&lt;1.25,'Commission Rate and Quota'!$D$15,'Commission Rate and Quota'!$D$16))))),IF(K79/'Commission Rate and Quota'!$E$3&lt;0.5,'Commission Rate and Quota'!$E$11,IF(K79/'Commission Rate and Quota'!$E$3&lt;0.75,'Commission Rate and Quota'!$E$12,IF(K79/'Commission Rate and Quota'!$E$3&lt;0.9,'Commission Rate and Quota'!$E$13,IF(K79/'Commission Rate and Quota'!$E$3&lt;1,'Commission Rate and Quota'!$E$14,IF(K79/'Commission Rate and Quota'!$E$3&lt;1.25,'Commission Rate and Quota'!$E$15,'Commission Rate and Quota'!$E$16))))))</f>
        <v>0.18</v>
      </c>
      <c r="M79" s="76">
        <f t="shared" si="4"/>
        <v>2728.0907999999999</v>
      </c>
    </row>
    <row r="80" spans="1:13" x14ac:dyDescent="0.25">
      <c r="A80" s="43" t="s">
        <v>294</v>
      </c>
      <c r="B80" s="44">
        <v>45834</v>
      </c>
      <c r="C80" s="43">
        <v>351594</v>
      </c>
      <c r="D80" s="45">
        <v>159.29</v>
      </c>
      <c r="E80" s="45">
        <v>25.49</v>
      </c>
      <c r="F80" s="43" t="s">
        <v>33</v>
      </c>
      <c r="G80" s="43">
        <v>1661</v>
      </c>
      <c r="H80" s="43" t="s">
        <v>10</v>
      </c>
      <c r="I80" s="43" t="s">
        <v>34</v>
      </c>
      <c r="J80" s="43" t="s">
        <v>11</v>
      </c>
      <c r="K80" s="46">
        <f t="shared" si="5"/>
        <v>3671280.3500000006</v>
      </c>
      <c r="L80" s="82">
        <f>IF(I80="Product",IF(K80/'Commission Rate and Quota'!$D$3&lt;0.5,'Commission Rate and Quota'!$D$11,IF(K80/'Commission Rate and Quota'!$D$3&lt;0.75,'Commission Rate and Quota'!$D$12,IF(K80/'Commission Rate and Quota'!$D$3&lt;0.9,'Commission Rate and Quota'!$D$13,IF('Data (1 &amp; 2)'!K80/'Commission Rate and Quota'!$D$3&lt;1,'Commission Rate and Quota'!$D$14,IF('Data (1 &amp; 2)'!K80/'Commission Rate and Quota'!$D$3&lt;1.25,'Commission Rate and Quota'!$D$15,'Commission Rate and Quota'!$D$16))))),IF(K80/'Commission Rate and Quota'!$E$3&lt;0.5,'Commission Rate and Quota'!$E$11,IF(K80/'Commission Rate and Quota'!$E$3&lt;0.75,'Commission Rate and Quota'!$E$12,IF(K80/'Commission Rate and Quota'!$E$3&lt;0.9,'Commission Rate and Quota'!$E$13,IF(K80/'Commission Rate and Quota'!$E$3&lt;1,'Commission Rate and Quota'!$E$14,IF(K80/'Commission Rate and Quota'!$E$3&lt;1.25,'Commission Rate and Quota'!$E$15,'Commission Rate and Quota'!$E$16))))))</f>
        <v>0.18</v>
      </c>
      <c r="M80" s="76">
        <f t="shared" si="4"/>
        <v>28.672199999999997</v>
      </c>
    </row>
    <row r="81" spans="1:13" x14ac:dyDescent="0.25">
      <c r="A81" s="43" t="s">
        <v>294</v>
      </c>
      <c r="B81" s="44">
        <v>45834</v>
      </c>
      <c r="C81" s="43">
        <v>351594</v>
      </c>
      <c r="D81" s="45">
        <v>1291.3499999999999</v>
      </c>
      <c r="E81" s="45">
        <v>0</v>
      </c>
      <c r="F81" s="43" t="s">
        <v>33</v>
      </c>
      <c r="G81" s="43">
        <v>1661</v>
      </c>
      <c r="H81" s="43" t="s">
        <v>10</v>
      </c>
      <c r="I81" s="43" t="s">
        <v>34</v>
      </c>
      <c r="J81" s="43" t="s">
        <v>11</v>
      </c>
      <c r="K81" s="46">
        <f t="shared" si="5"/>
        <v>3672571.7000000007</v>
      </c>
      <c r="L81" s="82">
        <f>IF(I81="Product",IF(K81/'Commission Rate and Quota'!$D$3&lt;0.5,'Commission Rate and Quota'!$D$11,IF(K81/'Commission Rate and Quota'!$D$3&lt;0.75,'Commission Rate and Quota'!$D$12,IF(K81/'Commission Rate and Quota'!$D$3&lt;0.9,'Commission Rate and Quota'!$D$13,IF('Data (1 &amp; 2)'!K81/'Commission Rate and Quota'!$D$3&lt;1,'Commission Rate and Quota'!$D$14,IF('Data (1 &amp; 2)'!K81/'Commission Rate and Quota'!$D$3&lt;1.25,'Commission Rate and Quota'!$D$15,'Commission Rate and Quota'!$D$16))))),IF(K81/'Commission Rate and Quota'!$E$3&lt;0.5,'Commission Rate and Quota'!$E$11,IF(K81/'Commission Rate and Quota'!$E$3&lt;0.75,'Commission Rate and Quota'!$E$12,IF(K81/'Commission Rate and Quota'!$E$3&lt;0.9,'Commission Rate and Quota'!$E$13,IF(K81/'Commission Rate and Quota'!$E$3&lt;1,'Commission Rate and Quota'!$E$14,IF(K81/'Commission Rate and Quota'!$E$3&lt;1.25,'Commission Rate and Quota'!$E$15,'Commission Rate and Quota'!$E$16))))))</f>
        <v>0.18</v>
      </c>
      <c r="M81" s="76">
        <f t="shared" si="4"/>
        <v>232.44299999999998</v>
      </c>
    </row>
    <row r="82" spans="1:13" x14ac:dyDescent="0.25">
      <c r="A82" s="43" t="s">
        <v>295</v>
      </c>
      <c r="B82" s="44">
        <v>45858</v>
      </c>
      <c r="C82" s="43">
        <v>351594</v>
      </c>
      <c r="D82" s="45">
        <v>1252.3800000000001</v>
      </c>
      <c r="E82" s="45">
        <v>200.4</v>
      </c>
      <c r="F82" s="43" t="s">
        <v>33</v>
      </c>
      <c r="G82" s="43">
        <v>1661</v>
      </c>
      <c r="H82" s="43" t="s">
        <v>10</v>
      </c>
      <c r="I82" s="43" t="s">
        <v>34</v>
      </c>
      <c r="J82" s="43" t="s">
        <v>11</v>
      </c>
      <c r="K82" s="46">
        <f t="shared" si="5"/>
        <v>3673824.0800000005</v>
      </c>
      <c r="L82" s="82">
        <f>IF(I82="Product",IF(K82/'Commission Rate and Quota'!$D$3&lt;0.5,'Commission Rate and Quota'!$D$11,IF(K82/'Commission Rate and Quota'!$D$3&lt;0.75,'Commission Rate and Quota'!$D$12,IF(K82/'Commission Rate and Quota'!$D$3&lt;0.9,'Commission Rate and Quota'!$D$13,IF('Data (1 &amp; 2)'!K82/'Commission Rate and Quota'!$D$3&lt;1,'Commission Rate and Quota'!$D$14,IF('Data (1 &amp; 2)'!K82/'Commission Rate and Quota'!$D$3&lt;1.25,'Commission Rate and Quota'!$D$15,'Commission Rate and Quota'!$D$16))))),IF(K82/'Commission Rate and Quota'!$E$3&lt;0.5,'Commission Rate and Quota'!$E$11,IF(K82/'Commission Rate and Quota'!$E$3&lt;0.75,'Commission Rate and Quota'!$E$12,IF(K82/'Commission Rate and Quota'!$E$3&lt;0.9,'Commission Rate and Quota'!$E$13,IF(K82/'Commission Rate and Quota'!$E$3&lt;1,'Commission Rate and Quota'!$E$14,IF(K82/'Commission Rate and Quota'!$E$3&lt;1.25,'Commission Rate and Quota'!$E$15,'Commission Rate and Quota'!$E$16))))))</f>
        <v>0.18</v>
      </c>
      <c r="M82" s="76">
        <f t="shared" si="4"/>
        <v>225.42840000000001</v>
      </c>
    </row>
    <row r="83" spans="1:13" x14ac:dyDescent="0.25">
      <c r="A83" s="43" t="s">
        <v>295</v>
      </c>
      <c r="B83" s="44">
        <v>45858</v>
      </c>
      <c r="C83" s="43">
        <v>351594</v>
      </c>
      <c r="D83" s="45">
        <v>365.26</v>
      </c>
      <c r="E83" s="45">
        <v>58.44</v>
      </c>
      <c r="F83" s="43" t="s">
        <v>33</v>
      </c>
      <c r="G83" s="43">
        <v>1661</v>
      </c>
      <c r="H83" s="43" t="s">
        <v>10</v>
      </c>
      <c r="I83" s="43" t="s">
        <v>34</v>
      </c>
      <c r="J83" s="43" t="s">
        <v>11</v>
      </c>
      <c r="K83" s="46">
        <f t="shared" si="5"/>
        <v>3674189.3400000003</v>
      </c>
      <c r="L83" s="82">
        <f>IF(I83="Product",IF(K83/'Commission Rate and Quota'!$D$3&lt;0.5,'Commission Rate and Quota'!$D$11,IF(K83/'Commission Rate and Quota'!$D$3&lt;0.75,'Commission Rate and Quota'!$D$12,IF(K83/'Commission Rate and Quota'!$D$3&lt;0.9,'Commission Rate and Quota'!$D$13,IF('Data (1 &amp; 2)'!K83/'Commission Rate and Quota'!$D$3&lt;1,'Commission Rate and Quota'!$D$14,IF('Data (1 &amp; 2)'!K83/'Commission Rate and Quota'!$D$3&lt;1.25,'Commission Rate and Quota'!$D$15,'Commission Rate and Quota'!$D$16))))),IF(K83/'Commission Rate and Quota'!$E$3&lt;0.5,'Commission Rate and Quota'!$E$11,IF(K83/'Commission Rate and Quota'!$E$3&lt;0.75,'Commission Rate and Quota'!$E$12,IF(K83/'Commission Rate and Quota'!$E$3&lt;0.9,'Commission Rate and Quota'!$E$13,IF(K83/'Commission Rate and Quota'!$E$3&lt;1,'Commission Rate and Quota'!$E$14,IF(K83/'Commission Rate and Quota'!$E$3&lt;1.25,'Commission Rate and Quota'!$E$15,'Commission Rate and Quota'!$E$16))))))</f>
        <v>0.18</v>
      </c>
      <c r="M83" s="76">
        <f t="shared" si="4"/>
        <v>65.746799999999993</v>
      </c>
    </row>
    <row r="84" spans="1:13" x14ac:dyDescent="0.25">
      <c r="A84" s="43" t="s">
        <v>295</v>
      </c>
      <c r="B84" s="44">
        <v>45858</v>
      </c>
      <c r="C84" s="43">
        <v>351594</v>
      </c>
      <c r="D84" s="45">
        <v>82.6</v>
      </c>
      <c r="E84" s="45">
        <v>0</v>
      </c>
      <c r="F84" s="43" t="s">
        <v>33</v>
      </c>
      <c r="G84" s="43">
        <v>1661</v>
      </c>
      <c r="H84" s="43" t="s">
        <v>10</v>
      </c>
      <c r="I84" s="43" t="s">
        <v>34</v>
      </c>
      <c r="J84" s="43" t="s">
        <v>11</v>
      </c>
      <c r="K84" s="46">
        <f t="shared" si="5"/>
        <v>3674271.9400000004</v>
      </c>
      <c r="L84" s="82">
        <f>IF(I84="Product",IF(K84/'Commission Rate and Quota'!$D$3&lt;0.5,'Commission Rate and Quota'!$D$11,IF(K84/'Commission Rate and Quota'!$D$3&lt;0.75,'Commission Rate and Quota'!$D$12,IF(K84/'Commission Rate and Quota'!$D$3&lt;0.9,'Commission Rate and Quota'!$D$13,IF('Data (1 &amp; 2)'!K84/'Commission Rate and Quota'!$D$3&lt;1,'Commission Rate and Quota'!$D$14,IF('Data (1 &amp; 2)'!K84/'Commission Rate and Quota'!$D$3&lt;1.25,'Commission Rate and Quota'!$D$15,'Commission Rate and Quota'!$D$16))))),IF(K84/'Commission Rate and Quota'!$E$3&lt;0.5,'Commission Rate and Quota'!$E$11,IF(K84/'Commission Rate and Quota'!$E$3&lt;0.75,'Commission Rate and Quota'!$E$12,IF(K84/'Commission Rate and Quota'!$E$3&lt;0.9,'Commission Rate and Quota'!$E$13,IF(K84/'Commission Rate and Quota'!$E$3&lt;1,'Commission Rate and Quota'!$E$14,IF(K84/'Commission Rate and Quota'!$E$3&lt;1.25,'Commission Rate and Quota'!$E$15,'Commission Rate and Quota'!$E$16))))))</f>
        <v>0.18</v>
      </c>
      <c r="M84" s="76">
        <f t="shared" si="4"/>
        <v>14.867999999999999</v>
      </c>
    </row>
    <row r="85" spans="1:13" x14ac:dyDescent="0.25">
      <c r="A85" s="43" t="s">
        <v>101</v>
      </c>
      <c r="B85" s="44">
        <v>45861</v>
      </c>
      <c r="C85" s="43">
        <v>43369</v>
      </c>
      <c r="D85" s="45">
        <v>15000</v>
      </c>
      <c r="E85" s="45">
        <v>2148</v>
      </c>
      <c r="F85" s="43" t="s">
        <v>33</v>
      </c>
      <c r="G85" s="43">
        <v>1661</v>
      </c>
      <c r="H85" s="43" t="s">
        <v>10</v>
      </c>
      <c r="I85" s="43" t="s">
        <v>34</v>
      </c>
      <c r="J85" s="43" t="s">
        <v>11</v>
      </c>
      <c r="K85" s="46">
        <f t="shared" si="5"/>
        <v>3689271.9400000004</v>
      </c>
      <c r="L85" s="82">
        <f>IF(I85="Product",IF(K85/'Commission Rate and Quota'!$D$3&lt;0.5,'Commission Rate and Quota'!$D$11,IF(K85/'Commission Rate and Quota'!$D$3&lt;0.75,'Commission Rate and Quota'!$D$12,IF(K85/'Commission Rate and Quota'!$D$3&lt;0.9,'Commission Rate and Quota'!$D$13,IF('Data (1 &amp; 2)'!K85/'Commission Rate and Quota'!$D$3&lt;1,'Commission Rate and Quota'!$D$14,IF('Data (1 &amp; 2)'!K85/'Commission Rate and Quota'!$D$3&lt;1.25,'Commission Rate and Quota'!$D$15,'Commission Rate and Quota'!$D$16))))),IF(K85/'Commission Rate and Quota'!$E$3&lt;0.5,'Commission Rate and Quota'!$E$11,IF(K85/'Commission Rate and Quota'!$E$3&lt;0.75,'Commission Rate and Quota'!$E$12,IF(K85/'Commission Rate and Quota'!$E$3&lt;0.9,'Commission Rate and Quota'!$E$13,IF(K85/'Commission Rate and Quota'!$E$3&lt;1,'Commission Rate and Quota'!$E$14,IF(K85/'Commission Rate and Quota'!$E$3&lt;1.25,'Commission Rate and Quota'!$E$15,'Commission Rate and Quota'!$E$16))))))</f>
        <v>0.18</v>
      </c>
      <c r="M85" s="76">
        <f t="shared" si="4"/>
        <v>2700</v>
      </c>
    </row>
    <row r="86" spans="1:13" x14ac:dyDescent="0.25">
      <c r="A86" s="43" t="s">
        <v>101</v>
      </c>
      <c r="B86" s="44">
        <v>45861</v>
      </c>
      <c r="C86" s="43">
        <v>43369</v>
      </c>
      <c r="D86" s="45">
        <v>2478</v>
      </c>
      <c r="E86" s="45">
        <v>498</v>
      </c>
      <c r="F86" s="43" t="s">
        <v>33</v>
      </c>
      <c r="G86" s="43">
        <v>1661</v>
      </c>
      <c r="H86" s="43" t="s">
        <v>10</v>
      </c>
      <c r="I86" s="43" t="s">
        <v>34</v>
      </c>
      <c r="J86" s="43" t="s">
        <v>11</v>
      </c>
      <c r="K86" s="46">
        <f t="shared" si="5"/>
        <v>3691749.9400000004</v>
      </c>
      <c r="L86" s="82">
        <f>IF(I86="Product",IF(K86/'Commission Rate and Quota'!$D$3&lt;0.5,'Commission Rate and Quota'!$D$11,IF(K86/'Commission Rate and Quota'!$D$3&lt;0.75,'Commission Rate and Quota'!$D$12,IF(K86/'Commission Rate and Quota'!$D$3&lt;0.9,'Commission Rate and Quota'!$D$13,IF('Data (1 &amp; 2)'!K86/'Commission Rate and Quota'!$D$3&lt;1,'Commission Rate and Quota'!$D$14,IF('Data (1 &amp; 2)'!K86/'Commission Rate and Quota'!$D$3&lt;1.25,'Commission Rate and Quota'!$D$15,'Commission Rate and Quota'!$D$16))))),IF(K86/'Commission Rate and Quota'!$E$3&lt;0.5,'Commission Rate and Quota'!$E$11,IF(K86/'Commission Rate and Quota'!$E$3&lt;0.75,'Commission Rate and Quota'!$E$12,IF(K86/'Commission Rate and Quota'!$E$3&lt;0.9,'Commission Rate and Quota'!$E$13,IF(K86/'Commission Rate and Quota'!$E$3&lt;1,'Commission Rate and Quota'!$E$14,IF(K86/'Commission Rate and Quota'!$E$3&lt;1.25,'Commission Rate and Quota'!$E$15,'Commission Rate and Quota'!$E$16))))))</f>
        <v>0.2</v>
      </c>
      <c r="M86" s="76">
        <f t="shared" si="4"/>
        <v>495.6</v>
      </c>
    </row>
    <row r="87" spans="1:13" x14ac:dyDescent="0.25">
      <c r="A87" s="43" t="s">
        <v>123</v>
      </c>
      <c r="B87" s="44">
        <v>45661</v>
      </c>
      <c r="C87" s="43">
        <v>57609</v>
      </c>
      <c r="D87" s="45">
        <v>4800</v>
      </c>
      <c r="E87" s="45">
        <v>1920</v>
      </c>
      <c r="F87" s="43" t="s">
        <v>33</v>
      </c>
      <c r="G87" s="43">
        <v>1661</v>
      </c>
      <c r="H87" s="43" t="s">
        <v>10</v>
      </c>
      <c r="I87" s="43" t="s">
        <v>38</v>
      </c>
      <c r="J87" s="43" t="s">
        <v>11</v>
      </c>
      <c r="K87" s="46">
        <f>D87</f>
        <v>4800</v>
      </c>
      <c r="L87" s="82">
        <f>IF(I87="Product",IF(K87/'Commission Rate and Quota'!$D$3&lt;0.5,'Commission Rate and Quota'!$D$11,IF(K87/'Commission Rate and Quota'!$D$3&lt;0.75,'Commission Rate and Quota'!$D$12,IF(K87/'Commission Rate and Quota'!$D$3&lt;0.9,'Commission Rate and Quota'!$D$13,IF('Data (1 &amp; 2)'!K87/'Commission Rate and Quota'!$D$3&lt;1,'Commission Rate and Quota'!$D$14,IF('Data (1 &amp; 2)'!K87/'Commission Rate and Quota'!$D$3&lt;1.25,'Commission Rate and Quota'!$D$15,'Commission Rate and Quota'!$D$16))))),IF(K87/'Commission Rate and Quota'!$E$3&lt;0.5,'Commission Rate and Quota'!$E$11,IF(K87/'Commission Rate and Quota'!$E$3&lt;0.75,'Commission Rate and Quota'!$E$12,IF(K87/'Commission Rate and Quota'!$E$3&lt;0.9,'Commission Rate and Quota'!$E$13,IF(K87/'Commission Rate and Quota'!$E$3&lt;1,'Commission Rate and Quota'!$E$14,IF(K87/'Commission Rate and Quota'!$E$3&lt;1.25,'Commission Rate and Quota'!$E$15,'Commission Rate and Quota'!$E$16))))))</f>
        <v>0.1</v>
      </c>
      <c r="M87" s="76">
        <f t="shared" si="4"/>
        <v>480</v>
      </c>
    </row>
    <row r="88" spans="1:13" x14ac:dyDescent="0.25">
      <c r="A88" s="43" t="s">
        <v>123</v>
      </c>
      <c r="B88" s="44">
        <v>45661</v>
      </c>
      <c r="C88" s="43">
        <v>57609</v>
      </c>
      <c r="D88" s="45">
        <v>48375</v>
      </c>
      <c r="E88" s="45">
        <v>19350</v>
      </c>
      <c r="F88" s="43" t="s">
        <v>33</v>
      </c>
      <c r="G88" s="43">
        <v>1661</v>
      </c>
      <c r="H88" s="43" t="s">
        <v>10</v>
      </c>
      <c r="I88" s="43" t="s">
        <v>38</v>
      </c>
      <c r="J88" s="43" t="s">
        <v>11</v>
      </c>
      <c r="K88" s="46">
        <f>D88+K87</f>
        <v>53175</v>
      </c>
      <c r="L88" s="82">
        <f>IF(I88="Product",IF(K88/'Commission Rate and Quota'!$D$3&lt;0.5,'Commission Rate and Quota'!$D$11,IF(K88/'Commission Rate and Quota'!$D$3&lt;0.75,'Commission Rate and Quota'!$D$12,IF(K88/'Commission Rate and Quota'!$D$3&lt;0.9,'Commission Rate and Quota'!$D$13,IF('Data (1 &amp; 2)'!K88/'Commission Rate and Quota'!$D$3&lt;1,'Commission Rate and Quota'!$D$14,IF('Data (1 &amp; 2)'!K88/'Commission Rate and Quota'!$D$3&lt;1.25,'Commission Rate and Quota'!$D$15,'Commission Rate and Quota'!$D$16))))),IF(K88/'Commission Rate and Quota'!$E$3&lt;0.5,'Commission Rate and Quota'!$E$11,IF(K88/'Commission Rate and Quota'!$E$3&lt;0.75,'Commission Rate and Quota'!$E$12,IF(K88/'Commission Rate and Quota'!$E$3&lt;0.9,'Commission Rate and Quota'!$E$13,IF(K88/'Commission Rate and Quota'!$E$3&lt;1,'Commission Rate and Quota'!$E$14,IF(K88/'Commission Rate and Quota'!$E$3&lt;1.25,'Commission Rate and Quota'!$E$15,'Commission Rate and Quota'!$E$16))))))</f>
        <v>0.1</v>
      </c>
      <c r="M88" s="76">
        <f t="shared" si="4"/>
        <v>4837.5</v>
      </c>
    </row>
    <row r="89" spans="1:13" x14ac:dyDescent="0.25">
      <c r="A89" s="43" t="s">
        <v>282</v>
      </c>
      <c r="B89" s="44">
        <v>45708</v>
      </c>
      <c r="C89" s="43">
        <v>221356</v>
      </c>
      <c r="D89" s="45">
        <v>17380</v>
      </c>
      <c r="E89" s="45">
        <v>6315</v>
      </c>
      <c r="F89" s="43" t="s">
        <v>33</v>
      </c>
      <c r="G89" s="43">
        <v>1661</v>
      </c>
      <c r="H89" s="43" t="s">
        <v>10</v>
      </c>
      <c r="I89" s="43" t="s">
        <v>38</v>
      </c>
      <c r="J89" s="43" t="s">
        <v>11</v>
      </c>
      <c r="K89" s="46">
        <f t="shared" ref="K89:K100" si="6">D89+K88</f>
        <v>70555</v>
      </c>
      <c r="L89" s="82">
        <f>IF(I89="Product",IF(K89/'Commission Rate and Quota'!$D$3&lt;0.5,'Commission Rate and Quota'!$D$11,IF(K89/'Commission Rate and Quota'!$D$3&lt;0.75,'Commission Rate and Quota'!$D$12,IF(K89/'Commission Rate and Quota'!$D$3&lt;0.9,'Commission Rate and Quota'!$D$13,IF('Data (1 &amp; 2)'!K89/'Commission Rate and Quota'!$D$3&lt;1,'Commission Rate and Quota'!$D$14,IF('Data (1 &amp; 2)'!K89/'Commission Rate and Quota'!$D$3&lt;1.25,'Commission Rate and Quota'!$D$15,'Commission Rate and Quota'!$D$16))))),IF(K89/'Commission Rate and Quota'!$E$3&lt;0.5,'Commission Rate and Quota'!$E$11,IF(K89/'Commission Rate and Quota'!$E$3&lt;0.75,'Commission Rate and Quota'!$E$12,IF(K89/'Commission Rate and Quota'!$E$3&lt;0.9,'Commission Rate and Quota'!$E$13,IF(K89/'Commission Rate and Quota'!$E$3&lt;1,'Commission Rate and Quota'!$E$14,IF(K89/'Commission Rate and Quota'!$E$3&lt;1.25,'Commission Rate and Quota'!$E$15,'Commission Rate and Quota'!$E$16))))))</f>
        <v>0.1</v>
      </c>
      <c r="M89" s="76">
        <f t="shared" si="4"/>
        <v>1738</v>
      </c>
    </row>
    <row r="90" spans="1:13" x14ac:dyDescent="0.25">
      <c r="A90" s="43" t="s">
        <v>283</v>
      </c>
      <c r="B90" s="44">
        <v>45708</v>
      </c>
      <c r="C90" s="43">
        <v>221356</v>
      </c>
      <c r="D90" s="45">
        <v>45000.3</v>
      </c>
      <c r="E90" s="45">
        <v>18270.3</v>
      </c>
      <c r="F90" s="43" t="s">
        <v>33</v>
      </c>
      <c r="G90" s="43">
        <v>1661</v>
      </c>
      <c r="H90" s="43" t="s">
        <v>10</v>
      </c>
      <c r="I90" s="43" t="s">
        <v>38</v>
      </c>
      <c r="J90" s="43" t="s">
        <v>11</v>
      </c>
      <c r="K90" s="46">
        <f t="shared" si="6"/>
        <v>115555.3</v>
      </c>
      <c r="L90" s="82">
        <f>IF(I90="Product",IF(K90/'Commission Rate and Quota'!$D$3&lt;0.5,'Commission Rate and Quota'!$D$11,IF(K90/'Commission Rate and Quota'!$D$3&lt;0.75,'Commission Rate and Quota'!$D$12,IF(K90/'Commission Rate and Quota'!$D$3&lt;0.9,'Commission Rate and Quota'!$D$13,IF('Data (1 &amp; 2)'!K90/'Commission Rate and Quota'!$D$3&lt;1,'Commission Rate and Quota'!$D$14,IF('Data (1 &amp; 2)'!K90/'Commission Rate and Quota'!$D$3&lt;1.25,'Commission Rate and Quota'!$D$15,'Commission Rate and Quota'!$D$16))))),IF(K90/'Commission Rate and Quota'!$E$3&lt;0.5,'Commission Rate and Quota'!$E$11,IF(K90/'Commission Rate and Quota'!$E$3&lt;0.75,'Commission Rate and Quota'!$E$12,IF(K90/'Commission Rate and Quota'!$E$3&lt;0.9,'Commission Rate and Quota'!$E$13,IF(K90/'Commission Rate and Quota'!$E$3&lt;1,'Commission Rate and Quota'!$E$14,IF(K90/'Commission Rate and Quota'!$E$3&lt;1.25,'Commission Rate and Quota'!$E$15,'Commission Rate and Quota'!$E$16))))))</f>
        <v>0.1</v>
      </c>
      <c r="M90" s="76">
        <f t="shared" si="4"/>
        <v>4500.0300000000007</v>
      </c>
    </row>
    <row r="91" spans="1:13" x14ac:dyDescent="0.25">
      <c r="A91" s="43" t="s">
        <v>105</v>
      </c>
      <c r="B91" s="44">
        <v>45721</v>
      </c>
      <c r="C91" s="43">
        <v>44084</v>
      </c>
      <c r="D91" s="45">
        <v>1718.5</v>
      </c>
      <c r="E91" s="45">
        <v>234.58</v>
      </c>
      <c r="F91" s="43" t="s">
        <v>33</v>
      </c>
      <c r="G91" s="43">
        <v>1661</v>
      </c>
      <c r="H91" s="43" t="s">
        <v>10</v>
      </c>
      <c r="I91" s="43" t="s">
        <v>38</v>
      </c>
      <c r="J91" s="43" t="s">
        <v>11</v>
      </c>
      <c r="K91" s="46">
        <f t="shared" si="6"/>
        <v>117273.8</v>
      </c>
      <c r="L91" s="82">
        <f>IF(I91="Product",IF(K91/'Commission Rate and Quota'!$D$3&lt;0.5,'Commission Rate and Quota'!$D$11,IF(K91/'Commission Rate and Quota'!$D$3&lt;0.75,'Commission Rate and Quota'!$D$12,IF(K91/'Commission Rate and Quota'!$D$3&lt;0.9,'Commission Rate and Quota'!$D$13,IF('Data (1 &amp; 2)'!K91/'Commission Rate and Quota'!$D$3&lt;1,'Commission Rate and Quota'!$D$14,IF('Data (1 &amp; 2)'!K91/'Commission Rate and Quota'!$D$3&lt;1.25,'Commission Rate and Quota'!$D$15,'Commission Rate and Quota'!$D$16))))),IF(K91/'Commission Rate and Quota'!$E$3&lt;0.5,'Commission Rate and Quota'!$E$11,IF(K91/'Commission Rate and Quota'!$E$3&lt;0.75,'Commission Rate and Quota'!$E$12,IF(K91/'Commission Rate and Quota'!$E$3&lt;0.9,'Commission Rate and Quota'!$E$13,IF(K91/'Commission Rate and Quota'!$E$3&lt;1,'Commission Rate and Quota'!$E$14,IF(K91/'Commission Rate and Quota'!$E$3&lt;1.25,'Commission Rate and Quota'!$E$15,'Commission Rate and Quota'!$E$16))))))</f>
        <v>0.1</v>
      </c>
      <c r="M91" s="76">
        <f t="shared" si="4"/>
        <v>171.85000000000002</v>
      </c>
    </row>
    <row r="92" spans="1:13" x14ac:dyDescent="0.25">
      <c r="A92" s="43" t="s">
        <v>100</v>
      </c>
      <c r="B92" s="44">
        <v>45730</v>
      </c>
      <c r="C92" s="43">
        <v>43369</v>
      </c>
      <c r="D92" s="45">
        <v>13975</v>
      </c>
      <c r="E92" s="45">
        <v>6478.5</v>
      </c>
      <c r="F92" s="43" t="s">
        <v>33</v>
      </c>
      <c r="G92" s="43">
        <v>1661</v>
      </c>
      <c r="H92" s="43" t="s">
        <v>10</v>
      </c>
      <c r="I92" s="43" t="s">
        <v>38</v>
      </c>
      <c r="J92" s="43" t="s">
        <v>11</v>
      </c>
      <c r="K92" s="46">
        <f t="shared" si="6"/>
        <v>131248.79999999999</v>
      </c>
      <c r="L92" s="82">
        <f>IF(I92="Product",IF(K92/'Commission Rate and Quota'!$D$3&lt;0.5,'Commission Rate and Quota'!$D$11,IF(K92/'Commission Rate and Quota'!$D$3&lt;0.75,'Commission Rate and Quota'!$D$12,IF(K92/'Commission Rate and Quota'!$D$3&lt;0.9,'Commission Rate and Quota'!$D$13,IF('Data (1 &amp; 2)'!K92/'Commission Rate and Quota'!$D$3&lt;1,'Commission Rate and Quota'!$D$14,IF('Data (1 &amp; 2)'!K92/'Commission Rate and Quota'!$D$3&lt;1.25,'Commission Rate and Quota'!$D$15,'Commission Rate and Quota'!$D$16))))),IF(K92/'Commission Rate and Quota'!$E$3&lt;0.5,'Commission Rate and Quota'!$E$11,IF(K92/'Commission Rate and Quota'!$E$3&lt;0.75,'Commission Rate and Quota'!$E$12,IF(K92/'Commission Rate and Quota'!$E$3&lt;0.9,'Commission Rate and Quota'!$E$13,IF(K92/'Commission Rate and Quota'!$E$3&lt;1,'Commission Rate and Quota'!$E$14,IF(K92/'Commission Rate and Quota'!$E$3&lt;1.25,'Commission Rate and Quota'!$E$15,'Commission Rate and Quota'!$E$16))))))</f>
        <v>0.125</v>
      </c>
      <c r="M92" s="76">
        <f t="shared" si="4"/>
        <v>1746.875</v>
      </c>
    </row>
    <row r="93" spans="1:13" x14ac:dyDescent="0.25">
      <c r="A93" s="43" t="s">
        <v>165</v>
      </c>
      <c r="B93" s="44">
        <v>45746</v>
      </c>
      <c r="C93" s="43">
        <v>121409</v>
      </c>
      <c r="D93" s="45">
        <v>72450</v>
      </c>
      <c r="E93" s="45">
        <v>22338.74</v>
      </c>
      <c r="F93" s="43" t="s">
        <v>33</v>
      </c>
      <c r="G93" s="43">
        <v>1661</v>
      </c>
      <c r="H93" s="43" t="s">
        <v>10</v>
      </c>
      <c r="I93" s="43" t="s">
        <v>38</v>
      </c>
      <c r="J93" s="43" t="s">
        <v>11</v>
      </c>
      <c r="K93" s="46">
        <f t="shared" si="6"/>
        <v>203698.8</v>
      </c>
      <c r="L93" s="82">
        <f>IF(I93="Product",IF(K93/'Commission Rate and Quota'!$D$3&lt;0.5,'Commission Rate and Quota'!$D$11,IF(K93/'Commission Rate and Quota'!$D$3&lt;0.75,'Commission Rate and Quota'!$D$12,IF(K93/'Commission Rate and Quota'!$D$3&lt;0.9,'Commission Rate and Quota'!$D$13,IF('Data (1 &amp; 2)'!K93/'Commission Rate and Quota'!$D$3&lt;1,'Commission Rate and Quota'!$D$14,IF('Data (1 &amp; 2)'!K93/'Commission Rate and Quota'!$D$3&lt;1.25,'Commission Rate and Quota'!$D$15,'Commission Rate and Quota'!$D$16))))),IF(K93/'Commission Rate and Quota'!$E$3&lt;0.5,'Commission Rate and Quota'!$E$11,IF(K93/'Commission Rate and Quota'!$E$3&lt;0.75,'Commission Rate and Quota'!$E$12,IF(K93/'Commission Rate and Quota'!$E$3&lt;0.9,'Commission Rate and Quota'!$E$13,IF(K93/'Commission Rate and Quota'!$E$3&lt;1,'Commission Rate and Quota'!$E$14,IF(K93/'Commission Rate and Quota'!$E$3&lt;1.25,'Commission Rate and Quota'!$E$15,'Commission Rate and Quota'!$E$16))))))</f>
        <v>0.14000000000000001</v>
      </c>
      <c r="M93" s="76">
        <f t="shared" si="4"/>
        <v>10143.000000000002</v>
      </c>
    </row>
    <row r="94" spans="1:13" x14ac:dyDescent="0.25">
      <c r="A94" s="43" t="s">
        <v>270</v>
      </c>
      <c r="B94" s="44">
        <v>45758</v>
      </c>
      <c r="C94" s="43">
        <v>170447</v>
      </c>
      <c r="D94" s="45">
        <v>300</v>
      </c>
      <c r="E94" s="45">
        <v>120</v>
      </c>
      <c r="F94" s="43" t="s">
        <v>33</v>
      </c>
      <c r="G94" s="43">
        <v>1661</v>
      </c>
      <c r="H94" s="43" t="s">
        <v>10</v>
      </c>
      <c r="I94" s="43" t="s">
        <v>38</v>
      </c>
      <c r="J94" s="43" t="s">
        <v>11</v>
      </c>
      <c r="K94" s="46">
        <f t="shared" si="6"/>
        <v>203998.8</v>
      </c>
      <c r="L94" s="82">
        <f>IF(I94="Product",IF(K94/'Commission Rate and Quota'!$D$3&lt;0.5,'Commission Rate and Quota'!$D$11,IF(K94/'Commission Rate and Quota'!$D$3&lt;0.75,'Commission Rate and Quota'!$D$12,IF(K94/'Commission Rate and Quota'!$D$3&lt;0.9,'Commission Rate and Quota'!$D$13,IF('Data (1 &amp; 2)'!K94/'Commission Rate and Quota'!$D$3&lt;1,'Commission Rate and Quota'!$D$14,IF('Data (1 &amp; 2)'!K94/'Commission Rate and Quota'!$D$3&lt;1.25,'Commission Rate and Quota'!$D$15,'Commission Rate and Quota'!$D$16))))),IF(K94/'Commission Rate and Quota'!$E$3&lt;0.5,'Commission Rate and Quota'!$E$11,IF(K94/'Commission Rate and Quota'!$E$3&lt;0.75,'Commission Rate and Quota'!$E$12,IF(K94/'Commission Rate and Quota'!$E$3&lt;0.9,'Commission Rate and Quota'!$E$13,IF(K94/'Commission Rate and Quota'!$E$3&lt;1,'Commission Rate and Quota'!$E$14,IF(K94/'Commission Rate and Quota'!$E$3&lt;1.25,'Commission Rate and Quota'!$E$15,'Commission Rate and Quota'!$E$16))))))</f>
        <v>0.14000000000000001</v>
      </c>
      <c r="M94" s="76">
        <f t="shared" si="4"/>
        <v>42.000000000000007</v>
      </c>
    </row>
    <row r="95" spans="1:13" x14ac:dyDescent="0.25">
      <c r="A95" s="43" t="s">
        <v>270</v>
      </c>
      <c r="B95" s="44">
        <v>45758</v>
      </c>
      <c r="C95" s="43">
        <v>170447</v>
      </c>
      <c r="D95" s="45">
        <v>21600</v>
      </c>
      <c r="E95" s="45">
        <v>9450</v>
      </c>
      <c r="F95" s="43" t="s">
        <v>33</v>
      </c>
      <c r="G95" s="43">
        <v>1661</v>
      </c>
      <c r="H95" s="43" t="s">
        <v>10</v>
      </c>
      <c r="I95" s="43" t="s">
        <v>38</v>
      </c>
      <c r="J95" s="43" t="s">
        <v>11</v>
      </c>
      <c r="K95" s="46">
        <f t="shared" si="6"/>
        <v>225598.8</v>
      </c>
      <c r="L95" s="82">
        <f>IF(I95="Product",IF(K95/'Commission Rate and Quota'!$D$3&lt;0.5,'Commission Rate and Quota'!$D$11,IF(K95/'Commission Rate and Quota'!$D$3&lt;0.75,'Commission Rate and Quota'!$D$12,IF(K95/'Commission Rate and Quota'!$D$3&lt;0.9,'Commission Rate and Quota'!$D$13,IF('Data (1 &amp; 2)'!K95/'Commission Rate and Quota'!$D$3&lt;1,'Commission Rate and Quota'!$D$14,IF('Data (1 &amp; 2)'!K95/'Commission Rate and Quota'!$D$3&lt;1.25,'Commission Rate and Quota'!$D$15,'Commission Rate and Quota'!$D$16))))),IF(K95/'Commission Rate and Quota'!$E$3&lt;0.5,'Commission Rate and Quota'!$E$11,IF(K95/'Commission Rate and Quota'!$E$3&lt;0.75,'Commission Rate and Quota'!$E$12,IF(K95/'Commission Rate and Quota'!$E$3&lt;0.9,'Commission Rate and Quota'!$E$13,IF(K95/'Commission Rate and Quota'!$E$3&lt;1,'Commission Rate and Quota'!$E$14,IF(K95/'Commission Rate and Quota'!$E$3&lt;1.25,'Commission Rate and Quota'!$E$15,'Commission Rate and Quota'!$E$16))))))</f>
        <v>0.22500000000000001</v>
      </c>
      <c r="M95" s="76">
        <f t="shared" si="4"/>
        <v>4860</v>
      </c>
    </row>
    <row r="96" spans="1:13" x14ac:dyDescent="0.25">
      <c r="A96" s="43" t="s">
        <v>37</v>
      </c>
      <c r="B96" s="44">
        <v>45770</v>
      </c>
      <c r="C96" s="43">
        <v>29795</v>
      </c>
      <c r="D96" s="45">
        <v>1500</v>
      </c>
      <c r="E96" s="45">
        <v>600</v>
      </c>
      <c r="F96" s="43" t="s">
        <v>33</v>
      </c>
      <c r="G96" s="43">
        <v>1661</v>
      </c>
      <c r="H96" s="43" t="s">
        <v>10</v>
      </c>
      <c r="I96" s="43" t="s">
        <v>38</v>
      </c>
      <c r="J96" s="43" t="s">
        <v>11</v>
      </c>
      <c r="K96" s="46">
        <f t="shared" si="6"/>
        <v>227098.8</v>
      </c>
      <c r="L96" s="82">
        <f>IF(I96="Product",IF(K96/'Commission Rate and Quota'!$D$3&lt;0.5,'Commission Rate and Quota'!$D$11,IF(K96/'Commission Rate and Quota'!$D$3&lt;0.75,'Commission Rate and Quota'!$D$12,IF(K96/'Commission Rate and Quota'!$D$3&lt;0.9,'Commission Rate and Quota'!$D$13,IF('Data (1 &amp; 2)'!K96/'Commission Rate and Quota'!$D$3&lt;1,'Commission Rate and Quota'!$D$14,IF('Data (1 &amp; 2)'!K96/'Commission Rate and Quota'!$D$3&lt;1.25,'Commission Rate and Quota'!$D$15,'Commission Rate and Quota'!$D$16))))),IF(K96/'Commission Rate and Quota'!$E$3&lt;0.5,'Commission Rate and Quota'!$E$11,IF(K96/'Commission Rate and Quota'!$E$3&lt;0.75,'Commission Rate and Quota'!$E$12,IF(K96/'Commission Rate and Quota'!$E$3&lt;0.9,'Commission Rate and Quota'!$E$13,IF(K96/'Commission Rate and Quota'!$E$3&lt;1,'Commission Rate and Quota'!$E$14,IF(K96/'Commission Rate and Quota'!$E$3&lt;1.25,'Commission Rate and Quota'!$E$15,'Commission Rate and Quota'!$E$16))))))</f>
        <v>0.22500000000000001</v>
      </c>
      <c r="M96" s="76">
        <f t="shared" si="4"/>
        <v>337.5</v>
      </c>
    </row>
    <row r="97" spans="1:13" x14ac:dyDescent="0.25">
      <c r="A97" s="43" t="s">
        <v>37</v>
      </c>
      <c r="B97" s="44">
        <v>45770</v>
      </c>
      <c r="C97" s="43">
        <v>29795</v>
      </c>
      <c r="D97" s="45">
        <v>50750</v>
      </c>
      <c r="E97" s="45">
        <v>23345</v>
      </c>
      <c r="F97" s="43" t="s">
        <v>33</v>
      </c>
      <c r="G97" s="43">
        <v>1661</v>
      </c>
      <c r="H97" s="43" t="s">
        <v>10</v>
      </c>
      <c r="I97" s="43" t="s">
        <v>38</v>
      </c>
      <c r="J97" s="43" t="s">
        <v>11</v>
      </c>
      <c r="K97" s="46">
        <f t="shared" si="6"/>
        <v>277848.8</v>
      </c>
      <c r="L97" s="82">
        <f>IF(I97="Product",IF(K97/'Commission Rate and Quota'!$D$3&lt;0.5,'Commission Rate and Quota'!$D$11,IF(K97/'Commission Rate and Quota'!$D$3&lt;0.75,'Commission Rate and Quota'!$D$12,IF(K97/'Commission Rate and Quota'!$D$3&lt;0.9,'Commission Rate and Quota'!$D$13,IF('Data (1 &amp; 2)'!K97/'Commission Rate and Quota'!$D$3&lt;1,'Commission Rate and Quota'!$D$14,IF('Data (1 &amp; 2)'!K97/'Commission Rate and Quota'!$D$3&lt;1.25,'Commission Rate and Quota'!$D$15,'Commission Rate and Quota'!$D$16))))),IF(K97/'Commission Rate and Quota'!$E$3&lt;0.5,'Commission Rate and Quota'!$E$11,IF(K97/'Commission Rate and Quota'!$E$3&lt;0.75,'Commission Rate and Quota'!$E$12,IF(K97/'Commission Rate and Quota'!$E$3&lt;0.9,'Commission Rate and Quota'!$E$13,IF(K97/'Commission Rate and Quota'!$E$3&lt;1,'Commission Rate and Quota'!$E$14,IF(K97/'Commission Rate and Quota'!$E$3&lt;1.25,'Commission Rate and Quota'!$E$15,'Commission Rate and Quota'!$E$16))))))</f>
        <v>0.25</v>
      </c>
      <c r="M97" s="76">
        <f t="shared" si="4"/>
        <v>12687.5</v>
      </c>
    </row>
    <row r="98" spans="1:13" x14ac:dyDescent="0.25">
      <c r="A98" s="43" t="s">
        <v>111</v>
      </c>
      <c r="B98" s="44">
        <v>45794</v>
      </c>
      <c r="C98" s="43">
        <v>44084</v>
      </c>
      <c r="D98" s="45">
        <v>5760</v>
      </c>
      <c r="E98" s="45">
        <v>2816</v>
      </c>
      <c r="F98" s="43" t="s">
        <v>33</v>
      </c>
      <c r="G98" s="43">
        <v>1661</v>
      </c>
      <c r="H98" s="43" t="s">
        <v>10</v>
      </c>
      <c r="I98" s="43" t="s">
        <v>38</v>
      </c>
      <c r="J98" s="43" t="s">
        <v>11</v>
      </c>
      <c r="K98" s="46">
        <f t="shared" si="6"/>
        <v>283608.8</v>
      </c>
      <c r="L98" s="82">
        <f>IF(I98="Product",IF(K98/'Commission Rate and Quota'!$D$3&lt;0.5,'Commission Rate and Quota'!$D$11,IF(K98/'Commission Rate and Quota'!$D$3&lt;0.75,'Commission Rate and Quota'!$D$12,IF(K98/'Commission Rate and Quota'!$D$3&lt;0.9,'Commission Rate and Quota'!$D$13,IF('Data (1 &amp; 2)'!K98/'Commission Rate and Quota'!$D$3&lt;1,'Commission Rate and Quota'!$D$14,IF('Data (1 &amp; 2)'!K98/'Commission Rate and Quota'!$D$3&lt;1.25,'Commission Rate and Quota'!$D$15,'Commission Rate and Quota'!$D$16))))),IF(K98/'Commission Rate and Quota'!$E$3&lt;0.5,'Commission Rate and Quota'!$E$11,IF(K98/'Commission Rate and Quota'!$E$3&lt;0.75,'Commission Rate and Quota'!$E$12,IF(K98/'Commission Rate and Quota'!$E$3&lt;0.9,'Commission Rate and Quota'!$E$13,IF(K98/'Commission Rate and Quota'!$E$3&lt;1,'Commission Rate and Quota'!$E$14,IF(K98/'Commission Rate and Quota'!$E$3&lt;1.25,'Commission Rate and Quota'!$E$15,'Commission Rate and Quota'!$E$16))))))</f>
        <v>0.25</v>
      </c>
      <c r="M98" s="76">
        <f t="shared" si="4"/>
        <v>1440</v>
      </c>
    </row>
    <row r="99" spans="1:13" x14ac:dyDescent="0.25">
      <c r="A99" s="43" t="s">
        <v>289</v>
      </c>
      <c r="B99" s="44">
        <v>45799</v>
      </c>
      <c r="C99" s="43">
        <v>222927</v>
      </c>
      <c r="D99" s="45">
        <v>46500</v>
      </c>
      <c r="E99" s="45">
        <v>18600</v>
      </c>
      <c r="F99" s="43" t="s">
        <v>33</v>
      </c>
      <c r="G99" s="43">
        <v>1661</v>
      </c>
      <c r="H99" s="43" t="s">
        <v>10</v>
      </c>
      <c r="I99" s="43" t="s">
        <v>38</v>
      </c>
      <c r="J99" s="43" t="s">
        <v>11</v>
      </c>
      <c r="K99" s="46">
        <f t="shared" si="6"/>
        <v>330108.79999999999</v>
      </c>
      <c r="L99" s="82">
        <f>IF(I99="Product",IF(K99/'Commission Rate and Quota'!$D$3&lt;0.5,'Commission Rate and Quota'!$D$11,IF(K99/'Commission Rate and Quota'!$D$3&lt;0.75,'Commission Rate and Quota'!$D$12,IF(K99/'Commission Rate and Quota'!$D$3&lt;0.9,'Commission Rate and Quota'!$D$13,IF('Data (1 &amp; 2)'!K99/'Commission Rate and Quota'!$D$3&lt;1,'Commission Rate and Quota'!$D$14,IF('Data (1 &amp; 2)'!K99/'Commission Rate and Quota'!$D$3&lt;1.25,'Commission Rate and Quota'!$D$15,'Commission Rate and Quota'!$D$16))))),IF(K99/'Commission Rate and Quota'!$E$3&lt;0.5,'Commission Rate and Quota'!$E$11,IF(K99/'Commission Rate and Quota'!$E$3&lt;0.75,'Commission Rate and Quota'!$E$12,IF(K99/'Commission Rate and Quota'!$E$3&lt;0.9,'Commission Rate and Quota'!$E$13,IF(K99/'Commission Rate and Quota'!$E$3&lt;1,'Commission Rate and Quota'!$E$14,IF(K99/'Commission Rate and Quota'!$E$3&lt;1.25,'Commission Rate and Quota'!$E$15,'Commission Rate and Quota'!$E$16))))))</f>
        <v>0.28000000000000003</v>
      </c>
      <c r="M99" s="76">
        <f t="shared" si="4"/>
        <v>13020.000000000002</v>
      </c>
    </row>
    <row r="100" spans="1:13" x14ac:dyDescent="0.25">
      <c r="A100" s="43" t="s">
        <v>114</v>
      </c>
      <c r="B100" s="44">
        <v>45819</v>
      </c>
      <c r="C100" s="43">
        <v>44084</v>
      </c>
      <c r="D100" s="45">
        <v>471.2</v>
      </c>
      <c r="E100" s="45">
        <v>239.6</v>
      </c>
      <c r="F100" s="43" t="s">
        <v>33</v>
      </c>
      <c r="G100" s="43">
        <v>1661</v>
      </c>
      <c r="H100" s="43" t="s">
        <v>10</v>
      </c>
      <c r="I100" s="43" t="s">
        <v>38</v>
      </c>
      <c r="J100" s="43" t="s">
        <v>11</v>
      </c>
      <c r="K100" s="46">
        <f t="shared" si="6"/>
        <v>330580</v>
      </c>
      <c r="L100" s="82">
        <f>IF(I100="Product",IF(K100/'Commission Rate and Quota'!$D$3&lt;0.5,'Commission Rate and Quota'!$D$11,IF(K100/'Commission Rate and Quota'!$D$3&lt;0.75,'Commission Rate and Quota'!$D$12,IF(K100/'Commission Rate and Quota'!$D$3&lt;0.9,'Commission Rate and Quota'!$D$13,IF('Data (1 &amp; 2)'!K100/'Commission Rate and Quota'!$D$3&lt;1,'Commission Rate and Quota'!$D$14,IF('Data (1 &amp; 2)'!K100/'Commission Rate and Quota'!$D$3&lt;1.25,'Commission Rate and Quota'!$D$15,'Commission Rate and Quota'!$D$16))))),IF(K100/'Commission Rate and Quota'!$E$3&lt;0.5,'Commission Rate and Quota'!$E$11,IF(K100/'Commission Rate and Quota'!$E$3&lt;0.75,'Commission Rate and Quota'!$E$12,IF(K100/'Commission Rate and Quota'!$E$3&lt;0.9,'Commission Rate and Quota'!$E$13,IF(K100/'Commission Rate and Quota'!$E$3&lt;1,'Commission Rate and Quota'!$E$14,IF(K100/'Commission Rate and Quota'!$E$3&lt;1.25,'Commission Rate and Quota'!$E$15,'Commission Rate and Quota'!$E$16))))))</f>
        <v>0.28000000000000003</v>
      </c>
      <c r="M100" s="76">
        <f t="shared" si="4"/>
        <v>131.93600000000001</v>
      </c>
    </row>
    <row r="101" spans="1:13" x14ac:dyDescent="0.25">
      <c r="A101" s="43" t="s">
        <v>200</v>
      </c>
      <c r="B101" s="44">
        <v>45682</v>
      </c>
      <c r="C101" s="43">
        <v>167324</v>
      </c>
      <c r="D101" s="45">
        <v>7924.58</v>
      </c>
      <c r="E101" s="45">
        <v>595.84</v>
      </c>
      <c r="F101" s="43" t="s">
        <v>33</v>
      </c>
      <c r="G101" s="43">
        <v>763043</v>
      </c>
      <c r="H101" s="43" t="s">
        <v>12</v>
      </c>
      <c r="I101" s="43" t="s">
        <v>34</v>
      </c>
      <c r="J101" s="43" t="s">
        <v>13</v>
      </c>
      <c r="K101" s="46">
        <f>D101</f>
        <v>7924.58</v>
      </c>
      <c r="L101" s="82">
        <f>IF(I101="Product",IF(K101/'Commission Rate and Quota'!$D$4&lt;0.5,'Commission Rate and Quota'!$D$20,IF(K101/'Commission Rate and Quota'!$D$4&lt;0.75,'Commission Rate and Quota'!$D$21,IF(K101/'Commission Rate and Quota'!$D$4&lt;0.9,'Commission Rate and Quota'!$D$22,IF('Data (1 &amp; 2)'!K101/'Commission Rate and Quota'!$D$4&lt;1,'Commission Rate and Quota'!$D$23,IF('Data (1 &amp; 2)'!K101/'Commission Rate and Quota'!$D$4&lt;1.25,'Commission Rate and Quota'!$D$24,'Commission Rate and Quota'!$D$25))))),IF(K101/'Commission Rate and Quota'!$E$4&lt;0.5,'Commission Rate and Quota'!$E$20,IF(K101/'Commission Rate and Quota'!$E$4&lt;0.75,'Commission Rate and Quota'!$E$21,IF(K101/'Commission Rate and Quota'!$E$4&lt;0.9,'Commission Rate and Quota'!$E$22,IF(K101/'Commission Rate and Quota'!$E$4&lt;1,'Commission Rate and Quota'!$E$23,IF(K101/'Commission Rate and Quota'!$E$4&lt;1.25,'Commission Rate and Quota'!$E$24,'Commission Rate and Quota'!$E$25))))))</f>
        <v>0.05</v>
      </c>
      <c r="M101" s="76">
        <f t="shared" si="4"/>
        <v>396.22900000000004</v>
      </c>
    </row>
    <row r="102" spans="1:13" x14ac:dyDescent="0.25">
      <c r="A102" s="43" t="s">
        <v>200</v>
      </c>
      <c r="B102" s="44">
        <v>45682</v>
      </c>
      <c r="C102" s="43">
        <v>167324</v>
      </c>
      <c r="D102" s="45">
        <v>2610</v>
      </c>
      <c r="E102" s="45">
        <v>150</v>
      </c>
      <c r="F102" s="43" t="s">
        <v>33</v>
      </c>
      <c r="G102" s="43">
        <v>763043</v>
      </c>
      <c r="H102" s="43" t="s">
        <v>12</v>
      </c>
      <c r="I102" s="43" t="s">
        <v>34</v>
      </c>
      <c r="J102" s="43" t="s">
        <v>13</v>
      </c>
      <c r="K102" s="46">
        <f>D102+K101</f>
        <v>10534.58</v>
      </c>
      <c r="L102" s="82">
        <f>IF(I102="Product",IF(K102/'Commission Rate and Quota'!$D$4&lt;0.5,'Commission Rate and Quota'!$D$20,IF(K102/'Commission Rate and Quota'!$D$4&lt;0.75,'Commission Rate and Quota'!$D$21,IF(K102/'Commission Rate and Quota'!$D$4&lt;0.9,'Commission Rate and Quota'!$D$22,IF('Data (1 &amp; 2)'!K102/'Commission Rate and Quota'!$D$4&lt;1,'Commission Rate and Quota'!$D$23,IF('Data (1 &amp; 2)'!K102/'Commission Rate and Quota'!$D$4&lt;1.25,'Commission Rate and Quota'!$D$24,'Commission Rate and Quota'!$D$25))))),IF(K102/'Commission Rate and Quota'!$E$4&lt;0.5,'Commission Rate and Quota'!$E$20,IF(K102/'Commission Rate and Quota'!$E$4&lt;0.75,'Commission Rate and Quota'!$E$21,IF(K102/'Commission Rate and Quota'!$E$4&lt;0.9,'Commission Rate and Quota'!$E$22,IF(K102/'Commission Rate and Quota'!$E$4&lt;1,'Commission Rate and Quota'!$E$23,IF(K102/'Commission Rate and Quota'!$E$4&lt;1.25,'Commission Rate and Quota'!$E$24,'Commission Rate and Quota'!$E$25))))))</f>
        <v>0.05</v>
      </c>
      <c r="M102" s="76">
        <f t="shared" si="4"/>
        <v>130.5</v>
      </c>
    </row>
    <row r="103" spans="1:13" x14ac:dyDescent="0.25">
      <c r="A103" s="43" t="s">
        <v>200</v>
      </c>
      <c r="B103" s="44">
        <v>45682</v>
      </c>
      <c r="C103" s="43">
        <v>167324</v>
      </c>
      <c r="D103" s="45">
        <v>437.98</v>
      </c>
      <c r="E103" s="45">
        <v>0</v>
      </c>
      <c r="F103" s="43" t="s">
        <v>33</v>
      </c>
      <c r="G103" s="43">
        <v>763043</v>
      </c>
      <c r="H103" s="43" t="s">
        <v>12</v>
      </c>
      <c r="I103" s="43" t="s">
        <v>34</v>
      </c>
      <c r="J103" s="43" t="s">
        <v>13</v>
      </c>
      <c r="K103" s="46">
        <f t="shared" ref="K103:K166" si="7">D103+K102</f>
        <v>10972.56</v>
      </c>
      <c r="L103" s="82">
        <f>IF(I103="Product",IF(K103/'Commission Rate and Quota'!$D$4&lt;0.5,'Commission Rate and Quota'!$D$20,IF(K103/'Commission Rate and Quota'!$D$4&lt;0.75,'Commission Rate and Quota'!$D$21,IF(K103/'Commission Rate and Quota'!$D$4&lt;0.9,'Commission Rate and Quota'!$D$22,IF('Data (1 &amp; 2)'!K103/'Commission Rate and Quota'!$D$4&lt;1,'Commission Rate and Quota'!$D$23,IF('Data (1 &amp; 2)'!K103/'Commission Rate and Quota'!$D$4&lt;1.25,'Commission Rate and Quota'!$D$24,'Commission Rate and Quota'!$D$25))))),IF(K103/'Commission Rate and Quota'!$E$4&lt;0.5,'Commission Rate and Quota'!$E$20,IF(K103/'Commission Rate and Quota'!$E$4&lt;0.75,'Commission Rate and Quota'!$E$21,IF(K103/'Commission Rate and Quota'!$E$4&lt;0.9,'Commission Rate and Quota'!$E$22,IF(K103/'Commission Rate and Quota'!$E$4&lt;1,'Commission Rate and Quota'!$E$23,IF(K103/'Commission Rate and Quota'!$E$4&lt;1.25,'Commission Rate and Quota'!$E$24,'Commission Rate and Quota'!$E$25))))))</f>
        <v>0.05</v>
      </c>
      <c r="M103" s="76">
        <f t="shared" si="4"/>
        <v>21.899000000000001</v>
      </c>
    </row>
    <row r="104" spans="1:13" x14ac:dyDescent="0.25">
      <c r="A104" s="43" t="s">
        <v>201</v>
      </c>
      <c r="B104" s="44">
        <v>45682</v>
      </c>
      <c r="C104" s="43">
        <v>167324</v>
      </c>
      <c r="D104" s="45">
        <v>3990</v>
      </c>
      <c r="E104" s="45">
        <v>90</v>
      </c>
      <c r="F104" s="43" t="s">
        <v>33</v>
      </c>
      <c r="G104" s="43">
        <v>763043</v>
      </c>
      <c r="H104" s="43" t="s">
        <v>12</v>
      </c>
      <c r="I104" s="43" t="s">
        <v>34</v>
      </c>
      <c r="J104" s="43" t="s">
        <v>13</v>
      </c>
      <c r="K104" s="46">
        <f t="shared" si="7"/>
        <v>14962.56</v>
      </c>
      <c r="L104" s="82">
        <f>IF(I104="Product",IF(K104/'Commission Rate and Quota'!$D$4&lt;0.5,'Commission Rate and Quota'!$D$20,IF(K104/'Commission Rate and Quota'!$D$4&lt;0.75,'Commission Rate and Quota'!$D$21,IF(K104/'Commission Rate and Quota'!$D$4&lt;0.9,'Commission Rate and Quota'!$D$22,IF('Data (1 &amp; 2)'!K104/'Commission Rate and Quota'!$D$4&lt;1,'Commission Rate and Quota'!$D$23,IF('Data (1 &amp; 2)'!K104/'Commission Rate and Quota'!$D$4&lt;1.25,'Commission Rate and Quota'!$D$24,'Commission Rate and Quota'!$D$25))))),IF(K104/'Commission Rate and Quota'!$E$4&lt;0.5,'Commission Rate and Quota'!$E$20,IF(K104/'Commission Rate and Quota'!$E$4&lt;0.75,'Commission Rate and Quota'!$E$21,IF(K104/'Commission Rate and Quota'!$E$4&lt;0.9,'Commission Rate and Quota'!$E$22,IF(K104/'Commission Rate and Quota'!$E$4&lt;1,'Commission Rate and Quota'!$E$23,IF(K104/'Commission Rate and Quota'!$E$4&lt;1.25,'Commission Rate and Quota'!$E$24,'Commission Rate and Quota'!$E$25))))))</f>
        <v>0.05</v>
      </c>
      <c r="M104" s="76">
        <f t="shared" si="4"/>
        <v>199.5</v>
      </c>
    </row>
    <row r="105" spans="1:13" x14ac:dyDescent="0.25">
      <c r="A105" s="43" t="s">
        <v>201</v>
      </c>
      <c r="B105" s="44">
        <v>45682</v>
      </c>
      <c r="C105" s="43">
        <v>167324</v>
      </c>
      <c r="D105" s="45">
        <v>114.95</v>
      </c>
      <c r="E105" s="45">
        <v>0</v>
      </c>
      <c r="F105" s="43" t="s">
        <v>33</v>
      </c>
      <c r="G105" s="43">
        <v>763043</v>
      </c>
      <c r="H105" s="43" t="s">
        <v>12</v>
      </c>
      <c r="I105" s="43" t="s">
        <v>34</v>
      </c>
      <c r="J105" s="43" t="s">
        <v>13</v>
      </c>
      <c r="K105" s="46">
        <f t="shared" si="7"/>
        <v>15077.51</v>
      </c>
      <c r="L105" s="82">
        <f>IF(I105="Product",IF(K105/'Commission Rate and Quota'!$D$4&lt;0.5,'Commission Rate and Quota'!$D$20,IF(K105/'Commission Rate and Quota'!$D$4&lt;0.75,'Commission Rate and Quota'!$D$21,IF(K105/'Commission Rate and Quota'!$D$4&lt;0.9,'Commission Rate and Quota'!$D$22,IF('Data (1 &amp; 2)'!K105/'Commission Rate and Quota'!$D$4&lt;1,'Commission Rate and Quota'!$D$23,IF('Data (1 &amp; 2)'!K105/'Commission Rate and Quota'!$D$4&lt;1.25,'Commission Rate and Quota'!$D$24,'Commission Rate and Quota'!$D$25))))),IF(K105/'Commission Rate and Quota'!$E$4&lt;0.5,'Commission Rate and Quota'!$E$20,IF(K105/'Commission Rate and Quota'!$E$4&lt;0.75,'Commission Rate and Quota'!$E$21,IF(K105/'Commission Rate and Quota'!$E$4&lt;0.9,'Commission Rate and Quota'!$E$22,IF(K105/'Commission Rate and Quota'!$E$4&lt;1,'Commission Rate and Quota'!$E$23,IF(K105/'Commission Rate and Quota'!$E$4&lt;1.25,'Commission Rate and Quota'!$E$24,'Commission Rate and Quota'!$E$25))))))</f>
        <v>0.05</v>
      </c>
      <c r="M105" s="76">
        <f t="shared" si="4"/>
        <v>5.7475000000000005</v>
      </c>
    </row>
    <row r="106" spans="1:13" x14ac:dyDescent="0.25">
      <c r="A106" s="43" t="s">
        <v>202</v>
      </c>
      <c r="B106" s="44">
        <v>45694</v>
      </c>
      <c r="C106" s="43">
        <v>167324</v>
      </c>
      <c r="D106" s="45">
        <v>2606.8000000000002</v>
      </c>
      <c r="E106" s="45">
        <v>58.8</v>
      </c>
      <c r="F106" s="43" t="s">
        <v>33</v>
      </c>
      <c r="G106" s="43">
        <v>763043</v>
      </c>
      <c r="H106" s="43" t="s">
        <v>12</v>
      </c>
      <c r="I106" s="43" t="s">
        <v>34</v>
      </c>
      <c r="J106" s="43" t="s">
        <v>13</v>
      </c>
      <c r="K106" s="46">
        <f t="shared" si="7"/>
        <v>17684.310000000001</v>
      </c>
      <c r="L106" s="82">
        <f>IF(I106="Product",IF(K106/'Commission Rate and Quota'!$D$4&lt;0.5,'Commission Rate and Quota'!$D$20,IF(K106/'Commission Rate and Quota'!$D$4&lt;0.75,'Commission Rate and Quota'!$D$21,IF(K106/'Commission Rate and Quota'!$D$4&lt;0.9,'Commission Rate and Quota'!$D$22,IF('Data (1 &amp; 2)'!K106/'Commission Rate and Quota'!$D$4&lt;1,'Commission Rate and Quota'!$D$23,IF('Data (1 &amp; 2)'!K106/'Commission Rate and Quota'!$D$4&lt;1.25,'Commission Rate and Quota'!$D$24,'Commission Rate and Quota'!$D$25))))),IF(K106/'Commission Rate and Quota'!$E$4&lt;0.5,'Commission Rate and Quota'!$E$20,IF(K106/'Commission Rate and Quota'!$E$4&lt;0.75,'Commission Rate and Quota'!$E$21,IF(K106/'Commission Rate and Quota'!$E$4&lt;0.9,'Commission Rate and Quota'!$E$22,IF(K106/'Commission Rate and Quota'!$E$4&lt;1,'Commission Rate and Quota'!$E$23,IF(K106/'Commission Rate and Quota'!$E$4&lt;1.25,'Commission Rate and Quota'!$E$24,'Commission Rate and Quota'!$E$25))))))</f>
        <v>0.05</v>
      </c>
      <c r="M106" s="76">
        <f t="shared" si="4"/>
        <v>130.34</v>
      </c>
    </row>
    <row r="107" spans="1:13" x14ac:dyDescent="0.25">
      <c r="A107" s="43" t="s">
        <v>202</v>
      </c>
      <c r="B107" s="44">
        <v>45694</v>
      </c>
      <c r="C107" s="43">
        <v>167324</v>
      </c>
      <c r="D107" s="45">
        <v>18620</v>
      </c>
      <c r="E107" s="45">
        <v>420</v>
      </c>
      <c r="F107" s="43" t="s">
        <v>33</v>
      </c>
      <c r="G107" s="43">
        <v>763043</v>
      </c>
      <c r="H107" s="43" t="s">
        <v>12</v>
      </c>
      <c r="I107" s="43" t="s">
        <v>34</v>
      </c>
      <c r="J107" s="43" t="s">
        <v>13</v>
      </c>
      <c r="K107" s="46">
        <f t="shared" si="7"/>
        <v>36304.31</v>
      </c>
      <c r="L107" s="82">
        <f>IF(I107="Product",IF(K107/'Commission Rate and Quota'!$D$4&lt;0.5,'Commission Rate and Quota'!$D$20,IF(K107/'Commission Rate and Quota'!$D$4&lt;0.75,'Commission Rate and Quota'!$D$21,IF(K107/'Commission Rate and Quota'!$D$4&lt;0.9,'Commission Rate and Quota'!$D$22,IF('Data (1 &amp; 2)'!K107/'Commission Rate and Quota'!$D$4&lt;1,'Commission Rate and Quota'!$D$23,IF('Data (1 &amp; 2)'!K107/'Commission Rate and Quota'!$D$4&lt;1.25,'Commission Rate and Quota'!$D$24,'Commission Rate and Quota'!$D$25))))),IF(K107/'Commission Rate and Quota'!$E$4&lt;0.5,'Commission Rate and Quota'!$E$20,IF(K107/'Commission Rate and Quota'!$E$4&lt;0.75,'Commission Rate and Quota'!$E$21,IF(K107/'Commission Rate and Quota'!$E$4&lt;0.9,'Commission Rate and Quota'!$E$22,IF(K107/'Commission Rate and Quota'!$E$4&lt;1,'Commission Rate and Quota'!$E$23,IF(K107/'Commission Rate and Quota'!$E$4&lt;1.25,'Commission Rate and Quota'!$E$24,'Commission Rate and Quota'!$E$25))))))</f>
        <v>0.05</v>
      </c>
      <c r="M107" s="76">
        <f t="shared" si="4"/>
        <v>931</v>
      </c>
    </row>
    <row r="108" spans="1:13" x14ac:dyDescent="0.25">
      <c r="A108" s="43" t="s">
        <v>202</v>
      </c>
      <c r="B108" s="44">
        <v>45694</v>
      </c>
      <c r="C108" s="43">
        <v>167324</v>
      </c>
      <c r="D108" s="45">
        <v>3897.6</v>
      </c>
      <c r="E108" s="45">
        <v>89.6</v>
      </c>
      <c r="F108" s="43" t="s">
        <v>33</v>
      </c>
      <c r="G108" s="43">
        <v>763043</v>
      </c>
      <c r="H108" s="43" t="s">
        <v>12</v>
      </c>
      <c r="I108" s="43" t="s">
        <v>34</v>
      </c>
      <c r="J108" s="43" t="s">
        <v>13</v>
      </c>
      <c r="K108" s="46">
        <f t="shared" si="7"/>
        <v>40201.909999999996</v>
      </c>
      <c r="L108" s="82">
        <f>IF(I108="Product",IF(K108/'Commission Rate and Quota'!$D$4&lt;0.5,'Commission Rate and Quota'!$D$20,IF(K108/'Commission Rate and Quota'!$D$4&lt;0.75,'Commission Rate and Quota'!$D$21,IF(K108/'Commission Rate and Quota'!$D$4&lt;0.9,'Commission Rate and Quota'!$D$22,IF('Data (1 &amp; 2)'!K108/'Commission Rate and Quota'!$D$4&lt;1,'Commission Rate and Quota'!$D$23,IF('Data (1 &amp; 2)'!K108/'Commission Rate and Quota'!$D$4&lt;1.25,'Commission Rate and Quota'!$D$24,'Commission Rate and Quota'!$D$25))))),IF(K108/'Commission Rate and Quota'!$E$4&lt;0.5,'Commission Rate and Quota'!$E$20,IF(K108/'Commission Rate and Quota'!$E$4&lt;0.75,'Commission Rate and Quota'!$E$21,IF(K108/'Commission Rate and Quota'!$E$4&lt;0.9,'Commission Rate and Quota'!$E$22,IF(K108/'Commission Rate and Quota'!$E$4&lt;1,'Commission Rate and Quota'!$E$23,IF(K108/'Commission Rate and Quota'!$E$4&lt;1.25,'Commission Rate and Quota'!$E$24,'Commission Rate and Quota'!$E$25))))))</f>
        <v>0.05</v>
      </c>
      <c r="M108" s="76">
        <f t="shared" si="4"/>
        <v>194.88</v>
      </c>
    </row>
    <row r="109" spans="1:13" x14ac:dyDescent="0.25">
      <c r="A109" s="43" t="s">
        <v>202</v>
      </c>
      <c r="B109" s="44">
        <v>45694</v>
      </c>
      <c r="C109" s="43">
        <v>167324</v>
      </c>
      <c r="D109" s="45">
        <v>1183.08</v>
      </c>
      <c r="E109" s="45">
        <v>0</v>
      </c>
      <c r="F109" s="43" t="s">
        <v>33</v>
      </c>
      <c r="G109" s="43">
        <v>763043</v>
      </c>
      <c r="H109" s="43" t="s">
        <v>12</v>
      </c>
      <c r="I109" s="43" t="s">
        <v>34</v>
      </c>
      <c r="J109" s="43" t="s">
        <v>13</v>
      </c>
      <c r="K109" s="46">
        <f t="shared" si="7"/>
        <v>41384.99</v>
      </c>
      <c r="L109" s="82">
        <f>IF(I109="Product",IF(K109/'Commission Rate and Quota'!$D$4&lt;0.5,'Commission Rate and Quota'!$D$20,IF(K109/'Commission Rate and Quota'!$D$4&lt;0.75,'Commission Rate and Quota'!$D$21,IF(K109/'Commission Rate and Quota'!$D$4&lt;0.9,'Commission Rate and Quota'!$D$22,IF('Data (1 &amp; 2)'!K109/'Commission Rate and Quota'!$D$4&lt;1,'Commission Rate and Quota'!$D$23,IF('Data (1 &amp; 2)'!K109/'Commission Rate and Quota'!$D$4&lt;1.25,'Commission Rate and Quota'!$D$24,'Commission Rate and Quota'!$D$25))))),IF(K109/'Commission Rate and Quota'!$E$4&lt;0.5,'Commission Rate and Quota'!$E$20,IF(K109/'Commission Rate and Quota'!$E$4&lt;0.75,'Commission Rate and Quota'!$E$21,IF(K109/'Commission Rate and Quota'!$E$4&lt;0.9,'Commission Rate and Quota'!$E$22,IF(K109/'Commission Rate and Quota'!$E$4&lt;1,'Commission Rate and Quota'!$E$23,IF(K109/'Commission Rate and Quota'!$E$4&lt;1.25,'Commission Rate and Quota'!$E$24,'Commission Rate and Quota'!$E$25))))))</f>
        <v>0.05</v>
      </c>
      <c r="M109" s="76">
        <f t="shared" si="4"/>
        <v>59.153999999999996</v>
      </c>
    </row>
    <row r="110" spans="1:13" x14ac:dyDescent="0.25">
      <c r="A110" s="43" t="s">
        <v>203</v>
      </c>
      <c r="B110" s="44">
        <v>45735</v>
      </c>
      <c r="C110" s="43">
        <v>167324</v>
      </c>
      <c r="D110" s="45">
        <v>8689.6</v>
      </c>
      <c r="E110" s="45">
        <v>196.24</v>
      </c>
      <c r="F110" s="43" t="s">
        <v>33</v>
      </c>
      <c r="G110" s="43">
        <v>763043</v>
      </c>
      <c r="H110" s="43" t="s">
        <v>12</v>
      </c>
      <c r="I110" s="43" t="s">
        <v>34</v>
      </c>
      <c r="J110" s="43" t="s">
        <v>13</v>
      </c>
      <c r="K110" s="46">
        <f t="shared" si="7"/>
        <v>50074.59</v>
      </c>
      <c r="L110" s="82">
        <f>IF(I110="Product",IF(K110/'Commission Rate and Quota'!$D$4&lt;0.5,'Commission Rate and Quota'!$D$20,IF(K110/'Commission Rate and Quota'!$D$4&lt;0.75,'Commission Rate and Quota'!$D$21,IF(K110/'Commission Rate and Quota'!$D$4&lt;0.9,'Commission Rate and Quota'!$D$22,IF('Data (1 &amp; 2)'!K110/'Commission Rate and Quota'!$D$4&lt;1,'Commission Rate and Quota'!$D$23,IF('Data (1 &amp; 2)'!K110/'Commission Rate and Quota'!$D$4&lt;1.25,'Commission Rate and Quota'!$D$24,'Commission Rate and Quota'!$D$25))))),IF(K110/'Commission Rate and Quota'!$E$4&lt;0.5,'Commission Rate and Quota'!$E$20,IF(K110/'Commission Rate and Quota'!$E$4&lt;0.75,'Commission Rate and Quota'!$E$21,IF(K110/'Commission Rate and Quota'!$E$4&lt;0.9,'Commission Rate and Quota'!$E$22,IF(K110/'Commission Rate and Quota'!$E$4&lt;1,'Commission Rate and Quota'!$E$23,IF(K110/'Commission Rate and Quota'!$E$4&lt;1.25,'Commission Rate and Quota'!$E$24,'Commission Rate and Quota'!$E$25))))))</f>
        <v>0.05</v>
      </c>
      <c r="M110" s="76">
        <f t="shared" si="4"/>
        <v>434.48</v>
      </c>
    </row>
    <row r="111" spans="1:13" x14ac:dyDescent="0.25">
      <c r="A111" s="43" t="s">
        <v>203</v>
      </c>
      <c r="B111" s="44">
        <v>45735</v>
      </c>
      <c r="C111" s="43">
        <v>167324</v>
      </c>
      <c r="D111" s="45">
        <v>50540</v>
      </c>
      <c r="E111" s="45">
        <v>3420</v>
      </c>
      <c r="F111" s="43" t="s">
        <v>33</v>
      </c>
      <c r="G111" s="43">
        <v>763043</v>
      </c>
      <c r="H111" s="43" t="s">
        <v>12</v>
      </c>
      <c r="I111" s="43" t="s">
        <v>34</v>
      </c>
      <c r="J111" s="43" t="s">
        <v>13</v>
      </c>
      <c r="K111" s="46">
        <f t="shared" si="7"/>
        <v>100614.59</v>
      </c>
      <c r="L111" s="82">
        <f>IF(I111="Product",IF(K111/'Commission Rate and Quota'!$D$4&lt;0.5,'Commission Rate and Quota'!$D$20,IF(K111/'Commission Rate and Quota'!$D$4&lt;0.75,'Commission Rate and Quota'!$D$21,IF(K111/'Commission Rate and Quota'!$D$4&lt;0.9,'Commission Rate and Quota'!$D$22,IF('Data (1 &amp; 2)'!K111/'Commission Rate and Quota'!$D$4&lt;1,'Commission Rate and Quota'!$D$23,IF('Data (1 &amp; 2)'!K111/'Commission Rate and Quota'!$D$4&lt;1.25,'Commission Rate and Quota'!$D$24,'Commission Rate and Quota'!$D$25))))),IF(K111/'Commission Rate and Quota'!$E$4&lt;0.5,'Commission Rate and Quota'!$E$20,IF(K111/'Commission Rate and Quota'!$E$4&lt;0.75,'Commission Rate and Quota'!$E$21,IF(K111/'Commission Rate and Quota'!$E$4&lt;0.9,'Commission Rate and Quota'!$E$22,IF(K111/'Commission Rate and Quota'!$E$4&lt;1,'Commission Rate and Quota'!$E$23,IF(K111/'Commission Rate and Quota'!$E$4&lt;1.25,'Commission Rate and Quota'!$E$24,'Commission Rate and Quota'!$E$25))))))</f>
        <v>0.05</v>
      </c>
      <c r="M111" s="76">
        <f t="shared" si="4"/>
        <v>2527</v>
      </c>
    </row>
    <row r="112" spans="1:13" x14ac:dyDescent="0.25">
      <c r="A112" s="43" t="s">
        <v>203</v>
      </c>
      <c r="B112" s="44">
        <v>45735</v>
      </c>
      <c r="C112" s="43">
        <v>167324</v>
      </c>
      <c r="D112" s="45">
        <v>12992</v>
      </c>
      <c r="E112" s="45">
        <v>298.68</v>
      </c>
      <c r="F112" s="43" t="s">
        <v>33</v>
      </c>
      <c r="G112" s="43">
        <v>763043</v>
      </c>
      <c r="H112" s="43" t="s">
        <v>12</v>
      </c>
      <c r="I112" s="43" t="s">
        <v>34</v>
      </c>
      <c r="J112" s="43" t="s">
        <v>13</v>
      </c>
      <c r="K112" s="46">
        <f t="shared" si="7"/>
        <v>113606.59</v>
      </c>
      <c r="L112" s="82">
        <f>IF(I112="Product",IF(K112/'Commission Rate and Quota'!$D$4&lt;0.5,'Commission Rate and Quota'!$D$20,IF(K112/'Commission Rate and Quota'!$D$4&lt;0.75,'Commission Rate and Quota'!$D$21,IF(K112/'Commission Rate and Quota'!$D$4&lt;0.9,'Commission Rate and Quota'!$D$22,IF('Data (1 &amp; 2)'!K112/'Commission Rate and Quota'!$D$4&lt;1,'Commission Rate and Quota'!$D$23,IF('Data (1 &amp; 2)'!K112/'Commission Rate and Quota'!$D$4&lt;1.25,'Commission Rate and Quota'!$D$24,'Commission Rate and Quota'!$D$25))))),IF(K112/'Commission Rate and Quota'!$E$4&lt;0.5,'Commission Rate and Quota'!$E$20,IF(K112/'Commission Rate and Quota'!$E$4&lt;0.75,'Commission Rate and Quota'!$E$21,IF(K112/'Commission Rate and Quota'!$E$4&lt;0.9,'Commission Rate and Quota'!$E$22,IF(K112/'Commission Rate and Quota'!$E$4&lt;1,'Commission Rate and Quota'!$E$23,IF(K112/'Commission Rate and Quota'!$E$4&lt;1.25,'Commission Rate and Quota'!$E$24,'Commission Rate and Quota'!$E$25))))))</f>
        <v>0.05</v>
      </c>
      <c r="M112" s="76">
        <f t="shared" si="4"/>
        <v>649.6</v>
      </c>
    </row>
    <row r="113" spans="1:13" x14ac:dyDescent="0.25">
      <c r="A113" s="43" t="s">
        <v>203</v>
      </c>
      <c r="B113" s="44">
        <v>45735</v>
      </c>
      <c r="C113" s="43">
        <v>167324</v>
      </c>
      <c r="D113" s="45">
        <v>3103.45</v>
      </c>
      <c r="E113" s="45">
        <v>0</v>
      </c>
      <c r="F113" s="43" t="s">
        <v>33</v>
      </c>
      <c r="G113" s="43">
        <v>763043</v>
      </c>
      <c r="H113" s="43" t="s">
        <v>12</v>
      </c>
      <c r="I113" s="43" t="s">
        <v>34</v>
      </c>
      <c r="J113" s="43" t="s">
        <v>13</v>
      </c>
      <c r="K113" s="46">
        <f t="shared" si="7"/>
        <v>116710.04</v>
      </c>
      <c r="L113" s="82">
        <f>IF(I113="Product",IF(K113/'Commission Rate and Quota'!$D$4&lt;0.5,'Commission Rate and Quota'!$D$20,IF(K113/'Commission Rate and Quota'!$D$4&lt;0.75,'Commission Rate and Quota'!$D$21,IF(K113/'Commission Rate and Quota'!$D$4&lt;0.9,'Commission Rate and Quota'!$D$22,IF('Data (1 &amp; 2)'!K113/'Commission Rate and Quota'!$D$4&lt;1,'Commission Rate and Quota'!$D$23,IF('Data (1 &amp; 2)'!K113/'Commission Rate and Quota'!$D$4&lt;1.25,'Commission Rate and Quota'!$D$24,'Commission Rate and Quota'!$D$25))))),IF(K113/'Commission Rate and Quota'!$E$4&lt;0.5,'Commission Rate and Quota'!$E$20,IF(K113/'Commission Rate and Quota'!$E$4&lt;0.75,'Commission Rate and Quota'!$E$21,IF(K113/'Commission Rate and Quota'!$E$4&lt;0.9,'Commission Rate and Quota'!$E$22,IF(K113/'Commission Rate and Quota'!$E$4&lt;1,'Commission Rate and Quota'!$E$23,IF(K113/'Commission Rate and Quota'!$E$4&lt;1.25,'Commission Rate and Quota'!$E$24,'Commission Rate and Quota'!$E$25))))))</f>
        <v>0.05</v>
      </c>
      <c r="M113" s="76">
        <f t="shared" si="4"/>
        <v>155.17250000000001</v>
      </c>
    </row>
    <row r="114" spans="1:13" x14ac:dyDescent="0.25">
      <c r="A114" s="43" t="s">
        <v>204</v>
      </c>
      <c r="B114" s="44">
        <v>45743</v>
      </c>
      <c r="C114" s="43">
        <v>167324</v>
      </c>
      <c r="D114" s="45">
        <v>102928.84</v>
      </c>
      <c r="E114" s="45">
        <v>7091.84</v>
      </c>
      <c r="F114" s="43" t="s">
        <v>33</v>
      </c>
      <c r="G114" s="43">
        <v>763043</v>
      </c>
      <c r="H114" s="43" t="s">
        <v>12</v>
      </c>
      <c r="I114" s="43" t="s">
        <v>34</v>
      </c>
      <c r="J114" s="43" t="s">
        <v>13</v>
      </c>
      <c r="K114" s="46">
        <f t="shared" si="7"/>
        <v>219638.88</v>
      </c>
      <c r="L114" s="82">
        <f>IF(I114="Product",IF(K114/'Commission Rate and Quota'!$D$4&lt;0.5,'Commission Rate and Quota'!$D$20,IF(K114/'Commission Rate and Quota'!$D$4&lt;0.75,'Commission Rate and Quota'!$D$21,IF(K114/'Commission Rate and Quota'!$D$4&lt;0.9,'Commission Rate and Quota'!$D$22,IF('Data (1 &amp; 2)'!K114/'Commission Rate and Quota'!$D$4&lt;1,'Commission Rate and Quota'!$D$23,IF('Data (1 &amp; 2)'!K114/'Commission Rate and Quota'!$D$4&lt;1.25,'Commission Rate and Quota'!$D$24,'Commission Rate and Quota'!$D$25))))),IF(K114/'Commission Rate and Quota'!$E$4&lt;0.5,'Commission Rate and Quota'!$E$20,IF(K114/'Commission Rate and Quota'!$E$4&lt;0.75,'Commission Rate and Quota'!$E$21,IF(K114/'Commission Rate and Quota'!$E$4&lt;0.9,'Commission Rate and Quota'!$E$22,IF(K114/'Commission Rate and Quota'!$E$4&lt;1,'Commission Rate and Quota'!$E$23,IF(K114/'Commission Rate and Quota'!$E$4&lt;1.25,'Commission Rate and Quota'!$E$24,'Commission Rate and Quota'!$E$25))))))</f>
        <v>0.05</v>
      </c>
      <c r="M114" s="76">
        <f t="shared" si="4"/>
        <v>5146.442</v>
      </c>
    </row>
    <row r="115" spans="1:13" x14ac:dyDescent="0.25">
      <c r="A115" s="43" t="s">
        <v>204</v>
      </c>
      <c r="B115" s="44">
        <v>45743</v>
      </c>
      <c r="C115" s="43">
        <v>167324</v>
      </c>
      <c r="D115" s="45">
        <v>32155.200000000001</v>
      </c>
      <c r="E115" s="45">
        <v>739.2</v>
      </c>
      <c r="F115" s="43" t="s">
        <v>33</v>
      </c>
      <c r="G115" s="43">
        <v>763043</v>
      </c>
      <c r="H115" s="43" t="s">
        <v>12</v>
      </c>
      <c r="I115" s="43" t="s">
        <v>34</v>
      </c>
      <c r="J115" s="43" t="s">
        <v>13</v>
      </c>
      <c r="K115" s="46">
        <f t="shared" si="7"/>
        <v>251794.08000000002</v>
      </c>
      <c r="L115" s="82">
        <f>IF(I115="Product",IF(K115/'Commission Rate and Quota'!$D$4&lt;0.5,'Commission Rate and Quota'!$D$20,IF(K115/'Commission Rate and Quota'!$D$4&lt;0.75,'Commission Rate and Quota'!$D$21,IF(K115/'Commission Rate and Quota'!$D$4&lt;0.9,'Commission Rate and Quota'!$D$22,IF('Data (1 &amp; 2)'!K115/'Commission Rate and Quota'!$D$4&lt;1,'Commission Rate and Quota'!$D$23,IF('Data (1 &amp; 2)'!K115/'Commission Rate and Quota'!$D$4&lt;1.25,'Commission Rate and Quota'!$D$24,'Commission Rate and Quota'!$D$25))))),IF(K115/'Commission Rate and Quota'!$E$4&lt;0.5,'Commission Rate and Quota'!$E$20,IF(K115/'Commission Rate and Quota'!$E$4&lt;0.75,'Commission Rate and Quota'!$E$21,IF(K115/'Commission Rate and Quota'!$E$4&lt;0.9,'Commission Rate and Quota'!$E$22,IF(K115/'Commission Rate and Quota'!$E$4&lt;1,'Commission Rate and Quota'!$E$23,IF(K115/'Commission Rate and Quota'!$E$4&lt;1.25,'Commission Rate and Quota'!$E$24,'Commission Rate and Quota'!$E$25))))))</f>
        <v>0.05</v>
      </c>
      <c r="M115" s="76">
        <f t="shared" si="4"/>
        <v>1607.7600000000002</v>
      </c>
    </row>
    <row r="116" spans="1:13" x14ac:dyDescent="0.25">
      <c r="A116" s="43" t="s">
        <v>204</v>
      </c>
      <c r="B116" s="44">
        <v>45743</v>
      </c>
      <c r="C116" s="43">
        <v>167324</v>
      </c>
      <c r="D116" s="45">
        <v>5592.21</v>
      </c>
      <c r="E116" s="45">
        <v>0</v>
      </c>
      <c r="F116" s="43" t="s">
        <v>33</v>
      </c>
      <c r="G116" s="43">
        <v>763043</v>
      </c>
      <c r="H116" s="43" t="s">
        <v>12</v>
      </c>
      <c r="I116" s="43" t="s">
        <v>34</v>
      </c>
      <c r="J116" s="43" t="s">
        <v>13</v>
      </c>
      <c r="K116" s="46">
        <f t="shared" si="7"/>
        <v>257386.29</v>
      </c>
      <c r="L116" s="82">
        <f>IF(I116="Product",IF(K116/'Commission Rate and Quota'!$D$4&lt;0.5,'Commission Rate and Quota'!$D$20,IF(K116/'Commission Rate and Quota'!$D$4&lt;0.75,'Commission Rate and Quota'!$D$21,IF(K116/'Commission Rate and Quota'!$D$4&lt;0.9,'Commission Rate and Quota'!$D$22,IF('Data (1 &amp; 2)'!K116/'Commission Rate and Quota'!$D$4&lt;1,'Commission Rate and Quota'!$D$23,IF('Data (1 &amp; 2)'!K116/'Commission Rate and Quota'!$D$4&lt;1.25,'Commission Rate and Quota'!$D$24,'Commission Rate and Quota'!$D$25))))),IF(K116/'Commission Rate and Quota'!$E$4&lt;0.5,'Commission Rate and Quota'!$E$20,IF(K116/'Commission Rate and Quota'!$E$4&lt;0.75,'Commission Rate and Quota'!$E$21,IF(K116/'Commission Rate and Quota'!$E$4&lt;0.9,'Commission Rate and Quota'!$E$22,IF(K116/'Commission Rate and Quota'!$E$4&lt;1,'Commission Rate and Quota'!$E$23,IF(K116/'Commission Rate and Quota'!$E$4&lt;1.25,'Commission Rate and Quota'!$E$24,'Commission Rate and Quota'!$E$25))))))</f>
        <v>0.05</v>
      </c>
      <c r="M116" s="76">
        <f t="shared" si="4"/>
        <v>279.6105</v>
      </c>
    </row>
    <row r="117" spans="1:13" x14ac:dyDescent="0.25">
      <c r="A117" s="43" t="s">
        <v>205</v>
      </c>
      <c r="B117" s="44">
        <v>45753</v>
      </c>
      <c r="C117" s="43">
        <v>167324</v>
      </c>
      <c r="D117" s="45">
        <v>42043.34</v>
      </c>
      <c r="E117" s="45">
        <v>668.52</v>
      </c>
      <c r="F117" s="43" t="s">
        <v>33</v>
      </c>
      <c r="G117" s="43">
        <v>763043</v>
      </c>
      <c r="H117" s="43" t="s">
        <v>12</v>
      </c>
      <c r="I117" s="43" t="s">
        <v>34</v>
      </c>
      <c r="J117" s="43" t="s">
        <v>13</v>
      </c>
      <c r="K117" s="46">
        <f t="shared" si="7"/>
        <v>299429.63</v>
      </c>
      <c r="L117" s="82">
        <f>IF(I117="Product",IF(K117/'Commission Rate and Quota'!$D$4&lt;0.5,'Commission Rate and Quota'!$D$20,IF(K117/'Commission Rate and Quota'!$D$4&lt;0.75,'Commission Rate and Quota'!$D$21,IF(K117/'Commission Rate and Quota'!$D$4&lt;0.9,'Commission Rate and Quota'!$D$22,IF('Data (1 &amp; 2)'!K117/'Commission Rate and Quota'!$D$4&lt;1,'Commission Rate and Quota'!$D$23,IF('Data (1 &amp; 2)'!K117/'Commission Rate and Quota'!$D$4&lt;1.25,'Commission Rate and Quota'!$D$24,'Commission Rate and Quota'!$D$25))))),IF(K117/'Commission Rate and Quota'!$E$4&lt;0.5,'Commission Rate and Quota'!$E$20,IF(K117/'Commission Rate and Quota'!$E$4&lt;0.75,'Commission Rate and Quota'!$E$21,IF(K117/'Commission Rate and Quota'!$E$4&lt;0.9,'Commission Rate and Quota'!$E$22,IF(K117/'Commission Rate and Quota'!$E$4&lt;1,'Commission Rate and Quota'!$E$23,IF(K117/'Commission Rate and Quota'!$E$4&lt;1.25,'Commission Rate and Quota'!$E$24,'Commission Rate and Quota'!$E$25))))))</f>
        <v>0.05</v>
      </c>
      <c r="M117" s="76">
        <f t="shared" si="4"/>
        <v>2102.1669999999999</v>
      </c>
    </row>
    <row r="118" spans="1:13" x14ac:dyDescent="0.25">
      <c r="A118" s="43" t="s">
        <v>205</v>
      </c>
      <c r="B118" s="44">
        <v>45753</v>
      </c>
      <c r="C118" s="43">
        <v>167324</v>
      </c>
      <c r="D118" s="45">
        <v>147490.81</v>
      </c>
      <c r="E118" s="45">
        <v>3031.16</v>
      </c>
      <c r="F118" s="43" t="s">
        <v>33</v>
      </c>
      <c r="G118" s="43">
        <v>763043</v>
      </c>
      <c r="H118" s="43" t="s">
        <v>12</v>
      </c>
      <c r="I118" s="43" t="s">
        <v>34</v>
      </c>
      <c r="J118" s="43" t="s">
        <v>13</v>
      </c>
      <c r="K118" s="46">
        <f t="shared" si="7"/>
        <v>446920.44</v>
      </c>
      <c r="L118" s="82">
        <f>IF(I118="Product",IF(K118/'Commission Rate and Quota'!$D$4&lt;0.5,'Commission Rate and Quota'!$D$20,IF(K118/'Commission Rate and Quota'!$D$4&lt;0.75,'Commission Rate and Quota'!$D$21,IF(K118/'Commission Rate and Quota'!$D$4&lt;0.9,'Commission Rate and Quota'!$D$22,IF('Data (1 &amp; 2)'!K118/'Commission Rate and Quota'!$D$4&lt;1,'Commission Rate and Quota'!$D$23,IF('Data (1 &amp; 2)'!K118/'Commission Rate and Quota'!$D$4&lt;1.25,'Commission Rate and Quota'!$D$24,'Commission Rate and Quota'!$D$25))))),IF(K118/'Commission Rate and Quota'!$E$4&lt;0.5,'Commission Rate and Quota'!$E$20,IF(K118/'Commission Rate and Quota'!$E$4&lt;0.75,'Commission Rate and Quota'!$E$21,IF(K118/'Commission Rate and Quota'!$E$4&lt;0.9,'Commission Rate and Quota'!$E$22,IF(K118/'Commission Rate and Quota'!$E$4&lt;1,'Commission Rate and Quota'!$E$23,IF(K118/'Commission Rate and Quota'!$E$4&lt;1.25,'Commission Rate and Quota'!$E$24,'Commission Rate and Quota'!$E$25))))))</f>
        <v>0.05</v>
      </c>
      <c r="M118" s="76">
        <f t="shared" si="4"/>
        <v>7374.5405000000001</v>
      </c>
    </row>
    <row r="119" spans="1:13" x14ac:dyDescent="0.25">
      <c r="A119" s="43" t="s">
        <v>205</v>
      </c>
      <c r="B119" s="44">
        <v>45753</v>
      </c>
      <c r="C119" s="43">
        <v>167324</v>
      </c>
      <c r="D119" s="45">
        <v>7068.93</v>
      </c>
      <c r="E119" s="45">
        <v>0</v>
      </c>
      <c r="F119" s="43" t="s">
        <v>33</v>
      </c>
      <c r="G119" s="43">
        <v>763043</v>
      </c>
      <c r="H119" s="43" t="s">
        <v>12</v>
      </c>
      <c r="I119" s="43" t="s">
        <v>34</v>
      </c>
      <c r="J119" s="43" t="s">
        <v>13</v>
      </c>
      <c r="K119" s="46">
        <f t="shared" si="7"/>
        <v>453989.37</v>
      </c>
      <c r="L119" s="82">
        <f>IF(I119="Product",IF(K119/'Commission Rate and Quota'!$D$4&lt;0.5,'Commission Rate and Quota'!$D$20,IF(K119/'Commission Rate and Quota'!$D$4&lt;0.75,'Commission Rate and Quota'!$D$21,IF(K119/'Commission Rate and Quota'!$D$4&lt;0.9,'Commission Rate and Quota'!$D$22,IF('Data (1 &amp; 2)'!K119/'Commission Rate and Quota'!$D$4&lt;1,'Commission Rate and Quota'!$D$23,IF('Data (1 &amp; 2)'!K119/'Commission Rate and Quota'!$D$4&lt;1.25,'Commission Rate and Quota'!$D$24,'Commission Rate and Quota'!$D$25))))),IF(K119/'Commission Rate and Quota'!$E$4&lt;0.5,'Commission Rate and Quota'!$E$20,IF(K119/'Commission Rate and Quota'!$E$4&lt;0.75,'Commission Rate and Quota'!$E$21,IF(K119/'Commission Rate and Quota'!$E$4&lt;0.9,'Commission Rate and Quota'!$E$22,IF(K119/'Commission Rate and Quota'!$E$4&lt;1,'Commission Rate and Quota'!$E$23,IF(K119/'Commission Rate and Quota'!$E$4&lt;1.25,'Commission Rate and Quota'!$E$24,'Commission Rate and Quota'!$E$25))))))</f>
        <v>0.05</v>
      </c>
      <c r="M119" s="76">
        <f t="shared" si="4"/>
        <v>353.44650000000001</v>
      </c>
    </row>
    <row r="120" spans="1:13" x14ac:dyDescent="0.25">
      <c r="A120" s="43" t="s">
        <v>205</v>
      </c>
      <c r="B120" s="44">
        <v>45753</v>
      </c>
      <c r="C120" s="43">
        <v>167324</v>
      </c>
      <c r="D120" s="45">
        <v>155904</v>
      </c>
      <c r="E120" s="45">
        <v>3584</v>
      </c>
      <c r="F120" s="43" t="s">
        <v>33</v>
      </c>
      <c r="G120" s="43">
        <v>763043</v>
      </c>
      <c r="H120" s="43" t="s">
        <v>12</v>
      </c>
      <c r="I120" s="43" t="s">
        <v>34</v>
      </c>
      <c r="J120" s="43" t="s">
        <v>13</v>
      </c>
      <c r="K120" s="46">
        <f t="shared" si="7"/>
        <v>609893.37</v>
      </c>
      <c r="L120" s="82">
        <f>IF(I120="Product",IF(K120/'Commission Rate and Quota'!$D$4&lt;0.5,'Commission Rate and Quota'!$D$20,IF(K120/'Commission Rate and Quota'!$D$4&lt;0.75,'Commission Rate and Quota'!$D$21,IF(K120/'Commission Rate and Quota'!$D$4&lt;0.9,'Commission Rate and Quota'!$D$22,IF('Data (1 &amp; 2)'!K120/'Commission Rate and Quota'!$D$4&lt;1,'Commission Rate and Quota'!$D$23,IF('Data (1 &amp; 2)'!K120/'Commission Rate and Quota'!$D$4&lt;1.25,'Commission Rate and Quota'!$D$24,'Commission Rate and Quota'!$D$25))))),IF(K120/'Commission Rate and Quota'!$E$4&lt;0.5,'Commission Rate and Quota'!$E$20,IF(K120/'Commission Rate and Quota'!$E$4&lt;0.75,'Commission Rate and Quota'!$E$21,IF(K120/'Commission Rate and Quota'!$E$4&lt;0.9,'Commission Rate and Quota'!$E$22,IF(K120/'Commission Rate and Quota'!$E$4&lt;1,'Commission Rate and Quota'!$E$23,IF(K120/'Commission Rate and Quota'!$E$4&lt;1.25,'Commission Rate and Quota'!$E$24,'Commission Rate and Quota'!$E$25))))))</f>
        <v>0.05</v>
      </c>
      <c r="M120" s="76">
        <f t="shared" si="4"/>
        <v>7795.2000000000007</v>
      </c>
    </row>
    <row r="121" spans="1:13" x14ac:dyDescent="0.25">
      <c r="A121" s="43" t="s">
        <v>205</v>
      </c>
      <c r="B121" s="44">
        <v>45753</v>
      </c>
      <c r="C121" s="43">
        <v>167324</v>
      </c>
      <c r="D121" s="45">
        <v>10067.69</v>
      </c>
      <c r="E121" s="45">
        <v>231.4</v>
      </c>
      <c r="F121" s="43" t="s">
        <v>33</v>
      </c>
      <c r="G121" s="43">
        <v>763043</v>
      </c>
      <c r="H121" s="43" t="s">
        <v>12</v>
      </c>
      <c r="I121" s="43" t="s">
        <v>34</v>
      </c>
      <c r="J121" s="43" t="s">
        <v>13</v>
      </c>
      <c r="K121" s="46">
        <f t="shared" si="7"/>
        <v>619961.05999999994</v>
      </c>
      <c r="L121" s="82">
        <f>IF(I121="Product",IF(K121/'Commission Rate and Quota'!$D$4&lt;0.5,'Commission Rate and Quota'!$D$20,IF(K121/'Commission Rate and Quota'!$D$4&lt;0.75,'Commission Rate and Quota'!$D$21,IF(K121/'Commission Rate and Quota'!$D$4&lt;0.9,'Commission Rate and Quota'!$D$22,IF('Data (1 &amp; 2)'!K121/'Commission Rate and Quota'!$D$4&lt;1,'Commission Rate and Quota'!$D$23,IF('Data (1 &amp; 2)'!K121/'Commission Rate and Quota'!$D$4&lt;1.25,'Commission Rate and Quota'!$D$24,'Commission Rate and Quota'!$D$25))))),IF(K121/'Commission Rate and Quota'!$E$4&lt;0.5,'Commission Rate and Quota'!$E$20,IF(K121/'Commission Rate and Quota'!$E$4&lt;0.75,'Commission Rate and Quota'!$E$21,IF(K121/'Commission Rate and Quota'!$E$4&lt;0.9,'Commission Rate and Quota'!$E$22,IF(K121/'Commission Rate and Quota'!$E$4&lt;1,'Commission Rate and Quota'!$E$23,IF(K121/'Commission Rate and Quota'!$E$4&lt;1.25,'Commission Rate and Quota'!$E$24,'Commission Rate and Quota'!$E$25))))))</f>
        <v>0.05</v>
      </c>
      <c r="M121" s="76">
        <f t="shared" si="4"/>
        <v>503.38450000000006</v>
      </c>
    </row>
    <row r="122" spans="1:13" x14ac:dyDescent="0.25">
      <c r="A122" s="43" t="s">
        <v>205</v>
      </c>
      <c r="B122" s="44">
        <v>45753</v>
      </c>
      <c r="C122" s="43">
        <v>167324</v>
      </c>
      <c r="D122" s="45">
        <v>14818.14</v>
      </c>
      <c r="E122" s="45">
        <v>0</v>
      </c>
      <c r="F122" s="43" t="s">
        <v>33</v>
      </c>
      <c r="G122" s="43">
        <v>763043</v>
      </c>
      <c r="H122" s="43" t="s">
        <v>12</v>
      </c>
      <c r="I122" s="43" t="s">
        <v>34</v>
      </c>
      <c r="J122" s="43" t="s">
        <v>13</v>
      </c>
      <c r="K122" s="46">
        <f t="shared" si="7"/>
        <v>634779.19999999995</v>
      </c>
      <c r="L122" s="82">
        <f>IF(I122="Product",IF(K122/'Commission Rate and Quota'!$D$4&lt;0.5,'Commission Rate and Quota'!$D$20,IF(K122/'Commission Rate and Quota'!$D$4&lt;0.75,'Commission Rate and Quota'!$D$21,IF(K122/'Commission Rate and Quota'!$D$4&lt;0.9,'Commission Rate and Quota'!$D$22,IF('Data (1 &amp; 2)'!K122/'Commission Rate and Quota'!$D$4&lt;1,'Commission Rate and Quota'!$D$23,IF('Data (1 &amp; 2)'!K122/'Commission Rate and Quota'!$D$4&lt;1.25,'Commission Rate and Quota'!$D$24,'Commission Rate and Quota'!$D$25))))),IF(K122/'Commission Rate and Quota'!$E$4&lt;0.5,'Commission Rate and Quota'!$E$20,IF(K122/'Commission Rate and Quota'!$E$4&lt;0.75,'Commission Rate and Quota'!$E$21,IF(K122/'Commission Rate and Quota'!$E$4&lt;0.9,'Commission Rate and Quota'!$E$22,IF(K122/'Commission Rate and Quota'!$E$4&lt;1,'Commission Rate and Quota'!$E$23,IF(K122/'Commission Rate and Quota'!$E$4&lt;1.25,'Commission Rate and Quota'!$E$24,'Commission Rate and Quota'!$E$25))))))</f>
        <v>0.05</v>
      </c>
      <c r="M122" s="76">
        <f t="shared" si="4"/>
        <v>740.90700000000004</v>
      </c>
    </row>
    <row r="123" spans="1:13" x14ac:dyDescent="0.25">
      <c r="A123" s="43" t="s">
        <v>32</v>
      </c>
      <c r="B123" s="44">
        <v>45758</v>
      </c>
      <c r="C123" s="43">
        <v>12348</v>
      </c>
      <c r="D123" s="45">
        <v>46480.37</v>
      </c>
      <c r="E123" s="45">
        <v>3720.14</v>
      </c>
      <c r="F123" s="43" t="s">
        <v>33</v>
      </c>
      <c r="G123" s="43">
        <v>763043</v>
      </c>
      <c r="H123" s="43" t="s">
        <v>12</v>
      </c>
      <c r="I123" s="43" t="s">
        <v>34</v>
      </c>
      <c r="J123" s="43" t="s">
        <v>13</v>
      </c>
      <c r="K123" s="46">
        <f t="shared" si="7"/>
        <v>681259.57</v>
      </c>
      <c r="L123" s="82">
        <f>IF(I123="Product",IF(K123/'Commission Rate and Quota'!$D$4&lt;0.5,'Commission Rate and Quota'!$D$20,IF(K123/'Commission Rate and Quota'!$D$4&lt;0.75,'Commission Rate and Quota'!$D$21,IF(K123/'Commission Rate and Quota'!$D$4&lt;0.9,'Commission Rate and Quota'!$D$22,IF('Data (1 &amp; 2)'!K123/'Commission Rate and Quota'!$D$4&lt;1,'Commission Rate and Quota'!$D$23,IF('Data (1 &amp; 2)'!K123/'Commission Rate and Quota'!$D$4&lt;1.25,'Commission Rate and Quota'!$D$24,'Commission Rate and Quota'!$D$25))))),IF(K123/'Commission Rate and Quota'!$E$4&lt;0.5,'Commission Rate and Quota'!$E$20,IF(K123/'Commission Rate and Quota'!$E$4&lt;0.75,'Commission Rate and Quota'!$E$21,IF(K123/'Commission Rate and Quota'!$E$4&lt;0.9,'Commission Rate and Quota'!$E$22,IF(K123/'Commission Rate and Quota'!$E$4&lt;1,'Commission Rate and Quota'!$E$23,IF(K123/'Commission Rate and Quota'!$E$4&lt;1.25,'Commission Rate and Quota'!$E$24,'Commission Rate and Quota'!$E$25))))))</f>
        <v>0.05</v>
      </c>
      <c r="M123" s="76">
        <f t="shared" si="4"/>
        <v>2324.0185000000001</v>
      </c>
    </row>
    <row r="124" spans="1:13" x14ac:dyDescent="0.25">
      <c r="A124" s="43" t="s">
        <v>32</v>
      </c>
      <c r="B124" s="44">
        <v>45758</v>
      </c>
      <c r="C124" s="43">
        <v>12348</v>
      </c>
      <c r="D124" s="45">
        <v>1394.41</v>
      </c>
      <c r="E124" s="45">
        <v>0</v>
      </c>
      <c r="F124" s="43" t="s">
        <v>33</v>
      </c>
      <c r="G124" s="43">
        <v>763043</v>
      </c>
      <c r="H124" s="43" t="s">
        <v>12</v>
      </c>
      <c r="I124" s="43" t="s">
        <v>34</v>
      </c>
      <c r="J124" s="43" t="s">
        <v>13</v>
      </c>
      <c r="K124" s="46">
        <f t="shared" si="7"/>
        <v>682653.98</v>
      </c>
      <c r="L124" s="82">
        <f>IF(I124="Product",IF(K124/'Commission Rate and Quota'!$D$4&lt;0.5,'Commission Rate and Quota'!$D$20,IF(K124/'Commission Rate and Quota'!$D$4&lt;0.75,'Commission Rate and Quota'!$D$21,IF(K124/'Commission Rate and Quota'!$D$4&lt;0.9,'Commission Rate and Quota'!$D$22,IF('Data (1 &amp; 2)'!K124/'Commission Rate and Quota'!$D$4&lt;1,'Commission Rate and Quota'!$D$23,IF('Data (1 &amp; 2)'!K124/'Commission Rate and Quota'!$D$4&lt;1.25,'Commission Rate and Quota'!$D$24,'Commission Rate and Quota'!$D$25))))),IF(K124/'Commission Rate and Quota'!$E$4&lt;0.5,'Commission Rate and Quota'!$E$20,IF(K124/'Commission Rate and Quota'!$E$4&lt;0.75,'Commission Rate and Quota'!$E$21,IF(K124/'Commission Rate and Quota'!$E$4&lt;0.9,'Commission Rate and Quota'!$E$22,IF(K124/'Commission Rate and Quota'!$E$4&lt;1,'Commission Rate and Quota'!$E$23,IF(K124/'Commission Rate and Quota'!$E$4&lt;1.25,'Commission Rate and Quota'!$E$24,'Commission Rate and Quota'!$E$25))))))</f>
        <v>0.05</v>
      </c>
      <c r="M124" s="76">
        <f t="shared" si="4"/>
        <v>69.720500000000001</v>
      </c>
    </row>
    <row r="125" spans="1:13" x14ac:dyDescent="0.25">
      <c r="A125" s="43" t="s">
        <v>306</v>
      </c>
      <c r="B125" s="44">
        <v>45759</v>
      </c>
      <c r="C125" s="43">
        <v>480045</v>
      </c>
      <c r="D125" s="45">
        <v>817.42</v>
      </c>
      <c r="E125" s="45">
        <v>65.42</v>
      </c>
      <c r="F125" s="43" t="s">
        <v>33</v>
      </c>
      <c r="G125" s="43">
        <v>763043</v>
      </c>
      <c r="H125" s="43" t="s">
        <v>12</v>
      </c>
      <c r="I125" s="43" t="s">
        <v>34</v>
      </c>
      <c r="J125" s="43" t="s">
        <v>13</v>
      </c>
      <c r="K125" s="46">
        <f t="shared" si="7"/>
        <v>683471.4</v>
      </c>
      <c r="L125" s="82">
        <f>IF(I125="Product",IF(K125/'Commission Rate and Quota'!$D$4&lt;0.5,'Commission Rate and Quota'!$D$20,IF(K125/'Commission Rate and Quota'!$D$4&lt;0.75,'Commission Rate and Quota'!$D$21,IF(K125/'Commission Rate and Quota'!$D$4&lt;0.9,'Commission Rate and Quota'!$D$22,IF('Data (1 &amp; 2)'!K125/'Commission Rate and Quota'!$D$4&lt;1,'Commission Rate and Quota'!$D$23,IF('Data (1 &amp; 2)'!K125/'Commission Rate and Quota'!$D$4&lt;1.25,'Commission Rate and Quota'!$D$24,'Commission Rate and Quota'!$D$25))))),IF(K125/'Commission Rate and Quota'!$E$4&lt;0.5,'Commission Rate and Quota'!$E$20,IF(K125/'Commission Rate and Quota'!$E$4&lt;0.75,'Commission Rate and Quota'!$E$21,IF(K125/'Commission Rate and Quota'!$E$4&lt;0.9,'Commission Rate and Quota'!$E$22,IF(K125/'Commission Rate and Quota'!$E$4&lt;1,'Commission Rate and Quota'!$E$23,IF(K125/'Commission Rate and Quota'!$E$4&lt;1.25,'Commission Rate and Quota'!$E$24,'Commission Rate and Quota'!$E$25))))))</f>
        <v>0.05</v>
      </c>
      <c r="M125" s="76">
        <f t="shared" si="4"/>
        <v>40.871000000000002</v>
      </c>
    </row>
    <row r="126" spans="1:13" s="94" customFormat="1" x14ac:dyDescent="0.25">
      <c r="A126" s="89" t="s">
        <v>206</v>
      </c>
      <c r="B126" s="90">
        <v>45760</v>
      </c>
      <c r="C126" s="89">
        <v>167324</v>
      </c>
      <c r="D126" s="91">
        <v>113170</v>
      </c>
      <c r="E126" s="91">
        <v>-14410</v>
      </c>
      <c r="F126" s="89" t="s">
        <v>33</v>
      </c>
      <c r="G126" s="89">
        <v>763043</v>
      </c>
      <c r="H126" s="89" t="s">
        <v>12</v>
      </c>
      <c r="I126" s="89" t="s">
        <v>34</v>
      </c>
      <c r="J126" s="89" t="s">
        <v>13</v>
      </c>
      <c r="K126" s="92">
        <f t="shared" si="7"/>
        <v>796641.4</v>
      </c>
      <c r="L126" s="82">
        <f>IF(I126="Product",IF(K126/'Commission Rate and Quota'!$D$4&lt;0.5,'Commission Rate and Quota'!$D$20,IF(K126/'Commission Rate and Quota'!$D$4&lt;0.75,'Commission Rate and Quota'!$D$21,IF(K126/'Commission Rate and Quota'!$D$4&lt;0.9,'Commission Rate and Quota'!$D$22,IF('Data (1 &amp; 2)'!K126/'Commission Rate and Quota'!$D$4&lt;1,'Commission Rate and Quota'!$D$23,IF('Data (1 &amp; 2)'!K126/'Commission Rate and Quota'!$D$4&lt;1.25,'Commission Rate and Quota'!$D$24,'Commission Rate and Quota'!$D$25))))),IF(K126/'Commission Rate and Quota'!$E$4&lt;0.5,'Commission Rate and Quota'!$E$20,IF(K126/'Commission Rate and Quota'!$E$4&lt;0.75,'Commission Rate and Quota'!$E$21,IF(K126/'Commission Rate and Quota'!$E$4&lt;0.9,'Commission Rate and Quota'!$E$22,IF(K126/'Commission Rate and Quota'!$E$4&lt;1,'Commission Rate and Quota'!$E$23,IF(K126/'Commission Rate and Quota'!$E$4&lt;1.25,'Commission Rate and Quota'!$E$24,'Commission Rate and Quota'!$E$25))))))</f>
        <v>0.05</v>
      </c>
      <c r="M126" s="76">
        <f t="shared" si="4"/>
        <v>5658.5</v>
      </c>
    </row>
    <row r="127" spans="1:13" x14ac:dyDescent="0.25">
      <c r="A127" s="43" t="s">
        <v>206</v>
      </c>
      <c r="B127" s="44">
        <v>45760</v>
      </c>
      <c r="C127" s="43">
        <v>167324</v>
      </c>
      <c r="D127" s="45">
        <v>113050</v>
      </c>
      <c r="E127" s="45">
        <v>36210</v>
      </c>
      <c r="F127" s="43" t="s">
        <v>33</v>
      </c>
      <c r="G127" s="43">
        <v>763043</v>
      </c>
      <c r="H127" s="43" t="s">
        <v>12</v>
      </c>
      <c r="I127" s="43" t="s">
        <v>34</v>
      </c>
      <c r="J127" s="43" t="s">
        <v>13</v>
      </c>
      <c r="K127" s="46">
        <f t="shared" si="7"/>
        <v>909691.4</v>
      </c>
      <c r="L127" s="82">
        <f>IF(I127="Product",IF(K127/'Commission Rate and Quota'!$D$4&lt;0.5,'Commission Rate and Quota'!$D$20,IF(K127/'Commission Rate and Quota'!$D$4&lt;0.75,'Commission Rate and Quota'!$D$21,IF(K127/'Commission Rate and Quota'!$D$4&lt;0.9,'Commission Rate and Quota'!$D$22,IF('Data (1 &amp; 2)'!K127/'Commission Rate and Quota'!$D$4&lt;1,'Commission Rate and Quota'!$D$23,IF('Data (1 &amp; 2)'!K127/'Commission Rate and Quota'!$D$4&lt;1.25,'Commission Rate and Quota'!$D$24,'Commission Rate and Quota'!$D$25))))),IF(K127/'Commission Rate and Quota'!$E$4&lt;0.5,'Commission Rate and Quota'!$E$20,IF(K127/'Commission Rate and Quota'!$E$4&lt;0.75,'Commission Rate and Quota'!$E$21,IF(K127/'Commission Rate and Quota'!$E$4&lt;0.9,'Commission Rate and Quota'!$E$22,IF(K127/'Commission Rate and Quota'!$E$4&lt;1,'Commission Rate and Quota'!$E$23,IF(K127/'Commission Rate and Quota'!$E$4&lt;1.25,'Commission Rate and Quota'!$E$24,'Commission Rate and Quota'!$E$25))))))</f>
        <v>0.05</v>
      </c>
      <c r="M127" s="76">
        <f t="shared" si="4"/>
        <v>5652.5</v>
      </c>
    </row>
    <row r="128" spans="1:13" x14ac:dyDescent="0.25">
      <c r="A128" s="43" t="s">
        <v>206</v>
      </c>
      <c r="B128" s="44">
        <v>45760</v>
      </c>
      <c r="C128" s="43">
        <v>167324</v>
      </c>
      <c r="D128" s="45">
        <v>66354.899999999994</v>
      </c>
      <c r="E128" s="45">
        <v>1525.4</v>
      </c>
      <c r="F128" s="43" t="s">
        <v>33</v>
      </c>
      <c r="G128" s="43">
        <v>763043</v>
      </c>
      <c r="H128" s="43" t="s">
        <v>12</v>
      </c>
      <c r="I128" s="43" t="s">
        <v>34</v>
      </c>
      <c r="J128" s="43" t="s">
        <v>13</v>
      </c>
      <c r="K128" s="46">
        <f t="shared" si="7"/>
        <v>976046.3</v>
      </c>
      <c r="L128" s="82">
        <f>IF(I128="Product",IF(K128/'Commission Rate and Quota'!$D$4&lt;0.5,'Commission Rate and Quota'!$D$20,IF(K128/'Commission Rate and Quota'!$D$4&lt;0.75,'Commission Rate and Quota'!$D$21,IF(K128/'Commission Rate and Quota'!$D$4&lt;0.9,'Commission Rate and Quota'!$D$22,IF('Data (1 &amp; 2)'!K128/'Commission Rate and Quota'!$D$4&lt;1,'Commission Rate and Quota'!$D$23,IF('Data (1 &amp; 2)'!K128/'Commission Rate and Quota'!$D$4&lt;1.25,'Commission Rate and Quota'!$D$24,'Commission Rate and Quota'!$D$25))))),IF(K128/'Commission Rate and Quota'!$E$4&lt;0.5,'Commission Rate and Quota'!$E$20,IF(K128/'Commission Rate and Quota'!$E$4&lt;0.75,'Commission Rate and Quota'!$E$21,IF(K128/'Commission Rate and Quota'!$E$4&lt;0.9,'Commission Rate and Quota'!$E$22,IF(K128/'Commission Rate and Quota'!$E$4&lt;1,'Commission Rate and Quota'!$E$23,IF(K128/'Commission Rate and Quota'!$E$4&lt;1.25,'Commission Rate and Quota'!$E$24,'Commission Rate and Quota'!$E$25))))))</f>
        <v>0.05</v>
      </c>
      <c r="M128" s="76">
        <f t="shared" si="4"/>
        <v>3317.7449999999999</v>
      </c>
    </row>
    <row r="129" spans="1:13" x14ac:dyDescent="0.25">
      <c r="A129" s="43" t="s">
        <v>206</v>
      </c>
      <c r="B129" s="44">
        <v>45760</v>
      </c>
      <c r="C129" s="43">
        <v>167324</v>
      </c>
      <c r="D129" s="45">
        <v>9300.5400000000009</v>
      </c>
      <c r="E129" s="45">
        <v>0</v>
      </c>
      <c r="F129" s="43" t="s">
        <v>33</v>
      </c>
      <c r="G129" s="43">
        <v>763043</v>
      </c>
      <c r="H129" s="43" t="s">
        <v>12</v>
      </c>
      <c r="I129" s="43" t="s">
        <v>34</v>
      </c>
      <c r="J129" s="43" t="s">
        <v>13</v>
      </c>
      <c r="K129" s="46">
        <f t="shared" si="7"/>
        <v>985346.84000000008</v>
      </c>
      <c r="L129" s="82">
        <f>IF(I129="Product",IF(K129/'Commission Rate and Quota'!$D$4&lt;0.5,'Commission Rate and Quota'!$D$20,IF(K129/'Commission Rate and Quota'!$D$4&lt;0.75,'Commission Rate and Quota'!$D$21,IF(K129/'Commission Rate and Quota'!$D$4&lt;0.9,'Commission Rate and Quota'!$D$22,IF('Data (1 &amp; 2)'!K129/'Commission Rate and Quota'!$D$4&lt;1,'Commission Rate and Quota'!$D$23,IF('Data (1 &amp; 2)'!K129/'Commission Rate and Quota'!$D$4&lt;1.25,'Commission Rate and Quota'!$D$24,'Commission Rate and Quota'!$D$25))))),IF(K129/'Commission Rate and Quota'!$E$4&lt;0.5,'Commission Rate and Quota'!$E$20,IF(K129/'Commission Rate and Quota'!$E$4&lt;0.75,'Commission Rate and Quota'!$E$21,IF(K129/'Commission Rate and Quota'!$E$4&lt;0.9,'Commission Rate and Quota'!$E$22,IF(K129/'Commission Rate and Quota'!$E$4&lt;1,'Commission Rate and Quota'!$E$23,IF(K129/'Commission Rate and Quota'!$E$4&lt;1.25,'Commission Rate and Quota'!$E$24,'Commission Rate and Quota'!$E$25))))))</f>
        <v>0.05</v>
      </c>
      <c r="M129" s="76">
        <f t="shared" si="4"/>
        <v>465.02700000000004</v>
      </c>
    </row>
    <row r="130" spans="1:13" x14ac:dyDescent="0.25">
      <c r="A130" s="43" t="s">
        <v>206</v>
      </c>
      <c r="B130" s="44">
        <v>45760</v>
      </c>
      <c r="C130" s="43">
        <v>167324</v>
      </c>
      <c r="D130" s="45">
        <v>0</v>
      </c>
      <c r="E130" s="45">
        <v>-2590</v>
      </c>
      <c r="F130" s="43" t="s">
        <v>33</v>
      </c>
      <c r="G130" s="43">
        <v>763043</v>
      </c>
      <c r="H130" s="43" t="s">
        <v>12</v>
      </c>
      <c r="I130" s="43" t="s">
        <v>34</v>
      </c>
      <c r="J130" s="43" t="s">
        <v>13</v>
      </c>
      <c r="K130" s="46">
        <f t="shared" si="7"/>
        <v>985346.84000000008</v>
      </c>
      <c r="L130" s="82">
        <f>IF(I130="Product",IF(K130/'Commission Rate and Quota'!$D$4&lt;0.5,'Commission Rate and Quota'!$D$20,IF(K130/'Commission Rate and Quota'!$D$4&lt;0.75,'Commission Rate and Quota'!$D$21,IF(K130/'Commission Rate and Quota'!$D$4&lt;0.9,'Commission Rate and Quota'!$D$22,IF('Data (1 &amp; 2)'!K130/'Commission Rate and Quota'!$D$4&lt;1,'Commission Rate and Quota'!$D$23,IF('Data (1 &amp; 2)'!K130/'Commission Rate and Quota'!$D$4&lt;1.25,'Commission Rate and Quota'!$D$24,'Commission Rate and Quota'!$D$25))))),IF(K130/'Commission Rate and Quota'!$E$4&lt;0.5,'Commission Rate and Quota'!$E$20,IF(K130/'Commission Rate and Quota'!$E$4&lt;0.75,'Commission Rate and Quota'!$E$21,IF(K130/'Commission Rate and Quota'!$E$4&lt;0.9,'Commission Rate and Quota'!$E$22,IF(K130/'Commission Rate and Quota'!$E$4&lt;1,'Commission Rate and Quota'!$E$23,IF(K130/'Commission Rate and Quota'!$E$4&lt;1.25,'Commission Rate and Quota'!$E$24,'Commission Rate and Quota'!$E$25))))))</f>
        <v>0.05</v>
      </c>
      <c r="M130" s="76">
        <f t="shared" si="4"/>
        <v>0</v>
      </c>
    </row>
    <row r="131" spans="1:13" x14ac:dyDescent="0.25">
      <c r="A131" s="43" t="s">
        <v>207</v>
      </c>
      <c r="B131" s="44">
        <v>45765</v>
      </c>
      <c r="C131" s="43">
        <v>167324</v>
      </c>
      <c r="D131" s="45">
        <v>3800</v>
      </c>
      <c r="E131" s="45">
        <v>200</v>
      </c>
      <c r="F131" s="43" t="s">
        <v>33</v>
      </c>
      <c r="G131" s="43">
        <v>763043</v>
      </c>
      <c r="H131" s="43" t="s">
        <v>12</v>
      </c>
      <c r="I131" s="43" t="s">
        <v>34</v>
      </c>
      <c r="J131" s="43" t="s">
        <v>13</v>
      </c>
      <c r="K131" s="46">
        <f t="shared" si="7"/>
        <v>989146.84000000008</v>
      </c>
      <c r="L131" s="82">
        <f>IF(I131="Product",IF(K131/'Commission Rate and Quota'!$D$4&lt;0.5,'Commission Rate and Quota'!$D$20,IF(K131/'Commission Rate and Quota'!$D$4&lt;0.75,'Commission Rate and Quota'!$D$21,IF(K131/'Commission Rate and Quota'!$D$4&lt;0.9,'Commission Rate and Quota'!$D$22,IF('Data (1 &amp; 2)'!K131/'Commission Rate and Quota'!$D$4&lt;1,'Commission Rate and Quota'!$D$23,IF('Data (1 &amp; 2)'!K131/'Commission Rate and Quota'!$D$4&lt;1.25,'Commission Rate and Quota'!$D$24,'Commission Rate and Quota'!$D$25))))),IF(K131/'Commission Rate and Quota'!$E$4&lt;0.5,'Commission Rate and Quota'!$E$20,IF(K131/'Commission Rate and Quota'!$E$4&lt;0.75,'Commission Rate and Quota'!$E$21,IF(K131/'Commission Rate and Quota'!$E$4&lt;0.9,'Commission Rate and Quota'!$E$22,IF(K131/'Commission Rate and Quota'!$E$4&lt;1,'Commission Rate and Quota'!$E$23,IF(K131/'Commission Rate and Quota'!$E$4&lt;1.25,'Commission Rate and Quota'!$E$24,'Commission Rate and Quota'!$E$25))))))</f>
        <v>0.05</v>
      </c>
      <c r="M131" s="76">
        <f t="shared" ref="M131:M194" si="8">L131*D131</f>
        <v>190</v>
      </c>
    </row>
    <row r="132" spans="1:13" x14ac:dyDescent="0.25">
      <c r="A132" s="43" t="s">
        <v>208</v>
      </c>
      <c r="B132" s="44">
        <v>45770</v>
      </c>
      <c r="C132" s="43">
        <v>167324</v>
      </c>
      <c r="D132" s="45">
        <v>180088.72</v>
      </c>
      <c r="E132" s="45">
        <v>21615.72</v>
      </c>
      <c r="F132" s="43" t="s">
        <v>33</v>
      </c>
      <c r="G132" s="43">
        <v>763043</v>
      </c>
      <c r="H132" s="43" t="s">
        <v>12</v>
      </c>
      <c r="I132" s="43" t="s">
        <v>34</v>
      </c>
      <c r="J132" s="43" t="s">
        <v>13</v>
      </c>
      <c r="K132" s="46">
        <f t="shared" si="7"/>
        <v>1169235.56</v>
      </c>
      <c r="L132" s="82">
        <f>IF(I132="Product",IF(K132/'Commission Rate and Quota'!$D$4&lt;0.5,'Commission Rate and Quota'!$D$20,IF(K132/'Commission Rate and Quota'!$D$4&lt;0.75,'Commission Rate and Quota'!$D$21,IF(K132/'Commission Rate and Quota'!$D$4&lt;0.9,'Commission Rate and Quota'!$D$22,IF('Data (1 &amp; 2)'!K132/'Commission Rate and Quota'!$D$4&lt;1,'Commission Rate and Quota'!$D$23,IF('Data (1 &amp; 2)'!K132/'Commission Rate and Quota'!$D$4&lt;1.25,'Commission Rate and Quota'!$D$24,'Commission Rate and Quota'!$D$25))))),IF(K132/'Commission Rate and Quota'!$E$4&lt;0.5,'Commission Rate and Quota'!$E$20,IF(K132/'Commission Rate and Quota'!$E$4&lt;0.75,'Commission Rate and Quota'!$E$21,IF(K132/'Commission Rate and Quota'!$E$4&lt;0.9,'Commission Rate and Quota'!$E$22,IF(K132/'Commission Rate and Quota'!$E$4&lt;1,'Commission Rate and Quota'!$E$23,IF(K132/'Commission Rate and Quota'!$E$4&lt;1.25,'Commission Rate and Quota'!$E$24,'Commission Rate and Quota'!$E$25))))))</f>
        <v>0.05</v>
      </c>
      <c r="M132" s="76">
        <f t="shared" si="8"/>
        <v>9004.4359999999997</v>
      </c>
    </row>
    <row r="133" spans="1:13" x14ac:dyDescent="0.25">
      <c r="A133" s="43" t="s">
        <v>208</v>
      </c>
      <c r="B133" s="44">
        <v>45770</v>
      </c>
      <c r="C133" s="43">
        <v>167324</v>
      </c>
      <c r="D133" s="45">
        <v>661.23</v>
      </c>
      <c r="E133" s="45">
        <v>0</v>
      </c>
      <c r="F133" s="43" t="s">
        <v>33</v>
      </c>
      <c r="G133" s="43">
        <v>763043</v>
      </c>
      <c r="H133" s="43" t="s">
        <v>12</v>
      </c>
      <c r="I133" s="43" t="s">
        <v>34</v>
      </c>
      <c r="J133" s="43" t="s">
        <v>13</v>
      </c>
      <c r="K133" s="46">
        <f t="shared" si="7"/>
        <v>1169896.79</v>
      </c>
      <c r="L133" s="82">
        <f>IF(I133="Product",IF(K133/'Commission Rate and Quota'!$D$4&lt;0.5,'Commission Rate and Quota'!$D$20,IF(K133/'Commission Rate and Quota'!$D$4&lt;0.75,'Commission Rate and Quota'!$D$21,IF(K133/'Commission Rate and Quota'!$D$4&lt;0.9,'Commission Rate and Quota'!$D$22,IF('Data (1 &amp; 2)'!K133/'Commission Rate and Quota'!$D$4&lt;1,'Commission Rate and Quota'!$D$23,IF('Data (1 &amp; 2)'!K133/'Commission Rate and Quota'!$D$4&lt;1.25,'Commission Rate and Quota'!$D$24,'Commission Rate and Quota'!$D$25))))),IF(K133/'Commission Rate and Quota'!$E$4&lt;0.5,'Commission Rate and Quota'!$E$20,IF(K133/'Commission Rate and Quota'!$E$4&lt;0.75,'Commission Rate and Quota'!$E$21,IF(K133/'Commission Rate and Quota'!$E$4&lt;0.9,'Commission Rate and Quota'!$E$22,IF(K133/'Commission Rate and Quota'!$E$4&lt;1,'Commission Rate and Quota'!$E$23,IF(K133/'Commission Rate and Quota'!$E$4&lt;1.25,'Commission Rate and Quota'!$E$24,'Commission Rate and Quota'!$E$25))))))</f>
        <v>0.05</v>
      </c>
      <c r="M133" s="76">
        <f t="shared" si="8"/>
        <v>33.061500000000002</v>
      </c>
    </row>
    <row r="134" spans="1:13" x14ac:dyDescent="0.25">
      <c r="A134" s="43" t="s">
        <v>209</v>
      </c>
      <c r="B134" s="44">
        <v>45774</v>
      </c>
      <c r="C134" s="43">
        <v>167324</v>
      </c>
      <c r="D134" s="45">
        <v>2660</v>
      </c>
      <c r="E134" s="45">
        <v>200</v>
      </c>
      <c r="F134" s="43" t="s">
        <v>33</v>
      </c>
      <c r="G134" s="43">
        <v>763043</v>
      </c>
      <c r="H134" s="43" t="s">
        <v>12</v>
      </c>
      <c r="I134" s="43" t="s">
        <v>34</v>
      </c>
      <c r="J134" s="43" t="s">
        <v>13</v>
      </c>
      <c r="K134" s="46">
        <f t="shared" si="7"/>
        <v>1172556.79</v>
      </c>
      <c r="L134" s="82">
        <f>IF(I134="Product",IF(K134/'Commission Rate and Quota'!$D$4&lt;0.5,'Commission Rate and Quota'!$D$20,IF(K134/'Commission Rate and Quota'!$D$4&lt;0.75,'Commission Rate and Quota'!$D$21,IF(K134/'Commission Rate and Quota'!$D$4&lt;0.9,'Commission Rate and Quota'!$D$22,IF('Data (1 &amp; 2)'!K134/'Commission Rate and Quota'!$D$4&lt;1,'Commission Rate and Quota'!$D$23,IF('Data (1 &amp; 2)'!K134/'Commission Rate and Quota'!$D$4&lt;1.25,'Commission Rate and Quota'!$D$24,'Commission Rate and Quota'!$D$25))))),IF(K134/'Commission Rate and Quota'!$E$4&lt;0.5,'Commission Rate and Quota'!$E$20,IF(K134/'Commission Rate and Quota'!$E$4&lt;0.75,'Commission Rate and Quota'!$E$21,IF(K134/'Commission Rate and Quota'!$E$4&lt;0.9,'Commission Rate and Quota'!$E$22,IF(K134/'Commission Rate and Quota'!$E$4&lt;1,'Commission Rate and Quota'!$E$23,IF(K134/'Commission Rate and Quota'!$E$4&lt;1.25,'Commission Rate and Quota'!$E$24,'Commission Rate and Quota'!$E$25))))))</f>
        <v>0.05</v>
      </c>
      <c r="M134" s="76">
        <f t="shared" si="8"/>
        <v>133</v>
      </c>
    </row>
    <row r="135" spans="1:13" x14ac:dyDescent="0.25">
      <c r="A135" s="43" t="s">
        <v>209</v>
      </c>
      <c r="B135" s="44">
        <v>45774</v>
      </c>
      <c r="C135" s="43">
        <v>167324</v>
      </c>
      <c r="D135" s="45">
        <v>-174.22</v>
      </c>
      <c r="E135" s="45">
        <v>0</v>
      </c>
      <c r="F135" s="43" t="s">
        <v>33</v>
      </c>
      <c r="G135" s="43">
        <v>763043</v>
      </c>
      <c r="H135" s="43" t="s">
        <v>12</v>
      </c>
      <c r="I135" s="43" t="s">
        <v>34</v>
      </c>
      <c r="J135" s="43" t="s">
        <v>13</v>
      </c>
      <c r="K135" s="46">
        <f t="shared" si="7"/>
        <v>1172382.57</v>
      </c>
      <c r="L135" s="82">
        <f>IF(I135="Product",IF(K135/'Commission Rate and Quota'!$D$4&lt;0.5,'Commission Rate and Quota'!$D$20,IF(K135/'Commission Rate and Quota'!$D$4&lt;0.75,'Commission Rate and Quota'!$D$21,IF(K135/'Commission Rate and Quota'!$D$4&lt;0.9,'Commission Rate and Quota'!$D$22,IF('Data (1 &amp; 2)'!K135/'Commission Rate and Quota'!$D$4&lt;1,'Commission Rate and Quota'!$D$23,IF('Data (1 &amp; 2)'!K135/'Commission Rate and Quota'!$D$4&lt;1.25,'Commission Rate and Quota'!$D$24,'Commission Rate and Quota'!$D$25))))),IF(K135/'Commission Rate and Quota'!$E$4&lt;0.5,'Commission Rate and Quota'!$E$20,IF(K135/'Commission Rate and Quota'!$E$4&lt;0.75,'Commission Rate and Quota'!$E$21,IF(K135/'Commission Rate and Quota'!$E$4&lt;0.9,'Commission Rate and Quota'!$E$22,IF(K135/'Commission Rate and Quota'!$E$4&lt;1,'Commission Rate and Quota'!$E$23,IF(K135/'Commission Rate and Quota'!$E$4&lt;1.25,'Commission Rate and Quota'!$E$24,'Commission Rate and Quota'!$E$25))))))</f>
        <v>0.05</v>
      </c>
      <c r="M135" s="76">
        <f t="shared" si="8"/>
        <v>-8.7110000000000003</v>
      </c>
    </row>
    <row r="136" spans="1:13" x14ac:dyDescent="0.25">
      <c r="A136" s="43" t="s">
        <v>308</v>
      </c>
      <c r="B136" s="44">
        <v>45778</v>
      </c>
      <c r="C136" s="43">
        <v>511987</v>
      </c>
      <c r="D136" s="45">
        <v>1754.07</v>
      </c>
      <c r="E136" s="45">
        <v>140.38999999999999</v>
      </c>
      <c r="F136" s="43" t="s">
        <v>33</v>
      </c>
      <c r="G136" s="43">
        <v>763043</v>
      </c>
      <c r="H136" s="43" t="s">
        <v>12</v>
      </c>
      <c r="I136" s="43" t="s">
        <v>34</v>
      </c>
      <c r="J136" s="43" t="s">
        <v>13</v>
      </c>
      <c r="K136" s="46">
        <f t="shared" si="7"/>
        <v>1174136.6400000001</v>
      </c>
      <c r="L136" s="82">
        <f>IF(I136="Product",IF(K136/'Commission Rate and Quota'!$D$4&lt;0.5,'Commission Rate and Quota'!$D$20,IF(K136/'Commission Rate and Quota'!$D$4&lt;0.75,'Commission Rate and Quota'!$D$21,IF(K136/'Commission Rate and Quota'!$D$4&lt;0.9,'Commission Rate and Quota'!$D$22,IF('Data (1 &amp; 2)'!K136/'Commission Rate and Quota'!$D$4&lt;1,'Commission Rate and Quota'!$D$23,IF('Data (1 &amp; 2)'!K136/'Commission Rate and Quota'!$D$4&lt;1.25,'Commission Rate and Quota'!$D$24,'Commission Rate and Quota'!$D$25))))),IF(K136/'Commission Rate and Quota'!$E$4&lt;0.5,'Commission Rate and Quota'!$E$20,IF(K136/'Commission Rate and Quota'!$E$4&lt;0.75,'Commission Rate and Quota'!$E$21,IF(K136/'Commission Rate and Quota'!$E$4&lt;0.9,'Commission Rate and Quota'!$E$22,IF(K136/'Commission Rate and Quota'!$E$4&lt;1,'Commission Rate and Quota'!$E$23,IF(K136/'Commission Rate and Quota'!$E$4&lt;1.25,'Commission Rate and Quota'!$E$24,'Commission Rate and Quota'!$E$25))))))</f>
        <v>0.05</v>
      </c>
      <c r="M136" s="76">
        <f t="shared" si="8"/>
        <v>87.703500000000005</v>
      </c>
    </row>
    <row r="137" spans="1:13" x14ac:dyDescent="0.25">
      <c r="A137" s="43" t="s">
        <v>210</v>
      </c>
      <c r="B137" s="44">
        <v>45784</v>
      </c>
      <c r="C137" s="43">
        <v>167324</v>
      </c>
      <c r="D137" s="45">
        <v>43500</v>
      </c>
      <c r="E137" s="45">
        <v>3450</v>
      </c>
      <c r="F137" s="43" t="s">
        <v>33</v>
      </c>
      <c r="G137" s="43">
        <v>763043</v>
      </c>
      <c r="H137" s="43" t="s">
        <v>12</v>
      </c>
      <c r="I137" s="43" t="s">
        <v>34</v>
      </c>
      <c r="J137" s="43" t="s">
        <v>13</v>
      </c>
      <c r="K137" s="46">
        <f t="shared" si="7"/>
        <v>1217636.6400000001</v>
      </c>
      <c r="L137" s="82">
        <f>IF(I137="Product",IF(K137/'Commission Rate and Quota'!$D$4&lt;0.5,'Commission Rate and Quota'!$D$20,IF(K137/'Commission Rate and Quota'!$D$4&lt;0.75,'Commission Rate and Quota'!$D$21,IF(K137/'Commission Rate and Quota'!$D$4&lt;0.9,'Commission Rate and Quota'!$D$22,IF('Data (1 &amp; 2)'!K137/'Commission Rate and Quota'!$D$4&lt;1,'Commission Rate and Quota'!$D$23,IF('Data (1 &amp; 2)'!K137/'Commission Rate and Quota'!$D$4&lt;1.25,'Commission Rate and Quota'!$D$24,'Commission Rate and Quota'!$D$25))))),IF(K137/'Commission Rate and Quota'!$E$4&lt;0.5,'Commission Rate and Quota'!$E$20,IF(K137/'Commission Rate and Quota'!$E$4&lt;0.75,'Commission Rate and Quota'!$E$21,IF(K137/'Commission Rate and Quota'!$E$4&lt;0.9,'Commission Rate and Quota'!$E$22,IF(K137/'Commission Rate and Quota'!$E$4&lt;1,'Commission Rate and Quota'!$E$23,IF(K137/'Commission Rate and Quota'!$E$4&lt;1.25,'Commission Rate and Quota'!$E$24,'Commission Rate and Quota'!$E$25))))))</f>
        <v>0.05</v>
      </c>
      <c r="M137" s="76">
        <f t="shared" si="8"/>
        <v>2175</v>
      </c>
    </row>
    <row r="138" spans="1:13" x14ac:dyDescent="0.25">
      <c r="A138" s="43" t="s">
        <v>211</v>
      </c>
      <c r="B138" s="44">
        <v>45785</v>
      </c>
      <c r="C138" s="43">
        <v>167324</v>
      </c>
      <c r="D138" s="45">
        <v>98355.35</v>
      </c>
      <c r="E138" s="45">
        <v>9833.3799999999992</v>
      </c>
      <c r="F138" s="43" t="s">
        <v>33</v>
      </c>
      <c r="G138" s="43">
        <v>763043</v>
      </c>
      <c r="H138" s="43" t="s">
        <v>12</v>
      </c>
      <c r="I138" s="43" t="s">
        <v>34</v>
      </c>
      <c r="J138" s="43" t="s">
        <v>13</v>
      </c>
      <c r="K138" s="46">
        <f t="shared" si="7"/>
        <v>1315991.9900000002</v>
      </c>
      <c r="L138" s="82">
        <f>IF(I138="Product",IF(K138/'Commission Rate and Quota'!$D$4&lt;0.5,'Commission Rate and Quota'!$D$20,IF(K138/'Commission Rate and Quota'!$D$4&lt;0.75,'Commission Rate and Quota'!$D$21,IF(K138/'Commission Rate and Quota'!$D$4&lt;0.9,'Commission Rate and Quota'!$D$22,IF('Data (1 &amp; 2)'!K138/'Commission Rate and Quota'!$D$4&lt;1,'Commission Rate and Quota'!$D$23,IF('Data (1 &amp; 2)'!K138/'Commission Rate and Quota'!$D$4&lt;1.25,'Commission Rate and Quota'!$D$24,'Commission Rate and Quota'!$D$25))))),IF(K138/'Commission Rate and Quota'!$E$4&lt;0.5,'Commission Rate and Quota'!$E$20,IF(K138/'Commission Rate and Quota'!$E$4&lt;0.75,'Commission Rate and Quota'!$E$21,IF(K138/'Commission Rate and Quota'!$E$4&lt;0.9,'Commission Rate and Quota'!$E$22,IF(K138/'Commission Rate and Quota'!$E$4&lt;1,'Commission Rate and Quota'!$E$23,IF(K138/'Commission Rate and Quota'!$E$4&lt;1.25,'Commission Rate and Quota'!$E$24,'Commission Rate and Quota'!$E$25))))))</f>
        <v>0.05</v>
      </c>
      <c r="M138" s="76">
        <f t="shared" si="8"/>
        <v>4917.7675000000008</v>
      </c>
    </row>
    <row r="139" spans="1:13" x14ac:dyDescent="0.25">
      <c r="A139" s="43" t="s">
        <v>212</v>
      </c>
      <c r="B139" s="44">
        <v>45786</v>
      </c>
      <c r="C139" s="43">
        <v>167324</v>
      </c>
      <c r="D139" s="45">
        <v>1819.85</v>
      </c>
      <c r="E139" s="45">
        <v>0</v>
      </c>
      <c r="F139" s="43" t="s">
        <v>33</v>
      </c>
      <c r="G139" s="43">
        <v>763043</v>
      </c>
      <c r="H139" s="43" t="s">
        <v>12</v>
      </c>
      <c r="I139" s="43" t="s">
        <v>34</v>
      </c>
      <c r="J139" s="43" t="s">
        <v>13</v>
      </c>
      <c r="K139" s="46">
        <f t="shared" si="7"/>
        <v>1317811.8400000003</v>
      </c>
      <c r="L139" s="82">
        <f>IF(I139="Product",IF(K139/'Commission Rate and Quota'!$D$4&lt;0.5,'Commission Rate and Quota'!$D$20,IF(K139/'Commission Rate and Quota'!$D$4&lt;0.75,'Commission Rate and Quota'!$D$21,IF(K139/'Commission Rate and Quota'!$D$4&lt;0.9,'Commission Rate and Quota'!$D$22,IF('Data (1 &amp; 2)'!K139/'Commission Rate and Quota'!$D$4&lt;1,'Commission Rate and Quota'!$D$23,IF('Data (1 &amp; 2)'!K139/'Commission Rate and Quota'!$D$4&lt;1.25,'Commission Rate and Quota'!$D$24,'Commission Rate and Quota'!$D$25))))),IF(K139/'Commission Rate and Quota'!$E$4&lt;0.5,'Commission Rate and Quota'!$E$20,IF(K139/'Commission Rate and Quota'!$E$4&lt;0.75,'Commission Rate and Quota'!$E$21,IF(K139/'Commission Rate and Quota'!$E$4&lt;0.9,'Commission Rate and Quota'!$E$22,IF(K139/'Commission Rate and Quota'!$E$4&lt;1,'Commission Rate and Quota'!$E$23,IF(K139/'Commission Rate and Quota'!$E$4&lt;1.25,'Commission Rate and Quota'!$E$24,'Commission Rate and Quota'!$E$25))))))</f>
        <v>0.05</v>
      </c>
      <c r="M139" s="76">
        <f t="shared" si="8"/>
        <v>90.992500000000007</v>
      </c>
    </row>
    <row r="140" spans="1:13" x14ac:dyDescent="0.25">
      <c r="A140" s="43" t="s">
        <v>213</v>
      </c>
      <c r="B140" s="44">
        <v>45786</v>
      </c>
      <c r="C140" s="43">
        <v>167324</v>
      </c>
      <c r="D140" s="45">
        <v>4127.42</v>
      </c>
      <c r="E140" s="45">
        <v>93.1</v>
      </c>
      <c r="F140" s="43" t="s">
        <v>33</v>
      </c>
      <c r="G140" s="43">
        <v>763043</v>
      </c>
      <c r="H140" s="43" t="s">
        <v>12</v>
      </c>
      <c r="I140" s="43" t="s">
        <v>34</v>
      </c>
      <c r="J140" s="43" t="s">
        <v>13</v>
      </c>
      <c r="K140" s="46">
        <f t="shared" si="7"/>
        <v>1321939.2600000002</v>
      </c>
      <c r="L140" s="82">
        <f>IF(I140="Product",IF(K140/'Commission Rate and Quota'!$D$4&lt;0.5,'Commission Rate and Quota'!$D$20,IF(K140/'Commission Rate and Quota'!$D$4&lt;0.75,'Commission Rate and Quota'!$D$21,IF(K140/'Commission Rate and Quota'!$D$4&lt;0.9,'Commission Rate and Quota'!$D$22,IF('Data (1 &amp; 2)'!K140/'Commission Rate and Quota'!$D$4&lt;1,'Commission Rate and Quota'!$D$23,IF('Data (1 &amp; 2)'!K140/'Commission Rate and Quota'!$D$4&lt;1.25,'Commission Rate and Quota'!$D$24,'Commission Rate and Quota'!$D$25))))),IF(K140/'Commission Rate and Quota'!$E$4&lt;0.5,'Commission Rate and Quota'!$E$20,IF(K140/'Commission Rate and Quota'!$E$4&lt;0.75,'Commission Rate and Quota'!$E$21,IF(K140/'Commission Rate and Quota'!$E$4&lt;0.9,'Commission Rate and Quota'!$E$22,IF(K140/'Commission Rate and Quota'!$E$4&lt;1,'Commission Rate and Quota'!$E$23,IF(K140/'Commission Rate and Quota'!$E$4&lt;1.25,'Commission Rate and Quota'!$E$24,'Commission Rate and Quota'!$E$25))))))</f>
        <v>0.05</v>
      </c>
      <c r="M140" s="76">
        <f t="shared" si="8"/>
        <v>206.37100000000001</v>
      </c>
    </row>
    <row r="141" spans="1:13" x14ac:dyDescent="0.25">
      <c r="A141" s="43" t="s">
        <v>213</v>
      </c>
      <c r="B141" s="44">
        <v>45786</v>
      </c>
      <c r="C141" s="43">
        <v>167324</v>
      </c>
      <c r="D141" s="45">
        <v>18620</v>
      </c>
      <c r="E141" s="45">
        <v>2520</v>
      </c>
      <c r="F141" s="43" t="s">
        <v>33</v>
      </c>
      <c r="G141" s="43">
        <v>763043</v>
      </c>
      <c r="H141" s="43" t="s">
        <v>12</v>
      </c>
      <c r="I141" s="43" t="s">
        <v>34</v>
      </c>
      <c r="J141" s="43" t="s">
        <v>13</v>
      </c>
      <c r="K141" s="46">
        <f t="shared" si="7"/>
        <v>1340559.2600000002</v>
      </c>
      <c r="L141" s="82">
        <f>IF(I141="Product",IF(K141/'Commission Rate and Quota'!$D$4&lt;0.5,'Commission Rate and Quota'!$D$20,IF(K141/'Commission Rate and Quota'!$D$4&lt;0.75,'Commission Rate and Quota'!$D$21,IF(K141/'Commission Rate and Quota'!$D$4&lt;0.9,'Commission Rate and Quota'!$D$22,IF('Data (1 &amp; 2)'!K141/'Commission Rate and Quota'!$D$4&lt;1,'Commission Rate and Quota'!$D$23,IF('Data (1 &amp; 2)'!K141/'Commission Rate and Quota'!$D$4&lt;1.25,'Commission Rate and Quota'!$D$24,'Commission Rate and Quota'!$D$25))))),IF(K141/'Commission Rate and Quota'!$E$4&lt;0.5,'Commission Rate and Quota'!$E$20,IF(K141/'Commission Rate and Quota'!$E$4&lt;0.75,'Commission Rate and Quota'!$E$21,IF(K141/'Commission Rate and Quota'!$E$4&lt;0.9,'Commission Rate and Quota'!$E$22,IF(K141/'Commission Rate and Quota'!$E$4&lt;1,'Commission Rate and Quota'!$E$23,IF(K141/'Commission Rate and Quota'!$E$4&lt;1.25,'Commission Rate and Quota'!$E$24,'Commission Rate and Quota'!$E$25))))))</f>
        <v>0.05</v>
      </c>
      <c r="M141" s="76">
        <f t="shared" si="8"/>
        <v>931</v>
      </c>
    </row>
    <row r="142" spans="1:13" x14ac:dyDescent="0.25">
      <c r="A142" s="43" t="s">
        <v>213</v>
      </c>
      <c r="B142" s="44">
        <v>45786</v>
      </c>
      <c r="C142" s="43">
        <v>167324</v>
      </c>
      <c r="D142" s="45">
        <v>6171.2</v>
      </c>
      <c r="E142" s="45">
        <v>141.86000000000001</v>
      </c>
      <c r="F142" s="43" t="s">
        <v>33</v>
      </c>
      <c r="G142" s="43">
        <v>763043</v>
      </c>
      <c r="H142" s="43" t="s">
        <v>12</v>
      </c>
      <c r="I142" s="43" t="s">
        <v>34</v>
      </c>
      <c r="J142" s="43" t="s">
        <v>13</v>
      </c>
      <c r="K142" s="46">
        <f t="shared" si="7"/>
        <v>1346730.4600000002</v>
      </c>
      <c r="L142" s="82">
        <f>IF(I142="Product",IF(K142/'Commission Rate and Quota'!$D$4&lt;0.5,'Commission Rate and Quota'!$D$20,IF(K142/'Commission Rate and Quota'!$D$4&lt;0.75,'Commission Rate and Quota'!$D$21,IF(K142/'Commission Rate and Quota'!$D$4&lt;0.9,'Commission Rate and Quota'!$D$22,IF('Data (1 &amp; 2)'!K142/'Commission Rate and Quota'!$D$4&lt;1,'Commission Rate and Quota'!$D$23,IF('Data (1 &amp; 2)'!K142/'Commission Rate and Quota'!$D$4&lt;1.25,'Commission Rate and Quota'!$D$24,'Commission Rate and Quota'!$D$25))))),IF(K142/'Commission Rate and Quota'!$E$4&lt;0.5,'Commission Rate and Quota'!$E$20,IF(K142/'Commission Rate and Quota'!$E$4&lt;0.75,'Commission Rate and Quota'!$E$21,IF(K142/'Commission Rate and Quota'!$E$4&lt;0.9,'Commission Rate and Quota'!$E$22,IF(K142/'Commission Rate and Quota'!$E$4&lt;1,'Commission Rate and Quota'!$E$23,IF(K142/'Commission Rate and Quota'!$E$4&lt;1.25,'Commission Rate and Quota'!$E$24,'Commission Rate and Quota'!$E$25))))))</f>
        <v>0.05</v>
      </c>
      <c r="M142" s="76">
        <f t="shared" si="8"/>
        <v>308.56</v>
      </c>
    </row>
    <row r="143" spans="1:13" x14ac:dyDescent="0.25">
      <c r="A143" s="43" t="s">
        <v>213</v>
      </c>
      <c r="B143" s="44">
        <v>45786</v>
      </c>
      <c r="C143" s="43">
        <v>167324</v>
      </c>
      <c r="D143" s="45">
        <v>1323.83</v>
      </c>
      <c r="E143" s="45">
        <v>0</v>
      </c>
      <c r="F143" s="43" t="s">
        <v>33</v>
      </c>
      <c r="G143" s="43">
        <v>763043</v>
      </c>
      <c r="H143" s="43" t="s">
        <v>12</v>
      </c>
      <c r="I143" s="43" t="s">
        <v>34</v>
      </c>
      <c r="J143" s="43" t="s">
        <v>13</v>
      </c>
      <c r="K143" s="46">
        <f t="shared" si="7"/>
        <v>1348054.2900000003</v>
      </c>
      <c r="L143" s="82">
        <f>IF(I143="Product",IF(K143/'Commission Rate and Quota'!$D$4&lt;0.5,'Commission Rate and Quota'!$D$20,IF(K143/'Commission Rate and Quota'!$D$4&lt;0.75,'Commission Rate and Quota'!$D$21,IF(K143/'Commission Rate and Quota'!$D$4&lt;0.9,'Commission Rate and Quota'!$D$22,IF('Data (1 &amp; 2)'!K143/'Commission Rate and Quota'!$D$4&lt;1,'Commission Rate and Quota'!$D$23,IF('Data (1 &amp; 2)'!K143/'Commission Rate and Quota'!$D$4&lt;1.25,'Commission Rate and Quota'!$D$24,'Commission Rate and Quota'!$D$25))))),IF(K143/'Commission Rate and Quota'!$E$4&lt;0.5,'Commission Rate and Quota'!$E$20,IF(K143/'Commission Rate and Quota'!$E$4&lt;0.75,'Commission Rate and Quota'!$E$21,IF(K143/'Commission Rate and Quota'!$E$4&lt;0.9,'Commission Rate and Quota'!$E$22,IF(K143/'Commission Rate and Quota'!$E$4&lt;1,'Commission Rate and Quota'!$E$23,IF(K143/'Commission Rate and Quota'!$E$4&lt;1.25,'Commission Rate and Quota'!$E$24,'Commission Rate and Quota'!$E$25))))))</f>
        <v>0.05</v>
      </c>
      <c r="M143" s="76">
        <f t="shared" si="8"/>
        <v>66.191500000000005</v>
      </c>
    </row>
    <row r="144" spans="1:13" x14ac:dyDescent="0.25">
      <c r="A144" s="43" t="s">
        <v>309</v>
      </c>
      <c r="B144" s="44">
        <v>45788</v>
      </c>
      <c r="C144" s="43">
        <v>535082</v>
      </c>
      <c r="D144" s="45">
        <v>500</v>
      </c>
      <c r="E144" s="45">
        <v>0</v>
      </c>
      <c r="F144" s="43" t="s">
        <v>33</v>
      </c>
      <c r="G144" s="43">
        <v>763043</v>
      </c>
      <c r="H144" s="43" t="s">
        <v>12</v>
      </c>
      <c r="I144" s="43" t="s">
        <v>34</v>
      </c>
      <c r="J144" s="43" t="s">
        <v>13</v>
      </c>
      <c r="K144" s="46">
        <f t="shared" si="7"/>
        <v>1348554.2900000003</v>
      </c>
      <c r="L144" s="82">
        <f>IF(I144="Product",IF(K144/'Commission Rate and Quota'!$D$4&lt;0.5,'Commission Rate and Quota'!$D$20,IF(K144/'Commission Rate and Quota'!$D$4&lt;0.75,'Commission Rate and Quota'!$D$21,IF(K144/'Commission Rate and Quota'!$D$4&lt;0.9,'Commission Rate and Quota'!$D$22,IF('Data (1 &amp; 2)'!K144/'Commission Rate and Quota'!$D$4&lt;1,'Commission Rate and Quota'!$D$23,IF('Data (1 &amp; 2)'!K144/'Commission Rate and Quota'!$D$4&lt;1.25,'Commission Rate and Quota'!$D$24,'Commission Rate and Quota'!$D$25))))),IF(K144/'Commission Rate and Quota'!$E$4&lt;0.5,'Commission Rate and Quota'!$E$20,IF(K144/'Commission Rate and Quota'!$E$4&lt;0.75,'Commission Rate and Quota'!$E$21,IF(K144/'Commission Rate and Quota'!$E$4&lt;0.9,'Commission Rate and Quota'!$E$22,IF(K144/'Commission Rate and Quota'!$E$4&lt;1,'Commission Rate and Quota'!$E$23,IF(K144/'Commission Rate and Quota'!$E$4&lt;1.25,'Commission Rate and Quota'!$E$24,'Commission Rate and Quota'!$E$25))))))</f>
        <v>0.05</v>
      </c>
      <c r="M144" s="76">
        <f t="shared" si="8"/>
        <v>25</v>
      </c>
    </row>
    <row r="145" spans="1:13" x14ac:dyDescent="0.25">
      <c r="A145" s="43" t="s">
        <v>309</v>
      </c>
      <c r="B145" s="44">
        <v>45788</v>
      </c>
      <c r="C145" s="43">
        <v>535082</v>
      </c>
      <c r="D145" s="45">
        <v>2.83</v>
      </c>
      <c r="E145" s="45">
        <v>0</v>
      </c>
      <c r="F145" s="43" t="s">
        <v>33</v>
      </c>
      <c r="G145" s="43">
        <v>763043</v>
      </c>
      <c r="H145" s="43" t="s">
        <v>12</v>
      </c>
      <c r="I145" s="43" t="s">
        <v>34</v>
      </c>
      <c r="J145" s="43" t="s">
        <v>13</v>
      </c>
      <c r="K145" s="46">
        <f t="shared" si="7"/>
        <v>1348557.1200000003</v>
      </c>
      <c r="L145" s="82">
        <f>IF(I145="Product",IF(K145/'Commission Rate and Quota'!$D$4&lt;0.5,'Commission Rate and Quota'!$D$20,IF(K145/'Commission Rate and Quota'!$D$4&lt;0.75,'Commission Rate and Quota'!$D$21,IF(K145/'Commission Rate and Quota'!$D$4&lt;0.9,'Commission Rate and Quota'!$D$22,IF('Data (1 &amp; 2)'!K145/'Commission Rate and Quota'!$D$4&lt;1,'Commission Rate and Quota'!$D$23,IF('Data (1 &amp; 2)'!K145/'Commission Rate and Quota'!$D$4&lt;1.25,'Commission Rate and Quota'!$D$24,'Commission Rate and Quota'!$D$25))))),IF(K145/'Commission Rate and Quota'!$E$4&lt;0.5,'Commission Rate and Quota'!$E$20,IF(K145/'Commission Rate and Quota'!$E$4&lt;0.75,'Commission Rate and Quota'!$E$21,IF(K145/'Commission Rate and Quota'!$E$4&lt;0.9,'Commission Rate and Quota'!$E$22,IF(K145/'Commission Rate and Quota'!$E$4&lt;1,'Commission Rate and Quota'!$E$23,IF(K145/'Commission Rate and Quota'!$E$4&lt;1.25,'Commission Rate and Quota'!$E$24,'Commission Rate and Quota'!$E$25))))))</f>
        <v>0.05</v>
      </c>
      <c r="M145" s="76">
        <f t="shared" si="8"/>
        <v>0.14150000000000001</v>
      </c>
    </row>
    <row r="146" spans="1:13" x14ac:dyDescent="0.25">
      <c r="A146" s="43" t="s">
        <v>214</v>
      </c>
      <c r="B146" s="44">
        <v>45799</v>
      </c>
      <c r="C146" s="43">
        <v>167324</v>
      </c>
      <c r="D146" s="45">
        <v>213026.12</v>
      </c>
      <c r="E146" s="45">
        <v>13085.12</v>
      </c>
      <c r="F146" s="43" t="s">
        <v>33</v>
      </c>
      <c r="G146" s="43">
        <v>763043</v>
      </c>
      <c r="H146" s="43" t="s">
        <v>12</v>
      </c>
      <c r="I146" s="43" t="s">
        <v>34</v>
      </c>
      <c r="J146" s="43" t="s">
        <v>13</v>
      </c>
      <c r="K146" s="46">
        <f t="shared" si="7"/>
        <v>1561583.2400000002</v>
      </c>
      <c r="L146" s="82">
        <f>IF(I146="Product",IF(K146/'Commission Rate and Quota'!$D$4&lt;0.5,'Commission Rate and Quota'!$D$20,IF(K146/'Commission Rate and Quota'!$D$4&lt;0.75,'Commission Rate and Quota'!$D$21,IF(K146/'Commission Rate and Quota'!$D$4&lt;0.9,'Commission Rate and Quota'!$D$22,IF('Data (1 &amp; 2)'!K146/'Commission Rate and Quota'!$D$4&lt;1,'Commission Rate and Quota'!$D$23,IF('Data (1 &amp; 2)'!K146/'Commission Rate and Quota'!$D$4&lt;1.25,'Commission Rate and Quota'!$D$24,'Commission Rate and Quota'!$D$25))))),IF(K146/'Commission Rate and Quota'!$E$4&lt;0.5,'Commission Rate and Quota'!$E$20,IF(K146/'Commission Rate and Quota'!$E$4&lt;0.75,'Commission Rate and Quota'!$E$21,IF(K146/'Commission Rate and Quota'!$E$4&lt;0.9,'Commission Rate and Quota'!$E$22,IF(K146/'Commission Rate and Quota'!$E$4&lt;1,'Commission Rate and Quota'!$E$23,IF(K146/'Commission Rate and Quota'!$E$4&lt;1.25,'Commission Rate and Quota'!$E$24,'Commission Rate and Quota'!$E$25))))))</f>
        <v>0.05</v>
      </c>
      <c r="M146" s="76">
        <f t="shared" si="8"/>
        <v>10651.306</v>
      </c>
    </row>
    <row r="147" spans="1:13" x14ac:dyDescent="0.25">
      <c r="A147" s="43" t="s">
        <v>214</v>
      </c>
      <c r="B147" s="44">
        <v>45799</v>
      </c>
      <c r="C147" s="43">
        <v>167324</v>
      </c>
      <c r="D147" s="45">
        <v>44091.6</v>
      </c>
      <c r="E147" s="45">
        <v>1013.6</v>
      </c>
      <c r="F147" s="43" t="s">
        <v>33</v>
      </c>
      <c r="G147" s="43">
        <v>763043</v>
      </c>
      <c r="H147" s="43" t="s">
        <v>12</v>
      </c>
      <c r="I147" s="43" t="s">
        <v>34</v>
      </c>
      <c r="J147" s="43" t="s">
        <v>13</v>
      </c>
      <c r="K147" s="46">
        <f t="shared" si="7"/>
        <v>1605674.8400000003</v>
      </c>
      <c r="L147" s="82">
        <f>IF(I147="Product",IF(K147/'Commission Rate and Quota'!$D$4&lt;0.5,'Commission Rate and Quota'!$D$20,IF(K147/'Commission Rate and Quota'!$D$4&lt;0.75,'Commission Rate and Quota'!$D$21,IF(K147/'Commission Rate and Quota'!$D$4&lt;0.9,'Commission Rate and Quota'!$D$22,IF('Data (1 &amp; 2)'!K147/'Commission Rate and Quota'!$D$4&lt;1,'Commission Rate and Quota'!$D$23,IF('Data (1 &amp; 2)'!K147/'Commission Rate and Quota'!$D$4&lt;1.25,'Commission Rate and Quota'!$D$24,'Commission Rate and Quota'!$D$25))))),IF(K147/'Commission Rate and Quota'!$E$4&lt;0.5,'Commission Rate and Quota'!$E$20,IF(K147/'Commission Rate and Quota'!$E$4&lt;0.75,'Commission Rate and Quota'!$E$21,IF(K147/'Commission Rate and Quota'!$E$4&lt;0.9,'Commission Rate and Quota'!$E$22,IF(K147/'Commission Rate and Quota'!$E$4&lt;1,'Commission Rate and Quota'!$E$23,IF(K147/'Commission Rate and Quota'!$E$4&lt;1.25,'Commission Rate and Quota'!$E$24,'Commission Rate and Quota'!$E$25))))))</f>
        <v>0.05</v>
      </c>
      <c r="M147" s="76">
        <f t="shared" si="8"/>
        <v>2204.58</v>
      </c>
    </row>
    <row r="148" spans="1:13" x14ac:dyDescent="0.25">
      <c r="A148" s="43" t="s">
        <v>214</v>
      </c>
      <c r="B148" s="44">
        <v>45799</v>
      </c>
      <c r="C148" s="43">
        <v>167324</v>
      </c>
      <c r="D148" s="45">
        <v>11463.05</v>
      </c>
      <c r="E148" s="45">
        <v>0</v>
      </c>
      <c r="F148" s="43" t="s">
        <v>33</v>
      </c>
      <c r="G148" s="43">
        <v>763043</v>
      </c>
      <c r="H148" s="43" t="s">
        <v>12</v>
      </c>
      <c r="I148" s="43" t="s">
        <v>34</v>
      </c>
      <c r="J148" s="43" t="s">
        <v>13</v>
      </c>
      <c r="K148" s="46">
        <f t="shared" si="7"/>
        <v>1617137.8900000004</v>
      </c>
      <c r="L148" s="82">
        <f>IF(I148="Product",IF(K148/'Commission Rate and Quota'!$D$4&lt;0.5,'Commission Rate and Quota'!$D$20,IF(K148/'Commission Rate and Quota'!$D$4&lt;0.75,'Commission Rate and Quota'!$D$21,IF(K148/'Commission Rate and Quota'!$D$4&lt;0.9,'Commission Rate and Quota'!$D$22,IF('Data (1 &amp; 2)'!K148/'Commission Rate and Quota'!$D$4&lt;1,'Commission Rate and Quota'!$D$23,IF('Data (1 &amp; 2)'!K148/'Commission Rate and Quota'!$D$4&lt;1.25,'Commission Rate and Quota'!$D$24,'Commission Rate and Quota'!$D$25))))),IF(K148/'Commission Rate and Quota'!$E$4&lt;0.5,'Commission Rate and Quota'!$E$20,IF(K148/'Commission Rate and Quota'!$E$4&lt;0.75,'Commission Rate and Quota'!$E$21,IF(K148/'Commission Rate and Quota'!$E$4&lt;0.9,'Commission Rate and Quota'!$E$22,IF(K148/'Commission Rate and Quota'!$E$4&lt;1,'Commission Rate and Quota'!$E$23,IF(K148/'Commission Rate and Quota'!$E$4&lt;1.25,'Commission Rate and Quota'!$E$24,'Commission Rate and Quota'!$E$25))))))</f>
        <v>0.05</v>
      </c>
      <c r="M148" s="76">
        <f t="shared" si="8"/>
        <v>573.15250000000003</v>
      </c>
    </row>
    <row r="149" spans="1:13" x14ac:dyDescent="0.25">
      <c r="A149" s="43" t="s">
        <v>35</v>
      </c>
      <c r="B149" s="44">
        <v>45827</v>
      </c>
      <c r="C149" s="43">
        <v>12348</v>
      </c>
      <c r="D149" s="45">
        <v>5573.62</v>
      </c>
      <c r="E149" s="45">
        <v>501.62</v>
      </c>
      <c r="F149" s="43" t="s">
        <v>33</v>
      </c>
      <c r="G149" s="43">
        <v>763043</v>
      </c>
      <c r="H149" s="43" t="s">
        <v>12</v>
      </c>
      <c r="I149" s="43" t="s">
        <v>34</v>
      </c>
      <c r="J149" s="43" t="s">
        <v>13</v>
      </c>
      <c r="K149" s="46">
        <f t="shared" si="7"/>
        <v>1622711.5100000005</v>
      </c>
      <c r="L149" s="82">
        <f>IF(I149="Product",IF(K149/'Commission Rate and Quota'!$D$4&lt;0.5,'Commission Rate and Quota'!$D$20,IF(K149/'Commission Rate and Quota'!$D$4&lt;0.75,'Commission Rate and Quota'!$D$21,IF(K149/'Commission Rate and Quota'!$D$4&lt;0.9,'Commission Rate and Quota'!$D$22,IF('Data (1 &amp; 2)'!K149/'Commission Rate and Quota'!$D$4&lt;1,'Commission Rate and Quota'!$D$23,IF('Data (1 &amp; 2)'!K149/'Commission Rate and Quota'!$D$4&lt;1.25,'Commission Rate and Quota'!$D$24,'Commission Rate and Quota'!$D$25))))),IF(K149/'Commission Rate and Quota'!$E$4&lt;0.5,'Commission Rate and Quota'!$E$20,IF(K149/'Commission Rate and Quota'!$E$4&lt;0.75,'Commission Rate and Quota'!$E$21,IF(K149/'Commission Rate and Quota'!$E$4&lt;0.9,'Commission Rate and Quota'!$E$22,IF(K149/'Commission Rate and Quota'!$E$4&lt;1,'Commission Rate and Quota'!$E$23,IF(K149/'Commission Rate and Quota'!$E$4&lt;1.25,'Commission Rate and Quota'!$E$24,'Commission Rate and Quota'!$E$25))))))</f>
        <v>0.05</v>
      </c>
      <c r="M149" s="76">
        <f t="shared" si="8"/>
        <v>278.68099999999998</v>
      </c>
    </row>
    <row r="150" spans="1:13" x14ac:dyDescent="0.25">
      <c r="A150" s="43" t="s">
        <v>301</v>
      </c>
      <c r="B150" s="44">
        <v>45835</v>
      </c>
      <c r="C150" s="43">
        <v>398599</v>
      </c>
      <c r="D150" s="45">
        <v>4350</v>
      </c>
      <c r="E150" s="45">
        <v>361.5</v>
      </c>
      <c r="F150" s="43" t="s">
        <v>33</v>
      </c>
      <c r="G150" s="43">
        <v>763043</v>
      </c>
      <c r="H150" s="43" t="s">
        <v>12</v>
      </c>
      <c r="I150" s="43" t="s">
        <v>34</v>
      </c>
      <c r="J150" s="43" t="s">
        <v>13</v>
      </c>
      <c r="K150" s="46">
        <f t="shared" si="7"/>
        <v>1627061.5100000005</v>
      </c>
      <c r="L150" s="82">
        <f>IF(I150="Product",IF(K150/'Commission Rate and Quota'!$D$4&lt;0.5,'Commission Rate and Quota'!$D$20,IF(K150/'Commission Rate and Quota'!$D$4&lt;0.75,'Commission Rate and Quota'!$D$21,IF(K150/'Commission Rate and Quota'!$D$4&lt;0.9,'Commission Rate and Quota'!$D$22,IF('Data (1 &amp; 2)'!K150/'Commission Rate and Quota'!$D$4&lt;1,'Commission Rate and Quota'!$D$23,IF('Data (1 &amp; 2)'!K150/'Commission Rate and Quota'!$D$4&lt;1.25,'Commission Rate and Quota'!$D$24,'Commission Rate and Quota'!$D$25))))),IF(K150/'Commission Rate and Quota'!$E$4&lt;0.5,'Commission Rate and Quota'!$E$20,IF(K150/'Commission Rate and Quota'!$E$4&lt;0.75,'Commission Rate and Quota'!$E$21,IF(K150/'Commission Rate and Quota'!$E$4&lt;0.9,'Commission Rate and Quota'!$E$22,IF(K150/'Commission Rate and Quota'!$E$4&lt;1,'Commission Rate and Quota'!$E$23,IF(K150/'Commission Rate and Quota'!$E$4&lt;1.25,'Commission Rate and Quota'!$E$24,'Commission Rate and Quota'!$E$25))))))</f>
        <v>0.05</v>
      </c>
      <c r="M150" s="76">
        <f t="shared" si="8"/>
        <v>217.5</v>
      </c>
    </row>
    <row r="151" spans="1:13" x14ac:dyDescent="0.25">
      <c r="A151" s="43" t="s">
        <v>301</v>
      </c>
      <c r="B151" s="44">
        <v>45835</v>
      </c>
      <c r="C151" s="43">
        <v>398599</v>
      </c>
      <c r="D151" s="45">
        <v>250.13</v>
      </c>
      <c r="E151" s="45">
        <v>0</v>
      </c>
      <c r="F151" s="43" t="s">
        <v>33</v>
      </c>
      <c r="G151" s="43">
        <v>763043</v>
      </c>
      <c r="H151" s="43" t="s">
        <v>12</v>
      </c>
      <c r="I151" s="43" t="s">
        <v>34</v>
      </c>
      <c r="J151" s="43" t="s">
        <v>13</v>
      </c>
      <c r="K151" s="46">
        <f t="shared" si="7"/>
        <v>1627311.6400000004</v>
      </c>
      <c r="L151" s="82">
        <f>IF(I151="Product",IF(K151/'Commission Rate and Quota'!$D$4&lt;0.5,'Commission Rate and Quota'!$D$20,IF(K151/'Commission Rate and Quota'!$D$4&lt;0.75,'Commission Rate and Quota'!$D$21,IF(K151/'Commission Rate and Quota'!$D$4&lt;0.9,'Commission Rate and Quota'!$D$22,IF('Data (1 &amp; 2)'!K151/'Commission Rate and Quota'!$D$4&lt;1,'Commission Rate and Quota'!$D$23,IF('Data (1 &amp; 2)'!K151/'Commission Rate and Quota'!$D$4&lt;1.25,'Commission Rate and Quota'!$D$24,'Commission Rate and Quota'!$D$25))))),IF(K151/'Commission Rate and Quota'!$E$4&lt;0.5,'Commission Rate and Quota'!$E$20,IF(K151/'Commission Rate and Quota'!$E$4&lt;0.75,'Commission Rate and Quota'!$E$21,IF(K151/'Commission Rate and Quota'!$E$4&lt;0.9,'Commission Rate and Quota'!$E$22,IF(K151/'Commission Rate and Quota'!$E$4&lt;1,'Commission Rate and Quota'!$E$23,IF(K151/'Commission Rate and Quota'!$E$4&lt;1.25,'Commission Rate and Quota'!$E$24,'Commission Rate and Quota'!$E$25))))))</f>
        <v>0.05</v>
      </c>
      <c r="M151" s="76">
        <f t="shared" si="8"/>
        <v>12.506500000000001</v>
      </c>
    </row>
    <row r="152" spans="1:13" x14ac:dyDescent="0.25">
      <c r="A152" s="43" t="s">
        <v>215</v>
      </c>
      <c r="B152" s="44">
        <v>45841</v>
      </c>
      <c r="C152" s="43">
        <v>167324</v>
      </c>
      <c r="D152" s="45">
        <v>80598</v>
      </c>
      <c r="E152" s="45">
        <v>7580</v>
      </c>
      <c r="F152" s="43" t="s">
        <v>33</v>
      </c>
      <c r="G152" s="43">
        <v>763043</v>
      </c>
      <c r="H152" s="43" t="s">
        <v>12</v>
      </c>
      <c r="I152" s="43" t="s">
        <v>34</v>
      </c>
      <c r="J152" s="43" t="s">
        <v>13</v>
      </c>
      <c r="K152" s="46">
        <f t="shared" si="7"/>
        <v>1707909.6400000004</v>
      </c>
      <c r="L152" s="82">
        <f>IF(I152="Product",IF(K152/'Commission Rate and Quota'!$D$4&lt;0.5,'Commission Rate and Quota'!$D$20,IF(K152/'Commission Rate and Quota'!$D$4&lt;0.75,'Commission Rate and Quota'!$D$21,IF(K152/'Commission Rate and Quota'!$D$4&lt;0.9,'Commission Rate and Quota'!$D$22,IF('Data (1 &amp; 2)'!K152/'Commission Rate and Quota'!$D$4&lt;1,'Commission Rate and Quota'!$D$23,IF('Data (1 &amp; 2)'!K152/'Commission Rate and Quota'!$D$4&lt;1.25,'Commission Rate and Quota'!$D$24,'Commission Rate and Quota'!$D$25))))),IF(K152/'Commission Rate and Quota'!$E$4&lt;0.5,'Commission Rate and Quota'!$E$20,IF(K152/'Commission Rate and Quota'!$E$4&lt;0.75,'Commission Rate and Quota'!$E$21,IF(K152/'Commission Rate and Quota'!$E$4&lt;0.9,'Commission Rate and Quota'!$E$22,IF(K152/'Commission Rate and Quota'!$E$4&lt;1,'Commission Rate and Quota'!$E$23,IF(K152/'Commission Rate and Quota'!$E$4&lt;1.25,'Commission Rate and Quota'!$E$24,'Commission Rate and Quota'!$E$25))))))</f>
        <v>0.05</v>
      </c>
      <c r="M152" s="76">
        <f t="shared" si="8"/>
        <v>4029.9</v>
      </c>
    </row>
    <row r="153" spans="1:13" x14ac:dyDescent="0.25">
      <c r="A153" s="43" t="s">
        <v>215</v>
      </c>
      <c r="B153" s="44">
        <v>45841</v>
      </c>
      <c r="C153" s="43">
        <v>167324</v>
      </c>
      <c r="D153" s="45">
        <v>17835</v>
      </c>
      <c r="E153" s="45">
        <v>410</v>
      </c>
      <c r="F153" s="43" t="s">
        <v>33</v>
      </c>
      <c r="G153" s="43">
        <v>763043</v>
      </c>
      <c r="H153" s="43" t="s">
        <v>12</v>
      </c>
      <c r="I153" s="43" t="s">
        <v>34</v>
      </c>
      <c r="J153" s="43" t="s">
        <v>13</v>
      </c>
      <c r="K153" s="46">
        <f t="shared" si="7"/>
        <v>1725744.6400000004</v>
      </c>
      <c r="L153" s="82">
        <f>IF(I153="Product",IF(K153/'Commission Rate and Quota'!$D$4&lt;0.5,'Commission Rate and Quota'!$D$20,IF(K153/'Commission Rate and Quota'!$D$4&lt;0.75,'Commission Rate and Quota'!$D$21,IF(K153/'Commission Rate and Quota'!$D$4&lt;0.9,'Commission Rate and Quota'!$D$22,IF('Data (1 &amp; 2)'!K153/'Commission Rate and Quota'!$D$4&lt;1,'Commission Rate and Quota'!$D$23,IF('Data (1 &amp; 2)'!K153/'Commission Rate and Quota'!$D$4&lt;1.25,'Commission Rate and Quota'!$D$24,'Commission Rate and Quota'!$D$25))))),IF(K153/'Commission Rate and Quota'!$E$4&lt;0.5,'Commission Rate and Quota'!$E$20,IF(K153/'Commission Rate and Quota'!$E$4&lt;0.75,'Commission Rate and Quota'!$E$21,IF(K153/'Commission Rate and Quota'!$E$4&lt;0.9,'Commission Rate and Quota'!$E$22,IF(K153/'Commission Rate and Quota'!$E$4&lt;1,'Commission Rate and Quota'!$E$23,IF(K153/'Commission Rate and Quota'!$E$4&lt;1.25,'Commission Rate and Quota'!$E$24,'Commission Rate and Quota'!$E$25))))))</f>
        <v>0.05</v>
      </c>
      <c r="M153" s="76">
        <f t="shared" si="8"/>
        <v>891.75</v>
      </c>
    </row>
    <row r="154" spans="1:13" x14ac:dyDescent="0.25">
      <c r="A154" s="43" t="s">
        <v>215</v>
      </c>
      <c r="B154" s="44">
        <v>45841</v>
      </c>
      <c r="C154" s="43">
        <v>167324</v>
      </c>
      <c r="D154" s="45">
        <v>4223.6000000000004</v>
      </c>
      <c r="E154" s="45">
        <v>0</v>
      </c>
      <c r="F154" s="43" t="s">
        <v>33</v>
      </c>
      <c r="G154" s="43">
        <v>763043</v>
      </c>
      <c r="H154" s="43" t="s">
        <v>12</v>
      </c>
      <c r="I154" s="43" t="s">
        <v>34</v>
      </c>
      <c r="J154" s="43" t="s">
        <v>13</v>
      </c>
      <c r="K154" s="46">
        <f t="shared" si="7"/>
        <v>1729968.2400000005</v>
      </c>
      <c r="L154" s="82">
        <f>IF(I154="Product",IF(K154/'Commission Rate and Quota'!$D$4&lt;0.5,'Commission Rate and Quota'!$D$20,IF(K154/'Commission Rate and Quota'!$D$4&lt;0.75,'Commission Rate and Quota'!$D$21,IF(K154/'Commission Rate and Quota'!$D$4&lt;0.9,'Commission Rate and Quota'!$D$22,IF('Data (1 &amp; 2)'!K154/'Commission Rate and Quota'!$D$4&lt;1,'Commission Rate and Quota'!$D$23,IF('Data (1 &amp; 2)'!K154/'Commission Rate and Quota'!$D$4&lt;1.25,'Commission Rate and Quota'!$D$24,'Commission Rate and Quota'!$D$25))))),IF(K154/'Commission Rate and Quota'!$E$4&lt;0.5,'Commission Rate and Quota'!$E$20,IF(K154/'Commission Rate and Quota'!$E$4&lt;0.75,'Commission Rate and Quota'!$E$21,IF(K154/'Commission Rate and Quota'!$E$4&lt;0.9,'Commission Rate and Quota'!$E$22,IF(K154/'Commission Rate and Quota'!$E$4&lt;1,'Commission Rate and Quota'!$E$23,IF(K154/'Commission Rate and Quota'!$E$4&lt;1.25,'Commission Rate and Quota'!$E$24,'Commission Rate and Quota'!$E$25))))))</f>
        <v>0.05</v>
      </c>
      <c r="M154" s="76">
        <f t="shared" si="8"/>
        <v>211.18000000000004</v>
      </c>
    </row>
    <row r="155" spans="1:13" x14ac:dyDescent="0.25">
      <c r="A155" s="43" t="s">
        <v>216</v>
      </c>
      <c r="B155" s="44">
        <v>45855</v>
      </c>
      <c r="C155" s="43">
        <v>167324</v>
      </c>
      <c r="D155" s="45">
        <v>3990</v>
      </c>
      <c r="E155" s="45">
        <v>270</v>
      </c>
      <c r="F155" s="43" t="s">
        <v>33</v>
      </c>
      <c r="G155" s="43">
        <v>763043</v>
      </c>
      <c r="H155" s="43" t="s">
        <v>12</v>
      </c>
      <c r="I155" s="43" t="s">
        <v>34</v>
      </c>
      <c r="J155" s="43" t="s">
        <v>13</v>
      </c>
      <c r="K155" s="46">
        <f t="shared" si="7"/>
        <v>1733958.2400000005</v>
      </c>
      <c r="L155" s="82">
        <f>IF(I155="Product",IF(K155/'Commission Rate and Quota'!$D$4&lt;0.5,'Commission Rate and Quota'!$D$20,IF(K155/'Commission Rate and Quota'!$D$4&lt;0.75,'Commission Rate and Quota'!$D$21,IF(K155/'Commission Rate and Quota'!$D$4&lt;0.9,'Commission Rate and Quota'!$D$22,IF('Data (1 &amp; 2)'!K155/'Commission Rate and Quota'!$D$4&lt;1,'Commission Rate and Quota'!$D$23,IF('Data (1 &amp; 2)'!K155/'Commission Rate and Quota'!$D$4&lt;1.25,'Commission Rate and Quota'!$D$24,'Commission Rate and Quota'!$D$25))))),IF(K155/'Commission Rate and Quota'!$E$4&lt;0.5,'Commission Rate and Quota'!$E$20,IF(K155/'Commission Rate and Quota'!$E$4&lt;0.75,'Commission Rate and Quota'!$E$21,IF(K155/'Commission Rate and Quota'!$E$4&lt;0.9,'Commission Rate and Quota'!$E$22,IF(K155/'Commission Rate and Quota'!$E$4&lt;1,'Commission Rate and Quota'!$E$23,IF(K155/'Commission Rate and Quota'!$E$4&lt;1.25,'Commission Rate and Quota'!$E$24,'Commission Rate and Quota'!$E$25))))))</f>
        <v>0.05</v>
      </c>
      <c r="M155" s="76">
        <f t="shared" si="8"/>
        <v>199.5</v>
      </c>
    </row>
    <row r="156" spans="1:13" x14ac:dyDescent="0.25">
      <c r="A156" s="43" t="s">
        <v>216</v>
      </c>
      <c r="B156" s="44">
        <v>45855</v>
      </c>
      <c r="C156" s="43">
        <v>167324</v>
      </c>
      <c r="D156" s="45">
        <v>151.35</v>
      </c>
      <c r="E156" s="45">
        <v>0</v>
      </c>
      <c r="F156" s="43" t="s">
        <v>33</v>
      </c>
      <c r="G156" s="43">
        <v>763043</v>
      </c>
      <c r="H156" s="43" t="s">
        <v>12</v>
      </c>
      <c r="I156" s="43" t="s">
        <v>34</v>
      </c>
      <c r="J156" s="43" t="s">
        <v>13</v>
      </c>
      <c r="K156" s="46">
        <f t="shared" si="7"/>
        <v>1734109.5900000005</v>
      </c>
      <c r="L156" s="82">
        <f>IF(I156="Product",IF(K156/'Commission Rate and Quota'!$D$4&lt;0.5,'Commission Rate and Quota'!$D$20,IF(K156/'Commission Rate and Quota'!$D$4&lt;0.75,'Commission Rate and Quota'!$D$21,IF(K156/'Commission Rate and Quota'!$D$4&lt;0.9,'Commission Rate and Quota'!$D$22,IF('Data (1 &amp; 2)'!K156/'Commission Rate and Quota'!$D$4&lt;1,'Commission Rate and Quota'!$D$23,IF('Data (1 &amp; 2)'!K156/'Commission Rate and Quota'!$D$4&lt;1.25,'Commission Rate and Quota'!$D$24,'Commission Rate and Quota'!$D$25))))),IF(K156/'Commission Rate and Quota'!$E$4&lt;0.5,'Commission Rate and Quota'!$E$20,IF(K156/'Commission Rate and Quota'!$E$4&lt;0.75,'Commission Rate and Quota'!$E$21,IF(K156/'Commission Rate and Quota'!$E$4&lt;0.9,'Commission Rate and Quota'!$E$22,IF(K156/'Commission Rate and Quota'!$E$4&lt;1,'Commission Rate and Quota'!$E$23,IF(K156/'Commission Rate and Quota'!$E$4&lt;1.25,'Commission Rate and Quota'!$E$24,'Commission Rate and Quota'!$E$25))))))</f>
        <v>0.05</v>
      </c>
      <c r="M156" s="76">
        <f t="shared" si="8"/>
        <v>7.5674999999999999</v>
      </c>
    </row>
    <row r="157" spans="1:13" x14ac:dyDescent="0.25">
      <c r="A157" s="43" t="s">
        <v>217</v>
      </c>
      <c r="B157" s="44">
        <v>45870</v>
      </c>
      <c r="C157" s="43">
        <v>167324</v>
      </c>
      <c r="D157" s="45">
        <v>1330</v>
      </c>
      <c r="E157" s="45">
        <v>100</v>
      </c>
      <c r="F157" s="43" t="s">
        <v>33</v>
      </c>
      <c r="G157" s="43">
        <v>763043</v>
      </c>
      <c r="H157" s="43" t="s">
        <v>12</v>
      </c>
      <c r="I157" s="43" t="s">
        <v>34</v>
      </c>
      <c r="J157" s="43" t="s">
        <v>13</v>
      </c>
      <c r="K157" s="46">
        <f t="shared" si="7"/>
        <v>1735439.5900000005</v>
      </c>
      <c r="L157" s="82">
        <f>IF(I157="Product",IF(K157/'Commission Rate and Quota'!$D$4&lt;0.5,'Commission Rate and Quota'!$D$20,IF(K157/'Commission Rate and Quota'!$D$4&lt;0.75,'Commission Rate and Quota'!$D$21,IF(K157/'Commission Rate and Quota'!$D$4&lt;0.9,'Commission Rate and Quota'!$D$22,IF('Data (1 &amp; 2)'!K157/'Commission Rate and Quota'!$D$4&lt;1,'Commission Rate and Quota'!$D$23,IF('Data (1 &amp; 2)'!K157/'Commission Rate and Quota'!$D$4&lt;1.25,'Commission Rate and Quota'!$D$24,'Commission Rate and Quota'!$D$25))))),IF(K157/'Commission Rate and Quota'!$E$4&lt;0.5,'Commission Rate and Quota'!$E$20,IF(K157/'Commission Rate and Quota'!$E$4&lt;0.75,'Commission Rate and Quota'!$E$21,IF(K157/'Commission Rate and Quota'!$E$4&lt;0.9,'Commission Rate and Quota'!$E$22,IF(K157/'Commission Rate and Quota'!$E$4&lt;1,'Commission Rate and Quota'!$E$23,IF(K157/'Commission Rate and Quota'!$E$4&lt;1.25,'Commission Rate and Quota'!$E$24,'Commission Rate and Quota'!$E$25))))))</f>
        <v>0.05</v>
      </c>
      <c r="M157" s="76">
        <f t="shared" si="8"/>
        <v>66.5</v>
      </c>
    </row>
    <row r="158" spans="1:13" x14ac:dyDescent="0.25">
      <c r="A158" s="43" t="s">
        <v>217</v>
      </c>
      <c r="B158" s="44">
        <v>45870</v>
      </c>
      <c r="C158" s="43">
        <v>167324</v>
      </c>
      <c r="D158" s="45">
        <v>46.25</v>
      </c>
      <c r="E158" s="45">
        <v>0</v>
      </c>
      <c r="F158" s="43" t="s">
        <v>33</v>
      </c>
      <c r="G158" s="43">
        <v>763043</v>
      </c>
      <c r="H158" s="43" t="s">
        <v>12</v>
      </c>
      <c r="I158" s="43" t="s">
        <v>34</v>
      </c>
      <c r="J158" s="43" t="s">
        <v>13</v>
      </c>
      <c r="K158" s="46">
        <f t="shared" si="7"/>
        <v>1735485.8400000005</v>
      </c>
      <c r="L158" s="82">
        <f>IF(I158="Product",IF(K158/'Commission Rate and Quota'!$D$4&lt;0.5,'Commission Rate and Quota'!$D$20,IF(K158/'Commission Rate and Quota'!$D$4&lt;0.75,'Commission Rate and Quota'!$D$21,IF(K158/'Commission Rate and Quota'!$D$4&lt;0.9,'Commission Rate and Quota'!$D$22,IF('Data (1 &amp; 2)'!K158/'Commission Rate and Quota'!$D$4&lt;1,'Commission Rate and Quota'!$D$23,IF('Data (1 &amp; 2)'!K158/'Commission Rate and Quota'!$D$4&lt;1.25,'Commission Rate and Quota'!$D$24,'Commission Rate and Quota'!$D$25))))),IF(K158/'Commission Rate and Quota'!$E$4&lt;0.5,'Commission Rate and Quota'!$E$20,IF(K158/'Commission Rate and Quota'!$E$4&lt;0.75,'Commission Rate and Quota'!$E$21,IF(K158/'Commission Rate and Quota'!$E$4&lt;0.9,'Commission Rate and Quota'!$E$22,IF(K158/'Commission Rate and Quota'!$E$4&lt;1,'Commission Rate and Quota'!$E$23,IF(K158/'Commission Rate and Quota'!$E$4&lt;1.25,'Commission Rate and Quota'!$E$24,'Commission Rate and Quota'!$E$25))))))</f>
        <v>0.05</v>
      </c>
      <c r="M158" s="76">
        <f t="shared" si="8"/>
        <v>2.3125</v>
      </c>
    </row>
    <row r="159" spans="1:13" x14ac:dyDescent="0.25">
      <c r="A159" s="43" t="s">
        <v>218</v>
      </c>
      <c r="B159" s="44">
        <v>45870</v>
      </c>
      <c r="C159" s="43">
        <v>167324</v>
      </c>
      <c r="D159" s="45">
        <v>3990</v>
      </c>
      <c r="E159" s="45">
        <v>302</v>
      </c>
      <c r="F159" s="43" t="s">
        <v>33</v>
      </c>
      <c r="G159" s="43">
        <v>763043</v>
      </c>
      <c r="H159" s="43" t="s">
        <v>12</v>
      </c>
      <c r="I159" s="43" t="s">
        <v>34</v>
      </c>
      <c r="J159" s="43" t="s">
        <v>13</v>
      </c>
      <c r="K159" s="46">
        <f t="shared" si="7"/>
        <v>1739475.8400000005</v>
      </c>
      <c r="L159" s="82">
        <f>IF(I159="Product",IF(K159/'Commission Rate and Quota'!$D$4&lt;0.5,'Commission Rate and Quota'!$D$20,IF(K159/'Commission Rate and Quota'!$D$4&lt;0.75,'Commission Rate and Quota'!$D$21,IF(K159/'Commission Rate and Quota'!$D$4&lt;0.9,'Commission Rate and Quota'!$D$22,IF('Data (1 &amp; 2)'!K159/'Commission Rate and Quota'!$D$4&lt;1,'Commission Rate and Quota'!$D$23,IF('Data (1 &amp; 2)'!K159/'Commission Rate and Quota'!$D$4&lt;1.25,'Commission Rate and Quota'!$D$24,'Commission Rate and Quota'!$D$25))))),IF(K159/'Commission Rate and Quota'!$E$4&lt;0.5,'Commission Rate and Quota'!$E$20,IF(K159/'Commission Rate and Quota'!$E$4&lt;0.75,'Commission Rate and Quota'!$E$21,IF(K159/'Commission Rate and Quota'!$E$4&lt;0.9,'Commission Rate and Quota'!$E$22,IF(K159/'Commission Rate and Quota'!$E$4&lt;1,'Commission Rate and Quota'!$E$23,IF(K159/'Commission Rate and Quota'!$E$4&lt;1.25,'Commission Rate and Quota'!$E$24,'Commission Rate and Quota'!$E$25))))))</f>
        <v>0.05</v>
      </c>
      <c r="M159" s="76">
        <f t="shared" si="8"/>
        <v>199.5</v>
      </c>
    </row>
    <row r="160" spans="1:13" x14ac:dyDescent="0.25">
      <c r="A160" s="43" t="s">
        <v>218</v>
      </c>
      <c r="B160" s="44">
        <v>45870</v>
      </c>
      <c r="C160" s="43">
        <v>167324</v>
      </c>
      <c r="D160" s="45">
        <v>114.49</v>
      </c>
      <c r="E160" s="45">
        <v>0</v>
      </c>
      <c r="F160" s="43" t="s">
        <v>33</v>
      </c>
      <c r="G160" s="43">
        <v>763043</v>
      </c>
      <c r="H160" s="43" t="s">
        <v>12</v>
      </c>
      <c r="I160" s="43" t="s">
        <v>34</v>
      </c>
      <c r="J160" s="43" t="s">
        <v>13</v>
      </c>
      <c r="K160" s="46">
        <f t="shared" si="7"/>
        <v>1739590.3300000005</v>
      </c>
      <c r="L160" s="82">
        <f>IF(I160="Product",IF(K160/'Commission Rate and Quota'!$D$4&lt;0.5,'Commission Rate and Quota'!$D$20,IF(K160/'Commission Rate and Quota'!$D$4&lt;0.75,'Commission Rate and Quota'!$D$21,IF(K160/'Commission Rate and Quota'!$D$4&lt;0.9,'Commission Rate and Quota'!$D$22,IF('Data (1 &amp; 2)'!K160/'Commission Rate and Quota'!$D$4&lt;1,'Commission Rate and Quota'!$D$23,IF('Data (1 &amp; 2)'!K160/'Commission Rate and Quota'!$D$4&lt;1.25,'Commission Rate and Quota'!$D$24,'Commission Rate and Quota'!$D$25))))),IF(K160/'Commission Rate and Quota'!$E$4&lt;0.5,'Commission Rate and Quota'!$E$20,IF(K160/'Commission Rate and Quota'!$E$4&lt;0.75,'Commission Rate and Quota'!$E$21,IF(K160/'Commission Rate and Quota'!$E$4&lt;0.9,'Commission Rate and Quota'!$E$22,IF(K160/'Commission Rate and Quota'!$E$4&lt;1,'Commission Rate and Quota'!$E$23,IF(K160/'Commission Rate and Quota'!$E$4&lt;1.25,'Commission Rate and Quota'!$E$24,'Commission Rate and Quota'!$E$25))))))</f>
        <v>0.05</v>
      </c>
      <c r="M160" s="76">
        <f t="shared" si="8"/>
        <v>5.7244999999999999</v>
      </c>
    </row>
    <row r="161" spans="1:13" x14ac:dyDescent="0.25">
      <c r="A161" s="43" t="s">
        <v>219</v>
      </c>
      <c r="B161" s="44">
        <v>45884</v>
      </c>
      <c r="C161" s="43">
        <v>167324</v>
      </c>
      <c r="D161" s="45">
        <v>597.75</v>
      </c>
      <c r="E161" s="45">
        <v>66</v>
      </c>
      <c r="F161" s="43" t="s">
        <v>33</v>
      </c>
      <c r="G161" s="43">
        <v>763043</v>
      </c>
      <c r="H161" s="43" t="s">
        <v>12</v>
      </c>
      <c r="I161" s="43" t="s">
        <v>34</v>
      </c>
      <c r="J161" s="43" t="s">
        <v>13</v>
      </c>
      <c r="K161" s="46">
        <f t="shared" si="7"/>
        <v>1740188.0800000005</v>
      </c>
      <c r="L161" s="82">
        <f>IF(I161="Product",IF(K161/'Commission Rate and Quota'!$D$4&lt;0.5,'Commission Rate and Quota'!$D$20,IF(K161/'Commission Rate and Quota'!$D$4&lt;0.75,'Commission Rate and Quota'!$D$21,IF(K161/'Commission Rate and Quota'!$D$4&lt;0.9,'Commission Rate and Quota'!$D$22,IF('Data (1 &amp; 2)'!K161/'Commission Rate and Quota'!$D$4&lt;1,'Commission Rate and Quota'!$D$23,IF('Data (1 &amp; 2)'!K161/'Commission Rate and Quota'!$D$4&lt;1.25,'Commission Rate and Quota'!$D$24,'Commission Rate and Quota'!$D$25))))),IF(K161/'Commission Rate and Quota'!$E$4&lt;0.5,'Commission Rate and Quota'!$E$20,IF(K161/'Commission Rate and Quota'!$E$4&lt;0.75,'Commission Rate and Quota'!$E$21,IF(K161/'Commission Rate and Quota'!$E$4&lt;0.9,'Commission Rate and Quota'!$E$22,IF(K161/'Commission Rate and Quota'!$E$4&lt;1,'Commission Rate and Quota'!$E$23,IF(K161/'Commission Rate and Quota'!$E$4&lt;1.25,'Commission Rate and Quota'!$E$24,'Commission Rate and Quota'!$E$25))))))</f>
        <v>0.05</v>
      </c>
      <c r="M161" s="76">
        <f t="shared" si="8"/>
        <v>29.887500000000003</v>
      </c>
    </row>
    <row r="162" spans="1:13" x14ac:dyDescent="0.25">
      <c r="A162" s="43" t="s">
        <v>219</v>
      </c>
      <c r="B162" s="44">
        <v>45884</v>
      </c>
      <c r="C162" s="43">
        <v>167324</v>
      </c>
      <c r="D162" s="45">
        <v>1276.5</v>
      </c>
      <c r="E162" s="45">
        <v>140.25</v>
      </c>
      <c r="F162" s="43" t="s">
        <v>33</v>
      </c>
      <c r="G162" s="43">
        <v>763043</v>
      </c>
      <c r="H162" s="43" t="s">
        <v>12</v>
      </c>
      <c r="I162" s="43" t="s">
        <v>34</v>
      </c>
      <c r="J162" s="43" t="s">
        <v>13</v>
      </c>
      <c r="K162" s="46">
        <f t="shared" si="7"/>
        <v>1741464.5800000005</v>
      </c>
      <c r="L162" s="82">
        <f>IF(I162="Product",IF(K162/'Commission Rate and Quota'!$D$4&lt;0.5,'Commission Rate and Quota'!$D$20,IF(K162/'Commission Rate and Quota'!$D$4&lt;0.75,'Commission Rate and Quota'!$D$21,IF(K162/'Commission Rate and Quota'!$D$4&lt;0.9,'Commission Rate and Quota'!$D$22,IF('Data (1 &amp; 2)'!K162/'Commission Rate and Quota'!$D$4&lt;1,'Commission Rate and Quota'!$D$23,IF('Data (1 &amp; 2)'!K162/'Commission Rate and Quota'!$D$4&lt;1.25,'Commission Rate and Quota'!$D$24,'Commission Rate and Quota'!$D$25))))),IF(K162/'Commission Rate and Quota'!$E$4&lt;0.5,'Commission Rate and Quota'!$E$20,IF(K162/'Commission Rate and Quota'!$E$4&lt;0.75,'Commission Rate and Quota'!$E$21,IF(K162/'Commission Rate and Quota'!$E$4&lt;0.9,'Commission Rate and Quota'!$E$22,IF(K162/'Commission Rate and Quota'!$E$4&lt;1,'Commission Rate and Quota'!$E$23,IF(K162/'Commission Rate and Quota'!$E$4&lt;1.25,'Commission Rate and Quota'!$E$24,'Commission Rate and Quota'!$E$25))))))</f>
        <v>0.05</v>
      </c>
      <c r="M162" s="76">
        <f t="shared" si="8"/>
        <v>63.825000000000003</v>
      </c>
    </row>
    <row r="163" spans="1:13" x14ac:dyDescent="0.25">
      <c r="A163" s="43" t="s">
        <v>220</v>
      </c>
      <c r="B163" s="44">
        <v>45917</v>
      </c>
      <c r="C163" s="43">
        <v>167324</v>
      </c>
      <c r="D163" s="45">
        <v>192500</v>
      </c>
      <c r="E163" s="45">
        <v>19250</v>
      </c>
      <c r="F163" s="43" t="s">
        <v>33</v>
      </c>
      <c r="G163" s="43">
        <v>763043</v>
      </c>
      <c r="H163" s="43" t="s">
        <v>12</v>
      </c>
      <c r="I163" s="43" t="s">
        <v>34</v>
      </c>
      <c r="J163" s="43" t="s">
        <v>13</v>
      </c>
      <c r="K163" s="46">
        <f t="shared" si="7"/>
        <v>1933964.5800000005</v>
      </c>
      <c r="L163" s="82">
        <f>IF(I163="Product",IF(K163/'Commission Rate and Quota'!$D$4&lt;0.5,'Commission Rate and Quota'!$D$20,IF(K163/'Commission Rate and Quota'!$D$4&lt;0.75,'Commission Rate and Quota'!$D$21,IF(K163/'Commission Rate and Quota'!$D$4&lt;0.9,'Commission Rate and Quota'!$D$22,IF('Data (1 &amp; 2)'!K163/'Commission Rate and Quota'!$D$4&lt;1,'Commission Rate and Quota'!$D$23,IF('Data (1 &amp; 2)'!K163/'Commission Rate and Quota'!$D$4&lt;1.25,'Commission Rate and Quota'!$D$24,'Commission Rate and Quota'!$D$25))))),IF(K163/'Commission Rate and Quota'!$E$4&lt;0.5,'Commission Rate and Quota'!$E$20,IF(K163/'Commission Rate and Quota'!$E$4&lt;0.75,'Commission Rate and Quota'!$E$21,IF(K163/'Commission Rate and Quota'!$E$4&lt;0.9,'Commission Rate and Quota'!$E$22,IF(K163/'Commission Rate and Quota'!$E$4&lt;1,'Commission Rate and Quota'!$E$23,IF(K163/'Commission Rate and Quota'!$E$4&lt;1.25,'Commission Rate and Quota'!$E$24,'Commission Rate and Quota'!$E$25))))))</f>
        <v>6.9999999999999993E-2</v>
      </c>
      <c r="M163" s="76">
        <f t="shared" si="8"/>
        <v>13474.999999999998</v>
      </c>
    </row>
    <row r="164" spans="1:13" x14ac:dyDescent="0.25">
      <c r="A164" s="43" t="s">
        <v>220</v>
      </c>
      <c r="B164" s="44">
        <v>45917</v>
      </c>
      <c r="C164" s="43">
        <v>167324</v>
      </c>
      <c r="D164" s="45">
        <v>34374.370000000003</v>
      </c>
      <c r="E164" s="45">
        <v>3437.44</v>
      </c>
      <c r="F164" s="43" t="s">
        <v>33</v>
      </c>
      <c r="G164" s="43">
        <v>763043</v>
      </c>
      <c r="H164" s="43" t="s">
        <v>12</v>
      </c>
      <c r="I164" s="43" t="s">
        <v>34</v>
      </c>
      <c r="J164" s="43" t="s">
        <v>13</v>
      </c>
      <c r="K164" s="46">
        <f t="shared" si="7"/>
        <v>1968338.9500000007</v>
      </c>
      <c r="L164" s="82">
        <f>IF(I164="Product",IF(K164/'Commission Rate and Quota'!$D$4&lt;0.5,'Commission Rate and Quota'!$D$20,IF(K164/'Commission Rate and Quota'!$D$4&lt;0.75,'Commission Rate and Quota'!$D$21,IF(K164/'Commission Rate and Quota'!$D$4&lt;0.9,'Commission Rate and Quota'!$D$22,IF('Data (1 &amp; 2)'!K164/'Commission Rate and Quota'!$D$4&lt;1,'Commission Rate and Quota'!$D$23,IF('Data (1 &amp; 2)'!K164/'Commission Rate and Quota'!$D$4&lt;1.25,'Commission Rate and Quota'!$D$24,'Commission Rate and Quota'!$D$25))))),IF(K164/'Commission Rate and Quota'!$E$4&lt;0.5,'Commission Rate and Quota'!$E$20,IF(K164/'Commission Rate and Quota'!$E$4&lt;0.75,'Commission Rate and Quota'!$E$21,IF(K164/'Commission Rate and Quota'!$E$4&lt;0.9,'Commission Rate and Quota'!$E$22,IF(K164/'Commission Rate and Quota'!$E$4&lt;1,'Commission Rate and Quota'!$E$23,IF(K164/'Commission Rate and Quota'!$E$4&lt;1.25,'Commission Rate and Quota'!$E$24,'Commission Rate and Quota'!$E$25))))))</f>
        <v>6.9999999999999993E-2</v>
      </c>
      <c r="M164" s="76">
        <f t="shared" si="8"/>
        <v>2406.2058999999999</v>
      </c>
    </row>
    <row r="165" spans="1:13" x14ac:dyDescent="0.25">
      <c r="A165" s="43" t="s">
        <v>220</v>
      </c>
      <c r="B165" s="44">
        <v>45917</v>
      </c>
      <c r="C165" s="43">
        <v>167324</v>
      </c>
      <c r="D165" s="45">
        <v>9998.9</v>
      </c>
      <c r="E165" s="45">
        <v>0</v>
      </c>
      <c r="F165" s="43" t="s">
        <v>33</v>
      </c>
      <c r="G165" s="43">
        <v>763043</v>
      </c>
      <c r="H165" s="43" t="s">
        <v>12</v>
      </c>
      <c r="I165" s="43" t="s">
        <v>34</v>
      </c>
      <c r="J165" s="43" t="s">
        <v>13</v>
      </c>
      <c r="K165" s="46">
        <f t="shared" si="7"/>
        <v>1978337.8500000006</v>
      </c>
      <c r="L165" s="82">
        <f>IF(I165="Product",IF(K165/'Commission Rate and Quota'!$D$4&lt;0.5,'Commission Rate and Quota'!$D$20,IF(K165/'Commission Rate and Quota'!$D$4&lt;0.75,'Commission Rate and Quota'!$D$21,IF(K165/'Commission Rate and Quota'!$D$4&lt;0.9,'Commission Rate and Quota'!$D$22,IF('Data (1 &amp; 2)'!K165/'Commission Rate and Quota'!$D$4&lt;1,'Commission Rate and Quota'!$D$23,IF('Data (1 &amp; 2)'!K165/'Commission Rate and Quota'!$D$4&lt;1.25,'Commission Rate and Quota'!$D$24,'Commission Rate and Quota'!$D$25))))),IF(K165/'Commission Rate and Quota'!$E$4&lt;0.5,'Commission Rate and Quota'!$E$20,IF(K165/'Commission Rate and Quota'!$E$4&lt;0.75,'Commission Rate and Quota'!$E$21,IF(K165/'Commission Rate and Quota'!$E$4&lt;0.9,'Commission Rate and Quota'!$E$22,IF(K165/'Commission Rate and Quota'!$E$4&lt;1,'Commission Rate and Quota'!$E$23,IF(K165/'Commission Rate and Quota'!$E$4&lt;1.25,'Commission Rate and Quota'!$E$24,'Commission Rate and Quota'!$E$25))))))</f>
        <v>6.9999999999999993E-2</v>
      </c>
      <c r="M165" s="76">
        <f t="shared" si="8"/>
        <v>699.92299999999989</v>
      </c>
    </row>
    <row r="166" spans="1:13" x14ac:dyDescent="0.25">
      <c r="A166" s="43" t="s">
        <v>220</v>
      </c>
      <c r="B166" s="44">
        <v>45917</v>
      </c>
      <c r="C166" s="43">
        <v>167324</v>
      </c>
      <c r="D166" s="45">
        <v>37950</v>
      </c>
      <c r="E166" s="45">
        <v>3795</v>
      </c>
      <c r="F166" s="43" t="s">
        <v>33</v>
      </c>
      <c r="G166" s="43">
        <v>763043</v>
      </c>
      <c r="H166" s="43" t="s">
        <v>12</v>
      </c>
      <c r="I166" s="43" t="s">
        <v>34</v>
      </c>
      <c r="J166" s="43" t="s">
        <v>13</v>
      </c>
      <c r="K166" s="46">
        <f t="shared" si="7"/>
        <v>2016287.8500000006</v>
      </c>
      <c r="L166" s="82">
        <f>IF(I166="Product",IF(K166/'Commission Rate and Quota'!$D$4&lt;0.5,'Commission Rate and Quota'!$D$20,IF(K166/'Commission Rate and Quota'!$D$4&lt;0.75,'Commission Rate and Quota'!$D$21,IF(K166/'Commission Rate and Quota'!$D$4&lt;0.9,'Commission Rate and Quota'!$D$22,IF('Data (1 &amp; 2)'!K166/'Commission Rate and Quota'!$D$4&lt;1,'Commission Rate and Quota'!$D$23,IF('Data (1 &amp; 2)'!K166/'Commission Rate and Quota'!$D$4&lt;1.25,'Commission Rate and Quota'!$D$24,'Commission Rate and Quota'!$D$25))))),IF(K166/'Commission Rate and Quota'!$E$4&lt;0.5,'Commission Rate and Quota'!$E$20,IF(K166/'Commission Rate and Quota'!$E$4&lt;0.75,'Commission Rate and Quota'!$E$21,IF(K166/'Commission Rate and Quota'!$E$4&lt;0.9,'Commission Rate and Quota'!$E$22,IF(K166/'Commission Rate and Quota'!$E$4&lt;1,'Commission Rate and Quota'!$E$23,IF(K166/'Commission Rate and Quota'!$E$4&lt;1.25,'Commission Rate and Quota'!$E$24,'Commission Rate and Quota'!$E$25))))))</f>
        <v>6.9999999999999993E-2</v>
      </c>
      <c r="M166" s="76">
        <f t="shared" si="8"/>
        <v>2656.4999999999995</v>
      </c>
    </row>
    <row r="167" spans="1:13" x14ac:dyDescent="0.25">
      <c r="A167" s="43" t="s">
        <v>266</v>
      </c>
      <c r="B167" s="44">
        <v>45918</v>
      </c>
      <c r="C167" s="43">
        <v>169622</v>
      </c>
      <c r="D167" s="45">
        <v>55577.04</v>
      </c>
      <c r="E167" s="45">
        <v>8900.2199999999993</v>
      </c>
      <c r="F167" s="43" t="s">
        <v>33</v>
      </c>
      <c r="G167" s="43">
        <v>763043</v>
      </c>
      <c r="H167" s="43" t="s">
        <v>12</v>
      </c>
      <c r="I167" s="43" t="s">
        <v>34</v>
      </c>
      <c r="J167" s="43" t="s">
        <v>13</v>
      </c>
      <c r="K167" s="46">
        <f t="shared" ref="K167:K230" si="9">D167+K166</f>
        <v>2071864.8900000006</v>
      </c>
      <c r="L167" s="82">
        <f>IF(I167="Product",IF(K167/'Commission Rate and Quota'!$D$4&lt;0.5,'Commission Rate and Quota'!$D$20,IF(K167/'Commission Rate and Quota'!$D$4&lt;0.75,'Commission Rate and Quota'!$D$21,IF(K167/'Commission Rate and Quota'!$D$4&lt;0.9,'Commission Rate and Quota'!$D$22,IF('Data (1 &amp; 2)'!K167/'Commission Rate and Quota'!$D$4&lt;1,'Commission Rate and Quota'!$D$23,IF('Data (1 &amp; 2)'!K167/'Commission Rate and Quota'!$D$4&lt;1.25,'Commission Rate and Quota'!$D$24,'Commission Rate and Quota'!$D$25))))),IF(K167/'Commission Rate and Quota'!$E$4&lt;0.5,'Commission Rate and Quota'!$E$20,IF(K167/'Commission Rate and Quota'!$E$4&lt;0.75,'Commission Rate and Quota'!$E$21,IF(K167/'Commission Rate and Quota'!$E$4&lt;0.9,'Commission Rate and Quota'!$E$22,IF(K167/'Commission Rate and Quota'!$E$4&lt;1,'Commission Rate and Quota'!$E$23,IF(K167/'Commission Rate and Quota'!$E$4&lt;1.25,'Commission Rate and Quota'!$E$24,'Commission Rate and Quota'!$E$25))))))</f>
        <v>6.9999999999999993E-2</v>
      </c>
      <c r="M167" s="76">
        <f t="shared" si="8"/>
        <v>3890.3927999999996</v>
      </c>
    </row>
    <row r="168" spans="1:13" x14ac:dyDescent="0.25">
      <c r="A168" s="43" t="s">
        <v>266</v>
      </c>
      <c r="B168" s="44">
        <v>45918</v>
      </c>
      <c r="C168" s="43">
        <v>169622</v>
      </c>
      <c r="D168" s="45">
        <v>3807.04</v>
      </c>
      <c r="E168" s="45">
        <v>0</v>
      </c>
      <c r="F168" s="43" t="s">
        <v>33</v>
      </c>
      <c r="G168" s="43">
        <v>763043</v>
      </c>
      <c r="H168" s="43" t="s">
        <v>12</v>
      </c>
      <c r="I168" s="43" t="s">
        <v>34</v>
      </c>
      <c r="J168" s="43" t="s">
        <v>13</v>
      </c>
      <c r="K168" s="46">
        <f t="shared" si="9"/>
        <v>2075671.9300000006</v>
      </c>
      <c r="L168" s="82">
        <f>IF(I168="Product",IF(K168/'Commission Rate and Quota'!$D$4&lt;0.5,'Commission Rate and Quota'!$D$20,IF(K168/'Commission Rate and Quota'!$D$4&lt;0.75,'Commission Rate and Quota'!$D$21,IF(K168/'Commission Rate and Quota'!$D$4&lt;0.9,'Commission Rate and Quota'!$D$22,IF('Data (1 &amp; 2)'!K168/'Commission Rate and Quota'!$D$4&lt;1,'Commission Rate and Quota'!$D$23,IF('Data (1 &amp; 2)'!K168/'Commission Rate and Quota'!$D$4&lt;1.25,'Commission Rate and Quota'!$D$24,'Commission Rate and Quota'!$D$25))))),IF(K168/'Commission Rate and Quota'!$E$4&lt;0.5,'Commission Rate and Quota'!$E$20,IF(K168/'Commission Rate and Quota'!$E$4&lt;0.75,'Commission Rate and Quota'!$E$21,IF(K168/'Commission Rate and Quota'!$E$4&lt;0.9,'Commission Rate and Quota'!$E$22,IF(K168/'Commission Rate and Quota'!$E$4&lt;1,'Commission Rate and Quota'!$E$23,IF(K168/'Commission Rate and Quota'!$E$4&lt;1.25,'Commission Rate and Quota'!$E$24,'Commission Rate and Quota'!$E$25))))))</f>
        <v>6.9999999999999993E-2</v>
      </c>
      <c r="M168" s="76">
        <f t="shared" si="8"/>
        <v>266.49279999999999</v>
      </c>
    </row>
    <row r="169" spans="1:13" x14ac:dyDescent="0.25">
      <c r="A169" s="43" t="s">
        <v>221</v>
      </c>
      <c r="B169" s="44">
        <v>45921</v>
      </c>
      <c r="C169" s="43">
        <v>167324</v>
      </c>
      <c r="D169" s="45">
        <v>11699.08</v>
      </c>
      <c r="E169" s="45">
        <v>1499.08</v>
      </c>
      <c r="F169" s="43" t="s">
        <v>33</v>
      </c>
      <c r="G169" s="43">
        <v>763043</v>
      </c>
      <c r="H169" s="43" t="s">
        <v>12</v>
      </c>
      <c r="I169" s="43" t="s">
        <v>34</v>
      </c>
      <c r="J169" s="43" t="s">
        <v>13</v>
      </c>
      <c r="K169" s="46">
        <f t="shared" si="9"/>
        <v>2087371.0100000007</v>
      </c>
      <c r="L169" s="82">
        <f>IF(I169="Product",IF(K169/'Commission Rate and Quota'!$D$4&lt;0.5,'Commission Rate and Quota'!$D$20,IF(K169/'Commission Rate and Quota'!$D$4&lt;0.75,'Commission Rate and Quota'!$D$21,IF(K169/'Commission Rate and Quota'!$D$4&lt;0.9,'Commission Rate and Quota'!$D$22,IF('Data (1 &amp; 2)'!K169/'Commission Rate and Quota'!$D$4&lt;1,'Commission Rate and Quota'!$D$23,IF('Data (1 &amp; 2)'!K169/'Commission Rate and Quota'!$D$4&lt;1.25,'Commission Rate and Quota'!$D$24,'Commission Rate and Quota'!$D$25))))),IF(K169/'Commission Rate and Quota'!$E$4&lt;0.5,'Commission Rate and Quota'!$E$20,IF(K169/'Commission Rate and Quota'!$E$4&lt;0.75,'Commission Rate and Quota'!$E$21,IF(K169/'Commission Rate and Quota'!$E$4&lt;0.9,'Commission Rate and Quota'!$E$22,IF(K169/'Commission Rate and Quota'!$E$4&lt;1,'Commission Rate and Quota'!$E$23,IF(K169/'Commission Rate and Quota'!$E$4&lt;1.25,'Commission Rate and Quota'!$E$24,'Commission Rate and Quota'!$E$25))))))</f>
        <v>6.9999999999999993E-2</v>
      </c>
      <c r="M169" s="76">
        <f t="shared" si="8"/>
        <v>818.93559999999991</v>
      </c>
    </row>
    <row r="170" spans="1:13" x14ac:dyDescent="0.25">
      <c r="A170" s="43" t="s">
        <v>221</v>
      </c>
      <c r="B170" s="44">
        <v>45921</v>
      </c>
      <c r="C170" s="43">
        <v>167324</v>
      </c>
      <c r="D170" s="45">
        <v>1048401.82</v>
      </c>
      <c r="E170" s="45">
        <v>115355.17</v>
      </c>
      <c r="F170" s="43" t="s">
        <v>33</v>
      </c>
      <c r="G170" s="43">
        <v>763043</v>
      </c>
      <c r="H170" s="43" t="s">
        <v>12</v>
      </c>
      <c r="I170" s="43" t="s">
        <v>34</v>
      </c>
      <c r="J170" s="43" t="s">
        <v>13</v>
      </c>
      <c r="K170" s="46">
        <f t="shared" si="9"/>
        <v>3135772.8300000005</v>
      </c>
      <c r="L170" s="82">
        <f>IF(I170="Product",IF(K170/'Commission Rate and Quota'!$D$4&lt;0.5,'Commission Rate and Quota'!$D$20,IF(K170/'Commission Rate and Quota'!$D$4&lt;0.75,'Commission Rate and Quota'!$D$21,IF(K170/'Commission Rate and Quota'!$D$4&lt;0.9,'Commission Rate and Quota'!$D$22,IF('Data (1 &amp; 2)'!K170/'Commission Rate and Quota'!$D$4&lt;1,'Commission Rate and Quota'!$D$23,IF('Data (1 &amp; 2)'!K170/'Commission Rate and Quota'!$D$4&lt;1.25,'Commission Rate and Quota'!$D$24,'Commission Rate and Quota'!$D$25))))),IF(K170/'Commission Rate and Quota'!$E$4&lt;0.5,'Commission Rate and Quota'!$E$20,IF(K170/'Commission Rate and Quota'!$E$4&lt;0.75,'Commission Rate and Quota'!$E$21,IF(K170/'Commission Rate and Quota'!$E$4&lt;0.9,'Commission Rate and Quota'!$E$22,IF(K170/'Commission Rate and Quota'!$E$4&lt;1,'Commission Rate and Quota'!$E$23,IF(K170/'Commission Rate and Quota'!$E$4&lt;1.25,'Commission Rate and Quota'!$E$24,'Commission Rate and Quota'!$E$25))))))</f>
        <v>0.08</v>
      </c>
      <c r="M170" s="76">
        <f t="shared" si="8"/>
        <v>83872.145600000003</v>
      </c>
    </row>
    <row r="171" spans="1:13" x14ac:dyDescent="0.25">
      <c r="A171" s="43" t="s">
        <v>221</v>
      </c>
      <c r="B171" s="44">
        <v>45921</v>
      </c>
      <c r="C171" s="43">
        <v>167324</v>
      </c>
      <c r="D171" s="45">
        <v>9999.9</v>
      </c>
      <c r="E171" s="45">
        <v>999.9</v>
      </c>
      <c r="F171" s="43" t="s">
        <v>33</v>
      </c>
      <c r="G171" s="43">
        <v>763043</v>
      </c>
      <c r="H171" s="43" t="s">
        <v>12</v>
      </c>
      <c r="I171" s="43" t="s">
        <v>34</v>
      </c>
      <c r="J171" s="43" t="s">
        <v>13</v>
      </c>
      <c r="K171" s="46">
        <f t="shared" si="9"/>
        <v>3145772.7300000004</v>
      </c>
      <c r="L171" s="82">
        <f>IF(I171="Product",IF(K171/'Commission Rate and Quota'!$D$4&lt;0.5,'Commission Rate and Quota'!$D$20,IF(K171/'Commission Rate and Quota'!$D$4&lt;0.75,'Commission Rate and Quota'!$D$21,IF(K171/'Commission Rate and Quota'!$D$4&lt;0.9,'Commission Rate and Quota'!$D$22,IF('Data (1 &amp; 2)'!K171/'Commission Rate and Quota'!$D$4&lt;1,'Commission Rate and Quota'!$D$23,IF('Data (1 &amp; 2)'!K171/'Commission Rate and Quota'!$D$4&lt;1.25,'Commission Rate and Quota'!$D$24,'Commission Rate and Quota'!$D$25))))),IF(K171/'Commission Rate and Quota'!$E$4&lt;0.5,'Commission Rate and Quota'!$E$20,IF(K171/'Commission Rate and Quota'!$E$4&lt;0.75,'Commission Rate and Quota'!$E$21,IF(K171/'Commission Rate and Quota'!$E$4&lt;0.9,'Commission Rate and Quota'!$E$22,IF(K171/'Commission Rate and Quota'!$E$4&lt;1,'Commission Rate and Quota'!$E$23,IF(K171/'Commission Rate and Quota'!$E$4&lt;1.25,'Commission Rate and Quota'!$E$24,'Commission Rate and Quota'!$E$25))))))</f>
        <v>0.08</v>
      </c>
      <c r="M171" s="76">
        <f t="shared" si="8"/>
        <v>799.99199999999996</v>
      </c>
    </row>
    <row r="172" spans="1:13" x14ac:dyDescent="0.25">
      <c r="A172" s="43" t="s">
        <v>221</v>
      </c>
      <c r="B172" s="44">
        <v>45921</v>
      </c>
      <c r="C172" s="43">
        <v>167324</v>
      </c>
      <c r="D172" s="45">
        <v>620.04999999999995</v>
      </c>
      <c r="E172" s="45">
        <v>0</v>
      </c>
      <c r="F172" s="43" t="s">
        <v>33</v>
      </c>
      <c r="G172" s="43">
        <v>763043</v>
      </c>
      <c r="H172" s="43" t="s">
        <v>12</v>
      </c>
      <c r="I172" s="43" t="s">
        <v>34</v>
      </c>
      <c r="J172" s="43" t="s">
        <v>13</v>
      </c>
      <c r="K172" s="46">
        <f t="shared" si="9"/>
        <v>3146392.7800000003</v>
      </c>
      <c r="L172" s="82">
        <f>IF(I172="Product",IF(K172/'Commission Rate and Quota'!$D$4&lt;0.5,'Commission Rate and Quota'!$D$20,IF(K172/'Commission Rate and Quota'!$D$4&lt;0.75,'Commission Rate and Quota'!$D$21,IF(K172/'Commission Rate and Quota'!$D$4&lt;0.9,'Commission Rate and Quota'!$D$22,IF('Data (1 &amp; 2)'!K172/'Commission Rate and Quota'!$D$4&lt;1,'Commission Rate and Quota'!$D$23,IF('Data (1 &amp; 2)'!K172/'Commission Rate and Quota'!$D$4&lt;1.25,'Commission Rate and Quota'!$D$24,'Commission Rate and Quota'!$D$25))))),IF(K172/'Commission Rate and Quota'!$E$4&lt;0.5,'Commission Rate and Quota'!$E$20,IF(K172/'Commission Rate and Quota'!$E$4&lt;0.75,'Commission Rate and Quota'!$E$21,IF(K172/'Commission Rate and Quota'!$E$4&lt;0.9,'Commission Rate and Quota'!$E$22,IF(K172/'Commission Rate and Quota'!$E$4&lt;1,'Commission Rate and Quota'!$E$23,IF(K172/'Commission Rate and Quota'!$E$4&lt;1.25,'Commission Rate and Quota'!$E$24,'Commission Rate and Quota'!$E$25))))))</f>
        <v>0.08</v>
      </c>
      <c r="M172" s="76">
        <f t="shared" si="8"/>
        <v>49.603999999999999</v>
      </c>
    </row>
    <row r="173" spans="1:13" x14ac:dyDescent="0.25">
      <c r="A173" s="43" t="s">
        <v>221</v>
      </c>
      <c r="B173" s="44">
        <v>45921</v>
      </c>
      <c r="C173" s="43">
        <v>167324</v>
      </c>
      <c r="D173" s="45">
        <v>8999.2000000000007</v>
      </c>
      <c r="E173" s="45">
        <v>824.2</v>
      </c>
      <c r="F173" s="43" t="s">
        <v>33</v>
      </c>
      <c r="G173" s="43">
        <v>763043</v>
      </c>
      <c r="H173" s="43" t="s">
        <v>12</v>
      </c>
      <c r="I173" s="43" t="s">
        <v>34</v>
      </c>
      <c r="J173" s="43" t="s">
        <v>13</v>
      </c>
      <c r="K173" s="46">
        <f t="shared" si="9"/>
        <v>3155391.9800000004</v>
      </c>
      <c r="L173" s="82">
        <f>IF(I173="Product",IF(K173/'Commission Rate and Quota'!$D$4&lt;0.5,'Commission Rate and Quota'!$D$20,IF(K173/'Commission Rate and Quota'!$D$4&lt;0.75,'Commission Rate and Quota'!$D$21,IF(K173/'Commission Rate and Quota'!$D$4&lt;0.9,'Commission Rate and Quota'!$D$22,IF('Data (1 &amp; 2)'!K173/'Commission Rate and Quota'!$D$4&lt;1,'Commission Rate and Quota'!$D$23,IF('Data (1 &amp; 2)'!K173/'Commission Rate and Quota'!$D$4&lt;1.25,'Commission Rate and Quota'!$D$24,'Commission Rate and Quota'!$D$25))))),IF(K173/'Commission Rate and Quota'!$E$4&lt;0.5,'Commission Rate and Quota'!$E$20,IF(K173/'Commission Rate and Quota'!$E$4&lt;0.75,'Commission Rate and Quota'!$E$21,IF(K173/'Commission Rate and Quota'!$E$4&lt;0.9,'Commission Rate and Quota'!$E$22,IF(K173/'Commission Rate and Quota'!$E$4&lt;1,'Commission Rate and Quota'!$E$23,IF(K173/'Commission Rate and Quota'!$E$4&lt;1.25,'Commission Rate and Quota'!$E$24,'Commission Rate and Quota'!$E$25))))))</f>
        <v>0.08</v>
      </c>
      <c r="M173" s="76">
        <f t="shared" si="8"/>
        <v>719.93600000000004</v>
      </c>
    </row>
    <row r="174" spans="1:13" x14ac:dyDescent="0.25">
      <c r="A174" s="43" t="s">
        <v>222</v>
      </c>
      <c r="B174" s="44">
        <v>45925</v>
      </c>
      <c r="C174" s="43">
        <v>167324</v>
      </c>
      <c r="D174" s="45">
        <v>6193.5</v>
      </c>
      <c r="E174" s="45">
        <v>681</v>
      </c>
      <c r="F174" s="43" t="s">
        <v>33</v>
      </c>
      <c r="G174" s="43">
        <v>763043</v>
      </c>
      <c r="H174" s="43" t="s">
        <v>12</v>
      </c>
      <c r="I174" s="43" t="s">
        <v>34</v>
      </c>
      <c r="J174" s="43" t="s">
        <v>13</v>
      </c>
      <c r="K174" s="46">
        <f t="shared" si="9"/>
        <v>3161585.4800000004</v>
      </c>
      <c r="L174" s="82">
        <f>IF(I174="Product",IF(K174/'Commission Rate and Quota'!$D$4&lt;0.5,'Commission Rate and Quota'!$D$20,IF(K174/'Commission Rate and Quota'!$D$4&lt;0.75,'Commission Rate and Quota'!$D$21,IF(K174/'Commission Rate and Quota'!$D$4&lt;0.9,'Commission Rate and Quota'!$D$22,IF('Data (1 &amp; 2)'!K174/'Commission Rate and Quota'!$D$4&lt;1,'Commission Rate and Quota'!$D$23,IF('Data (1 &amp; 2)'!K174/'Commission Rate and Quota'!$D$4&lt;1.25,'Commission Rate and Quota'!$D$24,'Commission Rate and Quota'!$D$25))))),IF(K174/'Commission Rate and Quota'!$E$4&lt;0.5,'Commission Rate and Quota'!$E$20,IF(K174/'Commission Rate and Quota'!$E$4&lt;0.75,'Commission Rate and Quota'!$E$21,IF(K174/'Commission Rate and Quota'!$E$4&lt;0.9,'Commission Rate and Quota'!$E$22,IF(K174/'Commission Rate and Quota'!$E$4&lt;1,'Commission Rate and Quota'!$E$23,IF(K174/'Commission Rate and Quota'!$E$4&lt;1.25,'Commission Rate and Quota'!$E$24,'Commission Rate and Quota'!$E$25))))))</f>
        <v>0.08</v>
      </c>
      <c r="M174" s="76">
        <f t="shared" si="8"/>
        <v>495.48</v>
      </c>
    </row>
    <row r="175" spans="1:13" x14ac:dyDescent="0.25">
      <c r="A175" s="43" t="s">
        <v>223</v>
      </c>
      <c r="B175" s="44">
        <v>45926</v>
      </c>
      <c r="C175" s="43">
        <v>167324</v>
      </c>
      <c r="D175" s="45">
        <v>139475.68</v>
      </c>
      <c r="E175" s="45">
        <v>41844.21</v>
      </c>
      <c r="F175" s="43" t="s">
        <v>33</v>
      </c>
      <c r="G175" s="43">
        <v>763043</v>
      </c>
      <c r="H175" s="43" t="s">
        <v>12</v>
      </c>
      <c r="I175" s="43" t="s">
        <v>34</v>
      </c>
      <c r="J175" s="43" t="s">
        <v>13</v>
      </c>
      <c r="K175" s="46">
        <f t="shared" si="9"/>
        <v>3301061.1600000006</v>
      </c>
      <c r="L175" s="82">
        <f>IF(I175="Product",IF(K175/'Commission Rate and Quota'!$D$4&lt;0.5,'Commission Rate and Quota'!$D$20,IF(K175/'Commission Rate and Quota'!$D$4&lt;0.75,'Commission Rate and Quota'!$D$21,IF(K175/'Commission Rate and Quota'!$D$4&lt;0.9,'Commission Rate and Quota'!$D$22,IF('Data (1 &amp; 2)'!K175/'Commission Rate and Quota'!$D$4&lt;1,'Commission Rate and Quota'!$D$23,IF('Data (1 &amp; 2)'!K175/'Commission Rate and Quota'!$D$4&lt;1.25,'Commission Rate and Quota'!$D$24,'Commission Rate and Quota'!$D$25))))),IF(K175/'Commission Rate and Quota'!$E$4&lt;0.5,'Commission Rate and Quota'!$E$20,IF(K175/'Commission Rate and Quota'!$E$4&lt;0.75,'Commission Rate and Quota'!$E$21,IF(K175/'Commission Rate and Quota'!$E$4&lt;0.9,'Commission Rate and Quota'!$E$22,IF(K175/'Commission Rate and Quota'!$E$4&lt;1,'Commission Rate and Quota'!$E$23,IF(K175/'Commission Rate and Quota'!$E$4&lt;1.25,'Commission Rate and Quota'!$E$24,'Commission Rate and Quota'!$E$25))))))</f>
        <v>0.08</v>
      </c>
      <c r="M175" s="76">
        <f t="shared" si="8"/>
        <v>11158.054399999999</v>
      </c>
    </row>
    <row r="176" spans="1:13" x14ac:dyDescent="0.25">
      <c r="A176" s="43" t="s">
        <v>223</v>
      </c>
      <c r="B176" s="44">
        <v>45926</v>
      </c>
      <c r="C176" s="43">
        <v>167324</v>
      </c>
      <c r="D176" s="45">
        <v>41628.35</v>
      </c>
      <c r="E176" s="45">
        <v>12489.76</v>
      </c>
      <c r="F176" s="43" t="s">
        <v>33</v>
      </c>
      <c r="G176" s="43">
        <v>763043</v>
      </c>
      <c r="H176" s="43" t="s">
        <v>12</v>
      </c>
      <c r="I176" s="43" t="s">
        <v>34</v>
      </c>
      <c r="J176" s="43" t="s">
        <v>13</v>
      </c>
      <c r="K176" s="46">
        <f t="shared" si="9"/>
        <v>3342689.5100000007</v>
      </c>
      <c r="L176" s="82">
        <f>IF(I176="Product",IF(K176/'Commission Rate and Quota'!$D$4&lt;0.5,'Commission Rate and Quota'!$D$20,IF(K176/'Commission Rate and Quota'!$D$4&lt;0.75,'Commission Rate and Quota'!$D$21,IF(K176/'Commission Rate and Quota'!$D$4&lt;0.9,'Commission Rate and Quota'!$D$22,IF('Data (1 &amp; 2)'!K176/'Commission Rate and Quota'!$D$4&lt;1,'Commission Rate and Quota'!$D$23,IF('Data (1 &amp; 2)'!K176/'Commission Rate and Quota'!$D$4&lt;1.25,'Commission Rate and Quota'!$D$24,'Commission Rate and Quota'!$D$25))))),IF(K176/'Commission Rate and Quota'!$E$4&lt;0.5,'Commission Rate and Quota'!$E$20,IF(K176/'Commission Rate and Quota'!$E$4&lt;0.75,'Commission Rate and Quota'!$E$21,IF(K176/'Commission Rate and Quota'!$E$4&lt;0.9,'Commission Rate and Quota'!$E$22,IF(K176/'Commission Rate and Quota'!$E$4&lt;1,'Commission Rate and Quota'!$E$23,IF(K176/'Commission Rate and Quota'!$E$4&lt;1.25,'Commission Rate and Quota'!$E$24,'Commission Rate and Quota'!$E$25))))))</f>
        <v>0.14000000000000001</v>
      </c>
      <c r="M176" s="76">
        <f t="shared" si="8"/>
        <v>5827.9690000000001</v>
      </c>
    </row>
    <row r="177" spans="1:13" x14ac:dyDescent="0.25">
      <c r="A177" s="43" t="s">
        <v>224</v>
      </c>
      <c r="B177" s="44">
        <v>45927</v>
      </c>
      <c r="C177" s="43">
        <v>167324</v>
      </c>
      <c r="D177" s="45">
        <v>67095.320000000007</v>
      </c>
      <c r="E177" s="45">
        <v>4404.45</v>
      </c>
      <c r="F177" s="43" t="s">
        <v>33</v>
      </c>
      <c r="G177" s="43">
        <v>763043</v>
      </c>
      <c r="H177" s="43" t="s">
        <v>12</v>
      </c>
      <c r="I177" s="43" t="s">
        <v>34</v>
      </c>
      <c r="J177" s="43" t="s">
        <v>13</v>
      </c>
      <c r="K177" s="46">
        <f t="shared" si="9"/>
        <v>3409784.8300000005</v>
      </c>
      <c r="L177" s="82">
        <f>IF(I177="Product",IF(K177/'Commission Rate and Quota'!$D$4&lt;0.5,'Commission Rate and Quota'!$D$20,IF(K177/'Commission Rate and Quota'!$D$4&lt;0.75,'Commission Rate and Quota'!$D$21,IF(K177/'Commission Rate and Quota'!$D$4&lt;0.9,'Commission Rate and Quota'!$D$22,IF('Data (1 &amp; 2)'!K177/'Commission Rate and Quota'!$D$4&lt;1,'Commission Rate and Quota'!$D$23,IF('Data (1 &amp; 2)'!K177/'Commission Rate and Quota'!$D$4&lt;1.25,'Commission Rate and Quota'!$D$24,'Commission Rate and Quota'!$D$25))))),IF(K177/'Commission Rate and Quota'!$E$4&lt;0.5,'Commission Rate and Quota'!$E$20,IF(K177/'Commission Rate and Quota'!$E$4&lt;0.75,'Commission Rate and Quota'!$E$21,IF(K177/'Commission Rate and Quota'!$E$4&lt;0.9,'Commission Rate and Quota'!$E$22,IF(K177/'Commission Rate and Quota'!$E$4&lt;1,'Commission Rate and Quota'!$E$23,IF(K177/'Commission Rate and Quota'!$E$4&lt;1.25,'Commission Rate and Quota'!$E$24,'Commission Rate and Quota'!$E$25))))))</f>
        <v>0.14000000000000001</v>
      </c>
      <c r="M177" s="76">
        <f t="shared" si="8"/>
        <v>9393.3448000000026</v>
      </c>
    </row>
    <row r="178" spans="1:13" x14ac:dyDescent="0.25">
      <c r="A178" s="43" t="s">
        <v>224</v>
      </c>
      <c r="B178" s="44">
        <v>45927</v>
      </c>
      <c r="C178" s="43">
        <v>167324</v>
      </c>
      <c r="D178" s="45">
        <v>21008.12</v>
      </c>
      <c r="E178" s="45">
        <v>5266.54</v>
      </c>
      <c r="F178" s="43" t="s">
        <v>33</v>
      </c>
      <c r="G178" s="43">
        <v>763043</v>
      </c>
      <c r="H178" s="43" t="s">
        <v>12</v>
      </c>
      <c r="I178" s="43" t="s">
        <v>34</v>
      </c>
      <c r="J178" s="43" t="s">
        <v>13</v>
      </c>
      <c r="K178" s="46">
        <f t="shared" si="9"/>
        <v>3430792.9500000007</v>
      </c>
      <c r="L178" s="82">
        <f>IF(I178="Product",IF(K178/'Commission Rate and Quota'!$D$4&lt;0.5,'Commission Rate and Quota'!$D$20,IF(K178/'Commission Rate and Quota'!$D$4&lt;0.75,'Commission Rate and Quota'!$D$21,IF(K178/'Commission Rate and Quota'!$D$4&lt;0.9,'Commission Rate and Quota'!$D$22,IF('Data (1 &amp; 2)'!K178/'Commission Rate and Quota'!$D$4&lt;1,'Commission Rate and Quota'!$D$23,IF('Data (1 &amp; 2)'!K178/'Commission Rate and Quota'!$D$4&lt;1.25,'Commission Rate and Quota'!$D$24,'Commission Rate and Quota'!$D$25))))),IF(K178/'Commission Rate and Quota'!$E$4&lt;0.5,'Commission Rate and Quota'!$E$20,IF(K178/'Commission Rate and Quota'!$E$4&lt;0.75,'Commission Rate and Quota'!$E$21,IF(K178/'Commission Rate and Quota'!$E$4&lt;0.9,'Commission Rate and Quota'!$E$22,IF(K178/'Commission Rate and Quota'!$E$4&lt;1,'Commission Rate and Quota'!$E$23,IF(K178/'Commission Rate and Quota'!$E$4&lt;1.25,'Commission Rate and Quota'!$E$24,'Commission Rate and Quota'!$E$25))))))</f>
        <v>0.14000000000000001</v>
      </c>
      <c r="M178" s="76">
        <f t="shared" si="8"/>
        <v>2941.1368000000002</v>
      </c>
    </row>
    <row r="179" spans="1:13" x14ac:dyDescent="0.25">
      <c r="A179" s="43" t="s">
        <v>224</v>
      </c>
      <c r="B179" s="44">
        <v>45927</v>
      </c>
      <c r="C179" s="43">
        <v>167324</v>
      </c>
      <c r="D179" s="45">
        <v>20724.7</v>
      </c>
      <c r="E179" s="45">
        <v>4611.07</v>
      </c>
      <c r="F179" s="43" t="s">
        <v>33</v>
      </c>
      <c r="G179" s="43">
        <v>763043</v>
      </c>
      <c r="H179" s="43" t="s">
        <v>12</v>
      </c>
      <c r="I179" s="43" t="s">
        <v>34</v>
      </c>
      <c r="J179" s="43" t="s">
        <v>13</v>
      </c>
      <c r="K179" s="46">
        <f t="shared" si="9"/>
        <v>3451517.6500000008</v>
      </c>
      <c r="L179" s="82">
        <f>IF(I179="Product",IF(K179/'Commission Rate and Quota'!$D$4&lt;0.5,'Commission Rate and Quota'!$D$20,IF(K179/'Commission Rate and Quota'!$D$4&lt;0.75,'Commission Rate and Quota'!$D$21,IF(K179/'Commission Rate and Quota'!$D$4&lt;0.9,'Commission Rate and Quota'!$D$22,IF('Data (1 &amp; 2)'!K179/'Commission Rate and Quota'!$D$4&lt;1,'Commission Rate and Quota'!$D$23,IF('Data (1 &amp; 2)'!K179/'Commission Rate and Quota'!$D$4&lt;1.25,'Commission Rate and Quota'!$D$24,'Commission Rate and Quota'!$D$25))))),IF(K179/'Commission Rate and Quota'!$E$4&lt;0.5,'Commission Rate and Quota'!$E$20,IF(K179/'Commission Rate and Quota'!$E$4&lt;0.75,'Commission Rate and Quota'!$E$21,IF(K179/'Commission Rate and Quota'!$E$4&lt;0.9,'Commission Rate and Quota'!$E$22,IF(K179/'Commission Rate and Quota'!$E$4&lt;1,'Commission Rate and Quota'!$E$23,IF(K179/'Commission Rate and Quota'!$E$4&lt;1.25,'Commission Rate and Quota'!$E$24,'Commission Rate and Quota'!$E$25))))))</f>
        <v>0.14000000000000001</v>
      </c>
      <c r="M179" s="76">
        <f t="shared" si="8"/>
        <v>2901.4580000000005</v>
      </c>
    </row>
    <row r="180" spans="1:13" x14ac:dyDescent="0.25">
      <c r="A180" s="43" t="s">
        <v>224</v>
      </c>
      <c r="B180" s="44">
        <v>45927</v>
      </c>
      <c r="C180" s="43">
        <v>167324</v>
      </c>
      <c r="D180" s="45">
        <v>3958</v>
      </c>
      <c r="E180" s="45">
        <v>0</v>
      </c>
      <c r="F180" s="43" t="s">
        <v>33</v>
      </c>
      <c r="G180" s="43">
        <v>763043</v>
      </c>
      <c r="H180" s="43" t="s">
        <v>12</v>
      </c>
      <c r="I180" s="43" t="s">
        <v>34</v>
      </c>
      <c r="J180" s="43" t="s">
        <v>13</v>
      </c>
      <c r="K180" s="46">
        <f t="shared" si="9"/>
        <v>3455475.6500000008</v>
      </c>
      <c r="L180" s="82">
        <f>IF(I180="Product",IF(K180/'Commission Rate and Quota'!$D$4&lt;0.5,'Commission Rate and Quota'!$D$20,IF(K180/'Commission Rate and Quota'!$D$4&lt;0.75,'Commission Rate and Quota'!$D$21,IF(K180/'Commission Rate and Quota'!$D$4&lt;0.9,'Commission Rate and Quota'!$D$22,IF('Data (1 &amp; 2)'!K180/'Commission Rate and Quota'!$D$4&lt;1,'Commission Rate and Quota'!$D$23,IF('Data (1 &amp; 2)'!K180/'Commission Rate and Quota'!$D$4&lt;1.25,'Commission Rate and Quota'!$D$24,'Commission Rate and Quota'!$D$25))))),IF(K180/'Commission Rate and Quota'!$E$4&lt;0.5,'Commission Rate and Quota'!$E$20,IF(K180/'Commission Rate and Quota'!$E$4&lt;0.75,'Commission Rate and Quota'!$E$21,IF(K180/'Commission Rate and Quota'!$E$4&lt;0.9,'Commission Rate and Quota'!$E$22,IF(K180/'Commission Rate and Quota'!$E$4&lt;1,'Commission Rate and Quota'!$E$23,IF(K180/'Commission Rate and Quota'!$E$4&lt;1.25,'Commission Rate and Quota'!$E$24,'Commission Rate and Quota'!$E$25))))))</f>
        <v>0.14000000000000001</v>
      </c>
      <c r="M180" s="76">
        <f t="shared" si="8"/>
        <v>554.12</v>
      </c>
    </row>
    <row r="181" spans="1:13" x14ac:dyDescent="0.25">
      <c r="A181" s="43" t="s">
        <v>225</v>
      </c>
      <c r="B181" s="44">
        <v>45935</v>
      </c>
      <c r="C181" s="43">
        <v>167324</v>
      </c>
      <c r="D181" s="45">
        <v>290604.96000000002</v>
      </c>
      <c r="E181" s="45">
        <v>37572.959999999999</v>
      </c>
      <c r="F181" s="43" t="s">
        <v>33</v>
      </c>
      <c r="G181" s="43">
        <v>763043</v>
      </c>
      <c r="H181" s="43" t="s">
        <v>12</v>
      </c>
      <c r="I181" s="43" t="s">
        <v>34</v>
      </c>
      <c r="J181" s="43" t="s">
        <v>13</v>
      </c>
      <c r="K181" s="46">
        <f t="shared" si="9"/>
        <v>3746080.6100000008</v>
      </c>
      <c r="L181" s="82">
        <f>IF(I181="Product",IF(K181/'Commission Rate and Quota'!$D$4&lt;0.5,'Commission Rate and Quota'!$D$20,IF(K181/'Commission Rate and Quota'!$D$4&lt;0.75,'Commission Rate and Quota'!$D$21,IF(K181/'Commission Rate and Quota'!$D$4&lt;0.9,'Commission Rate and Quota'!$D$22,IF('Data (1 &amp; 2)'!K181/'Commission Rate and Quota'!$D$4&lt;1,'Commission Rate and Quota'!$D$23,IF('Data (1 &amp; 2)'!K181/'Commission Rate and Quota'!$D$4&lt;1.25,'Commission Rate and Quota'!$D$24,'Commission Rate and Quota'!$D$25))))),IF(K181/'Commission Rate and Quota'!$E$4&lt;0.5,'Commission Rate and Quota'!$E$20,IF(K181/'Commission Rate and Quota'!$E$4&lt;0.75,'Commission Rate and Quota'!$E$21,IF(K181/'Commission Rate and Quota'!$E$4&lt;0.9,'Commission Rate and Quota'!$E$22,IF(K181/'Commission Rate and Quota'!$E$4&lt;1,'Commission Rate and Quota'!$E$23,IF(K181/'Commission Rate and Quota'!$E$4&lt;1.25,'Commission Rate and Quota'!$E$24,'Commission Rate and Quota'!$E$25))))))</f>
        <v>0.16</v>
      </c>
      <c r="M181" s="76">
        <f t="shared" si="8"/>
        <v>46496.793600000005</v>
      </c>
    </row>
    <row r="182" spans="1:13" x14ac:dyDescent="0.25">
      <c r="A182" s="43" t="s">
        <v>225</v>
      </c>
      <c r="B182" s="44">
        <v>45935</v>
      </c>
      <c r="C182" s="43">
        <v>167324</v>
      </c>
      <c r="D182" s="45">
        <v>55680</v>
      </c>
      <c r="E182" s="45">
        <v>1014</v>
      </c>
      <c r="F182" s="43" t="s">
        <v>33</v>
      </c>
      <c r="G182" s="43">
        <v>763043</v>
      </c>
      <c r="H182" s="43" t="s">
        <v>12</v>
      </c>
      <c r="I182" s="43" t="s">
        <v>34</v>
      </c>
      <c r="J182" s="43" t="s">
        <v>13</v>
      </c>
      <c r="K182" s="46">
        <f t="shared" si="9"/>
        <v>3801760.6100000008</v>
      </c>
      <c r="L182" s="82">
        <f>IF(I182="Product",IF(K182/'Commission Rate and Quota'!$D$4&lt;0.5,'Commission Rate and Quota'!$D$20,IF(K182/'Commission Rate and Quota'!$D$4&lt;0.75,'Commission Rate and Quota'!$D$21,IF(K182/'Commission Rate and Quota'!$D$4&lt;0.9,'Commission Rate and Quota'!$D$22,IF('Data (1 &amp; 2)'!K182/'Commission Rate and Quota'!$D$4&lt;1,'Commission Rate and Quota'!$D$23,IF('Data (1 &amp; 2)'!K182/'Commission Rate and Quota'!$D$4&lt;1.25,'Commission Rate and Quota'!$D$24,'Commission Rate and Quota'!$D$25))))),IF(K182/'Commission Rate and Quota'!$E$4&lt;0.5,'Commission Rate and Quota'!$E$20,IF(K182/'Commission Rate and Quota'!$E$4&lt;0.75,'Commission Rate and Quota'!$E$21,IF(K182/'Commission Rate and Quota'!$E$4&lt;0.9,'Commission Rate and Quota'!$E$22,IF(K182/'Commission Rate and Quota'!$E$4&lt;1,'Commission Rate and Quota'!$E$23,IF(K182/'Commission Rate and Quota'!$E$4&lt;1.25,'Commission Rate and Quota'!$E$24,'Commission Rate and Quota'!$E$25))))))</f>
        <v>0.16</v>
      </c>
      <c r="M182" s="76">
        <f t="shared" si="8"/>
        <v>8908.8000000000011</v>
      </c>
    </row>
    <row r="183" spans="1:13" x14ac:dyDescent="0.25">
      <c r="A183" s="43" t="s">
        <v>225</v>
      </c>
      <c r="B183" s="44">
        <v>45935</v>
      </c>
      <c r="C183" s="43">
        <v>167324</v>
      </c>
      <c r="D183" s="45">
        <v>15789.83</v>
      </c>
      <c r="E183" s="45">
        <v>0</v>
      </c>
      <c r="F183" s="43" t="s">
        <v>33</v>
      </c>
      <c r="G183" s="43">
        <v>763043</v>
      </c>
      <c r="H183" s="43" t="s">
        <v>12</v>
      </c>
      <c r="I183" s="43" t="s">
        <v>34</v>
      </c>
      <c r="J183" s="43" t="s">
        <v>13</v>
      </c>
      <c r="K183" s="46">
        <f t="shared" si="9"/>
        <v>3817550.4400000009</v>
      </c>
      <c r="L183" s="82">
        <f>IF(I183="Product",IF(K183/'Commission Rate and Quota'!$D$4&lt;0.5,'Commission Rate and Quota'!$D$20,IF(K183/'Commission Rate and Quota'!$D$4&lt;0.75,'Commission Rate and Quota'!$D$21,IF(K183/'Commission Rate and Quota'!$D$4&lt;0.9,'Commission Rate and Quota'!$D$22,IF('Data (1 &amp; 2)'!K183/'Commission Rate and Quota'!$D$4&lt;1,'Commission Rate and Quota'!$D$23,IF('Data (1 &amp; 2)'!K183/'Commission Rate and Quota'!$D$4&lt;1.25,'Commission Rate and Quota'!$D$24,'Commission Rate and Quota'!$D$25))))),IF(K183/'Commission Rate and Quota'!$E$4&lt;0.5,'Commission Rate and Quota'!$E$20,IF(K183/'Commission Rate and Quota'!$E$4&lt;0.75,'Commission Rate and Quota'!$E$21,IF(K183/'Commission Rate and Quota'!$E$4&lt;0.9,'Commission Rate and Quota'!$E$22,IF(K183/'Commission Rate and Quota'!$E$4&lt;1,'Commission Rate and Quota'!$E$23,IF(K183/'Commission Rate and Quota'!$E$4&lt;1.25,'Commission Rate and Quota'!$E$24,'Commission Rate and Quota'!$E$25))))))</f>
        <v>0.16</v>
      </c>
      <c r="M183" s="76">
        <f t="shared" si="8"/>
        <v>2526.3728000000001</v>
      </c>
    </row>
    <row r="184" spans="1:13" x14ac:dyDescent="0.25">
      <c r="A184" s="43" t="s">
        <v>226</v>
      </c>
      <c r="B184" s="44">
        <v>45935</v>
      </c>
      <c r="C184" s="43">
        <v>167324</v>
      </c>
      <c r="D184" s="45">
        <v>181766.64</v>
      </c>
      <c r="E184" s="45">
        <v>23770.639999999999</v>
      </c>
      <c r="F184" s="43" t="s">
        <v>33</v>
      </c>
      <c r="G184" s="43">
        <v>763043</v>
      </c>
      <c r="H184" s="43" t="s">
        <v>12</v>
      </c>
      <c r="I184" s="43" t="s">
        <v>34</v>
      </c>
      <c r="J184" s="43" t="s">
        <v>13</v>
      </c>
      <c r="K184" s="46">
        <f t="shared" si="9"/>
        <v>3999317.080000001</v>
      </c>
      <c r="L184" s="82">
        <f>IF(I184="Product",IF(K184/'Commission Rate and Quota'!$D$4&lt;0.5,'Commission Rate and Quota'!$D$20,IF(K184/'Commission Rate and Quota'!$D$4&lt;0.75,'Commission Rate and Quota'!$D$21,IF(K184/'Commission Rate and Quota'!$D$4&lt;0.9,'Commission Rate and Quota'!$D$22,IF('Data (1 &amp; 2)'!K184/'Commission Rate and Quota'!$D$4&lt;1,'Commission Rate and Quota'!$D$23,IF('Data (1 &amp; 2)'!K184/'Commission Rate and Quota'!$D$4&lt;1.25,'Commission Rate and Quota'!$D$24,'Commission Rate and Quota'!$D$25))))),IF(K184/'Commission Rate and Quota'!$E$4&lt;0.5,'Commission Rate and Quota'!$E$20,IF(K184/'Commission Rate and Quota'!$E$4&lt;0.75,'Commission Rate and Quota'!$E$21,IF(K184/'Commission Rate and Quota'!$E$4&lt;0.9,'Commission Rate and Quota'!$E$22,IF(K184/'Commission Rate and Quota'!$E$4&lt;1,'Commission Rate and Quota'!$E$23,IF(K184/'Commission Rate and Quota'!$E$4&lt;1.25,'Commission Rate and Quota'!$E$24,'Commission Rate and Quota'!$E$25))))))</f>
        <v>0.16</v>
      </c>
      <c r="M184" s="76">
        <f t="shared" si="8"/>
        <v>29082.662400000001</v>
      </c>
    </row>
    <row r="185" spans="1:13" x14ac:dyDescent="0.25">
      <c r="A185" s="43" t="s">
        <v>226</v>
      </c>
      <c r="B185" s="44">
        <v>45935</v>
      </c>
      <c r="C185" s="43">
        <v>167324</v>
      </c>
      <c r="D185" s="45">
        <v>37120</v>
      </c>
      <c r="E185" s="45">
        <v>676</v>
      </c>
      <c r="F185" s="43" t="s">
        <v>33</v>
      </c>
      <c r="G185" s="43">
        <v>763043</v>
      </c>
      <c r="H185" s="43" t="s">
        <v>12</v>
      </c>
      <c r="I185" s="43" t="s">
        <v>34</v>
      </c>
      <c r="J185" s="43" t="s">
        <v>13</v>
      </c>
      <c r="K185" s="46">
        <f t="shared" si="9"/>
        <v>4036437.080000001</v>
      </c>
      <c r="L185" s="82">
        <f>IF(I185="Product",IF(K185/'Commission Rate and Quota'!$D$4&lt;0.5,'Commission Rate and Quota'!$D$20,IF(K185/'Commission Rate and Quota'!$D$4&lt;0.75,'Commission Rate and Quota'!$D$21,IF(K185/'Commission Rate and Quota'!$D$4&lt;0.9,'Commission Rate and Quota'!$D$22,IF('Data (1 &amp; 2)'!K185/'Commission Rate and Quota'!$D$4&lt;1,'Commission Rate and Quota'!$D$23,IF('Data (1 &amp; 2)'!K185/'Commission Rate and Quota'!$D$4&lt;1.25,'Commission Rate and Quota'!$D$24,'Commission Rate and Quota'!$D$25))))),IF(K185/'Commission Rate and Quota'!$E$4&lt;0.5,'Commission Rate and Quota'!$E$20,IF(K185/'Commission Rate and Quota'!$E$4&lt;0.75,'Commission Rate and Quota'!$E$21,IF(K185/'Commission Rate and Quota'!$E$4&lt;0.9,'Commission Rate and Quota'!$E$22,IF(K185/'Commission Rate and Quota'!$E$4&lt;1,'Commission Rate and Quota'!$E$23,IF(K185/'Commission Rate and Quota'!$E$4&lt;1.25,'Commission Rate and Quota'!$E$24,'Commission Rate and Quota'!$E$25))))))</f>
        <v>0.16</v>
      </c>
      <c r="M185" s="76">
        <f t="shared" si="8"/>
        <v>5939.2</v>
      </c>
    </row>
    <row r="186" spans="1:13" x14ac:dyDescent="0.25">
      <c r="A186" s="43" t="s">
        <v>226</v>
      </c>
      <c r="B186" s="44">
        <v>45935</v>
      </c>
      <c r="C186" s="43">
        <v>167324</v>
      </c>
      <c r="D186" s="45">
        <v>10062.450000000001</v>
      </c>
      <c r="E186" s="45">
        <v>0</v>
      </c>
      <c r="F186" s="43" t="s">
        <v>33</v>
      </c>
      <c r="G186" s="43">
        <v>763043</v>
      </c>
      <c r="H186" s="43" t="s">
        <v>12</v>
      </c>
      <c r="I186" s="43" t="s">
        <v>34</v>
      </c>
      <c r="J186" s="43" t="s">
        <v>13</v>
      </c>
      <c r="K186" s="46">
        <f t="shared" si="9"/>
        <v>4046499.5300000012</v>
      </c>
      <c r="L186" s="82">
        <f>IF(I186="Product",IF(K186/'Commission Rate and Quota'!$D$4&lt;0.5,'Commission Rate and Quota'!$D$20,IF(K186/'Commission Rate and Quota'!$D$4&lt;0.75,'Commission Rate and Quota'!$D$21,IF(K186/'Commission Rate and Quota'!$D$4&lt;0.9,'Commission Rate and Quota'!$D$22,IF('Data (1 &amp; 2)'!K186/'Commission Rate and Quota'!$D$4&lt;1,'Commission Rate and Quota'!$D$23,IF('Data (1 &amp; 2)'!K186/'Commission Rate and Quota'!$D$4&lt;1.25,'Commission Rate and Quota'!$D$24,'Commission Rate and Quota'!$D$25))))),IF(K186/'Commission Rate and Quota'!$E$4&lt;0.5,'Commission Rate and Quota'!$E$20,IF(K186/'Commission Rate and Quota'!$E$4&lt;0.75,'Commission Rate and Quota'!$E$21,IF(K186/'Commission Rate and Quota'!$E$4&lt;0.9,'Commission Rate and Quota'!$E$22,IF(K186/'Commission Rate and Quota'!$E$4&lt;1,'Commission Rate and Quota'!$E$23,IF(K186/'Commission Rate and Quota'!$E$4&lt;1.25,'Commission Rate and Quota'!$E$24,'Commission Rate and Quota'!$E$25))))))</f>
        <v>0.16</v>
      </c>
      <c r="M186" s="76">
        <f t="shared" si="8"/>
        <v>1609.9920000000002</v>
      </c>
    </row>
    <row r="187" spans="1:13" x14ac:dyDescent="0.25">
      <c r="A187" s="43" t="s">
        <v>169</v>
      </c>
      <c r="B187" s="44">
        <v>45938</v>
      </c>
      <c r="C187" s="43">
        <v>124749</v>
      </c>
      <c r="D187" s="45">
        <v>2195</v>
      </c>
      <c r="E187" s="45">
        <v>395</v>
      </c>
      <c r="F187" s="43" t="s">
        <v>33</v>
      </c>
      <c r="G187" s="43">
        <v>763043</v>
      </c>
      <c r="H187" s="43" t="s">
        <v>12</v>
      </c>
      <c r="I187" s="43" t="s">
        <v>34</v>
      </c>
      <c r="J187" s="43" t="s">
        <v>13</v>
      </c>
      <c r="K187" s="46">
        <f t="shared" si="9"/>
        <v>4048694.5300000012</v>
      </c>
      <c r="L187" s="82">
        <f>IF(I187="Product",IF(K187/'Commission Rate and Quota'!$D$4&lt;0.5,'Commission Rate and Quota'!$D$20,IF(K187/'Commission Rate and Quota'!$D$4&lt;0.75,'Commission Rate and Quota'!$D$21,IF(K187/'Commission Rate and Quota'!$D$4&lt;0.9,'Commission Rate and Quota'!$D$22,IF('Data (1 &amp; 2)'!K187/'Commission Rate and Quota'!$D$4&lt;1,'Commission Rate and Quota'!$D$23,IF('Data (1 &amp; 2)'!K187/'Commission Rate and Quota'!$D$4&lt;1.25,'Commission Rate and Quota'!$D$24,'Commission Rate and Quota'!$D$25))))),IF(K187/'Commission Rate and Quota'!$E$4&lt;0.5,'Commission Rate and Quota'!$E$20,IF(K187/'Commission Rate and Quota'!$E$4&lt;0.75,'Commission Rate and Quota'!$E$21,IF(K187/'Commission Rate and Quota'!$E$4&lt;0.9,'Commission Rate and Quota'!$E$22,IF(K187/'Commission Rate and Quota'!$E$4&lt;1,'Commission Rate and Quota'!$E$23,IF(K187/'Commission Rate and Quota'!$E$4&lt;1.25,'Commission Rate and Quota'!$E$24,'Commission Rate and Quota'!$E$25))))))</f>
        <v>0.16</v>
      </c>
      <c r="M187" s="76">
        <f t="shared" si="8"/>
        <v>351.2</v>
      </c>
    </row>
    <row r="188" spans="1:13" x14ac:dyDescent="0.25">
      <c r="A188" s="43" t="s">
        <v>169</v>
      </c>
      <c r="B188" s="44">
        <v>45938</v>
      </c>
      <c r="C188" s="43">
        <v>124749</v>
      </c>
      <c r="D188" s="45">
        <v>-25</v>
      </c>
      <c r="E188" s="45">
        <v>0</v>
      </c>
      <c r="F188" s="43" t="s">
        <v>33</v>
      </c>
      <c r="G188" s="43">
        <v>763043</v>
      </c>
      <c r="H188" s="43" t="s">
        <v>12</v>
      </c>
      <c r="I188" s="43" t="s">
        <v>34</v>
      </c>
      <c r="J188" s="43" t="s">
        <v>13</v>
      </c>
      <c r="K188" s="46">
        <f t="shared" si="9"/>
        <v>4048669.5300000012</v>
      </c>
      <c r="L188" s="82">
        <f>IF(I188="Product",IF(K188/'Commission Rate and Quota'!$D$4&lt;0.5,'Commission Rate and Quota'!$D$20,IF(K188/'Commission Rate and Quota'!$D$4&lt;0.75,'Commission Rate and Quota'!$D$21,IF(K188/'Commission Rate and Quota'!$D$4&lt;0.9,'Commission Rate and Quota'!$D$22,IF('Data (1 &amp; 2)'!K188/'Commission Rate and Quota'!$D$4&lt;1,'Commission Rate and Quota'!$D$23,IF('Data (1 &amp; 2)'!K188/'Commission Rate and Quota'!$D$4&lt;1.25,'Commission Rate and Quota'!$D$24,'Commission Rate and Quota'!$D$25))))),IF(K188/'Commission Rate and Quota'!$E$4&lt;0.5,'Commission Rate and Quota'!$E$20,IF(K188/'Commission Rate and Quota'!$E$4&lt;0.75,'Commission Rate and Quota'!$E$21,IF(K188/'Commission Rate and Quota'!$E$4&lt;0.9,'Commission Rate and Quota'!$E$22,IF(K188/'Commission Rate and Quota'!$E$4&lt;1,'Commission Rate and Quota'!$E$23,IF(K188/'Commission Rate and Quota'!$E$4&lt;1.25,'Commission Rate and Quota'!$E$24,'Commission Rate and Quota'!$E$25))))))</f>
        <v>0.16</v>
      </c>
      <c r="M188" s="76">
        <f t="shared" si="8"/>
        <v>-4</v>
      </c>
    </row>
    <row r="189" spans="1:13" x14ac:dyDescent="0.25">
      <c r="A189" s="43" t="s">
        <v>170</v>
      </c>
      <c r="B189" s="44">
        <v>45938</v>
      </c>
      <c r="C189" s="43">
        <v>124749</v>
      </c>
      <c r="D189" s="45">
        <v>439.02</v>
      </c>
      <c r="E189" s="45">
        <v>79.02</v>
      </c>
      <c r="F189" s="43" t="s">
        <v>33</v>
      </c>
      <c r="G189" s="43">
        <v>763043</v>
      </c>
      <c r="H189" s="43" t="s">
        <v>12</v>
      </c>
      <c r="I189" s="43" t="s">
        <v>34</v>
      </c>
      <c r="J189" s="43" t="s">
        <v>13</v>
      </c>
      <c r="K189" s="46">
        <f t="shared" si="9"/>
        <v>4049108.5500000012</v>
      </c>
      <c r="L189" s="82">
        <f>IF(I189="Product",IF(K189/'Commission Rate and Quota'!$D$4&lt;0.5,'Commission Rate and Quota'!$D$20,IF(K189/'Commission Rate and Quota'!$D$4&lt;0.75,'Commission Rate and Quota'!$D$21,IF(K189/'Commission Rate and Quota'!$D$4&lt;0.9,'Commission Rate and Quota'!$D$22,IF('Data (1 &amp; 2)'!K189/'Commission Rate and Quota'!$D$4&lt;1,'Commission Rate and Quota'!$D$23,IF('Data (1 &amp; 2)'!K189/'Commission Rate and Quota'!$D$4&lt;1.25,'Commission Rate and Quota'!$D$24,'Commission Rate and Quota'!$D$25))))),IF(K189/'Commission Rate and Quota'!$E$4&lt;0.5,'Commission Rate and Quota'!$E$20,IF(K189/'Commission Rate and Quota'!$E$4&lt;0.75,'Commission Rate and Quota'!$E$21,IF(K189/'Commission Rate and Quota'!$E$4&lt;0.9,'Commission Rate and Quota'!$E$22,IF(K189/'Commission Rate and Quota'!$E$4&lt;1,'Commission Rate and Quota'!$E$23,IF(K189/'Commission Rate and Quota'!$E$4&lt;1.25,'Commission Rate and Quota'!$E$24,'Commission Rate and Quota'!$E$25))))))</f>
        <v>0.16</v>
      </c>
      <c r="M189" s="76">
        <f t="shared" si="8"/>
        <v>70.243200000000002</v>
      </c>
    </row>
    <row r="190" spans="1:13" x14ac:dyDescent="0.25">
      <c r="A190" s="43" t="s">
        <v>170</v>
      </c>
      <c r="B190" s="44">
        <v>45938</v>
      </c>
      <c r="C190" s="43">
        <v>124749</v>
      </c>
      <c r="D190" s="45">
        <v>-25</v>
      </c>
      <c r="E190" s="45">
        <v>0</v>
      </c>
      <c r="F190" s="43" t="s">
        <v>33</v>
      </c>
      <c r="G190" s="43">
        <v>763043</v>
      </c>
      <c r="H190" s="43" t="s">
        <v>12</v>
      </c>
      <c r="I190" s="43" t="s">
        <v>34</v>
      </c>
      <c r="J190" s="43" t="s">
        <v>13</v>
      </c>
      <c r="K190" s="46">
        <f t="shared" si="9"/>
        <v>4049083.5500000012</v>
      </c>
      <c r="L190" s="82">
        <f>IF(I190="Product",IF(K190/'Commission Rate and Quota'!$D$4&lt;0.5,'Commission Rate and Quota'!$D$20,IF(K190/'Commission Rate and Quota'!$D$4&lt;0.75,'Commission Rate and Quota'!$D$21,IF(K190/'Commission Rate and Quota'!$D$4&lt;0.9,'Commission Rate and Quota'!$D$22,IF('Data (1 &amp; 2)'!K190/'Commission Rate and Quota'!$D$4&lt;1,'Commission Rate and Quota'!$D$23,IF('Data (1 &amp; 2)'!K190/'Commission Rate and Quota'!$D$4&lt;1.25,'Commission Rate and Quota'!$D$24,'Commission Rate and Quota'!$D$25))))),IF(K190/'Commission Rate and Quota'!$E$4&lt;0.5,'Commission Rate and Quota'!$E$20,IF(K190/'Commission Rate and Quota'!$E$4&lt;0.75,'Commission Rate and Quota'!$E$21,IF(K190/'Commission Rate and Quota'!$E$4&lt;0.9,'Commission Rate and Quota'!$E$22,IF(K190/'Commission Rate and Quota'!$E$4&lt;1,'Commission Rate and Quota'!$E$23,IF(K190/'Commission Rate and Quota'!$E$4&lt;1.25,'Commission Rate and Quota'!$E$24,'Commission Rate and Quota'!$E$25))))))</f>
        <v>0.16</v>
      </c>
      <c r="M190" s="76">
        <f t="shared" si="8"/>
        <v>-4</v>
      </c>
    </row>
    <row r="191" spans="1:13" x14ac:dyDescent="0.25">
      <c r="A191" s="43" t="s">
        <v>227</v>
      </c>
      <c r="B191" s="44">
        <v>45947</v>
      </c>
      <c r="C191" s="43">
        <v>167324</v>
      </c>
      <c r="D191" s="45">
        <v>7148.76</v>
      </c>
      <c r="E191" s="45">
        <v>206.06</v>
      </c>
      <c r="F191" s="43" t="s">
        <v>33</v>
      </c>
      <c r="G191" s="43">
        <v>763043</v>
      </c>
      <c r="H191" s="43" t="s">
        <v>12</v>
      </c>
      <c r="I191" s="43" t="s">
        <v>34</v>
      </c>
      <c r="J191" s="43" t="s">
        <v>13</v>
      </c>
      <c r="K191" s="46">
        <f t="shared" si="9"/>
        <v>4056232.310000001</v>
      </c>
      <c r="L191" s="82">
        <f>IF(I191="Product",IF(K191/'Commission Rate and Quota'!$D$4&lt;0.5,'Commission Rate and Quota'!$D$20,IF(K191/'Commission Rate and Quota'!$D$4&lt;0.75,'Commission Rate and Quota'!$D$21,IF(K191/'Commission Rate and Quota'!$D$4&lt;0.9,'Commission Rate and Quota'!$D$22,IF('Data (1 &amp; 2)'!K191/'Commission Rate and Quota'!$D$4&lt;1,'Commission Rate and Quota'!$D$23,IF('Data (1 &amp; 2)'!K191/'Commission Rate and Quota'!$D$4&lt;1.25,'Commission Rate and Quota'!$D$24,'Commission Rate and Quota'!$D$25))))),IF(K191/'Commission Rate and Quota'!$E$4&lt;0.5,'Commission Rate and Quota'!$E$20,IF(K191/'Commission Rate and Quota'!$E$4&lt;0.75,'Commission Rate and Quota'!$E$21,IF(K191/'Commission Rate and Quota'!$E$4&lt;0.9,'Commission Rate and Quota'!$E$22,IF(K191/'Commission Rate and Quota'!$E$4&lt;1,'Commission Rate and Quota'!$E$23,IF(K191/'Commission Rate and Quota'!$E$4&lt;1.25,'Commission Rate and Quota'!$E$24,'Commission Rate and Quota'!$E$25))))))</f>
        <v>0.16</v>
      </c>
      <c r="M191" s="76">
        <f t="shared" si="8"/>
        <v>1143.8016</v>
      </c>
    </row>
    <row r="192" spans="1:13" x14ac:dyDescent="0.25">
      <c r="A192" s="43" t="s">
        <v>227</v>
      </c>
      <c r="B192" s="44">
        <v>45947</v>
      </c>
      <c r="C192" s="43">
        <v>167324</v>
      </c>
      <c r="D192" s="45">
        <v>1566</v>
      </c>
      <c r="E192" s="45">
        <v>28.5</v>
      </c>
      <c r="F192" s="43" t="s">
        <v>33</v>
      </c>
      <c r="G192" s="43">
        <v>763043</v>
      </c>
      <c r="H192" s="43" t="s">
        <v>12</v>
      </c>
      <c r="I192" s="43" t="s">
        <v>34</v>
      </c>
      <c r="J192" s="43" t="s">
        <v>13</v>
      </c>
      <c r="K192" s="46">
        <f t="shared" si="9"/>
        <v>4057798.310000001</v>
      </c>
      <c r="L192" s="82">
        <f>IF(I192="Product",IF(K192/'Commission Rate and Quota'!$D$4&lt;0.5,'Commission Rate and Quota'!$D$20,IF(K192/'Commission Rate and Quota'!$D$4&lt;0.75,'Commission Rate and Quota'!$D$21,IF(K192/'Commission Rate and Quota'!$D$4&lt;0.9,'Commission Rate and Quota'!$D$22,IF('Data (1 &amp; 2)'!K192/'Commission Rate and Quota'!$D$4&lt;1,'Commission Rate and Quota'!$D$23,IF('Data (1 &amp; 2)'!K192/'Commission Rate and Quota'!$D$4&lt;1.25,'Commission Rate and Quota'!$D$24,'Commission Rate and Quota'!$D$25))))),IF(K192/'Commission Rate and Quota'!$E$4&lt;0.5,'Commission Rate and Quota'!$E$20,IF(K192/'Commission Rate and Quota'!$E$4&lt;0.75,'Commission Rate and Quota'!$E$21,IF(K192/'Commission Rate and Quota'!$E$4&lt;0.9,'Commission Rate and Quota'!$E$22,IF(K192/'Commission Rate and Quota'!$E$4&lt;1,'Commission Rate and Quota'!$E$23,IF(K192/'Commission Rate and Quota'!$E$4&lt;1.25,'Commission Rate and Quota'!$E$24,'Commission Rate and Quota'!$E$25))))))</f>
        <v>0.16</v>
      </c>
      <c r="M192" s="76">
        <f t="shared" si="8"/>
        <v>250.56</v>
      </c>
    </row>
    <row r="193" spans="1:13" x14ac:dyDescent="0.25">
      <c r="A193" s="43" t="s">
        <v>227</v>
      </c>
      <c r="B193" s="44">
        <v>45947</v>
      </c>
      <c r="C193" s="43">
        <v>167324</v>
      </c>
      <c r="D193" s="45">
        <v>368.24</v>
      </c>
      <c r="E193" s="45">
        <v>0</v>
      </c>
      <c r="F193" s="43" t="s">
        <v>33</v>
      </c>
      <c r="G193" s="43">
        <v>763043</v>
      </c>
      <c r="H193" s="43" t="s">
        <v>12</v>
      </c>
      <c r="I193" s="43" t="s">
        <v>34</v>
      </c>
      <c r="J193" s="43" t="s">
        <v>13</v>
      </c>
      <c r="K193" s="46">
        <f t="shared" si="9"/>
        <v>4058166.5500000012</v>
      </c>
      <c r="L193" s="82">
        <f>IF(I193="Product",IF(K193/'Commission Rate and Quota'!$D$4&lt;0.5,'Commission Rate and Quota'!$D$20,IF(K193/'Commission Rate and Quota'!$D$4&lt;0.75,'Commission Rate and Quota'!$D$21,IF(K193/'Commission Rate and Quota'!$D$4&lt;0.9,'Commission Rate and Quota'!$D$22,IF('Data (1 &amp; 2)'!K193/'Commission Rate and Quota'!$D$4&lt;1,'Commission Rate and Quota'!$D$23,IF('Data (1 &amp; 2)'!K193/'Commission Rate and Quota'!$D$4&lt;1.25,'Commission Rate and Quota'!$D$24,'Commission Rate and Quota'!$D$25))))),IF(K193/'Commission Rate and Quota'!$E$4&lt;0.5,'Commission Rate and Quota'!$E$20,IF(K193/'Commission Rate and Quota'!$E$4&lt;0.75,'Commission Rate and Quota'!$E$21,IF(K193/'Commission Rate and Quota'!$E$4&lt;0.9,'Commission Rate and Quota'!$E$22,IF(K193/'Commission Rate and Quota'!$E$4&lt;1,'Commission Rate and Quota'!$E$23,IF(K193/'Commission Rate and Quota'!$E$4&lt;1.25,'Commission Rate and Quota'!$E$24,'Commission Rate and Quota'!$E$25))))))</f>
        <v>0.16</v>
      </c>
      <c r="M193" s="76">
        <f t="shared" si="8"/>
        <v>58.918400000000005</v>
      </c>
    </row>
    <row r="194" spans="1:13" x14ac:dyDescent="0.25">
      <c r="A194" s="43" t="s">
        <v>171</v>
      </c>
      <c r="B194" s="44">
        <v>45952</v>
      </c>
      <c r="C194" s="43">
        <v>124749</v>
      </c>
      <c r="D194" s="45">
        <v>10854</v>
      </c>
      <c r="E194" s="45">
        <v>1447.2</v>
      </c>
      <c r="F194" s="43" t="s">
        <v>33</v>
      </c>
      <c r="G194" s="43">
        <v>763043</v>
      </c>
      <c r="H194" s="43" t="s">
        <v>12</v>
      </c>
      <c r="I194" s="43" t="s">
        <v>34</v>
      </c>
      <c r="J194" s="43" t="s">
        <v>13</v>
      </c>
      <c r="K194" s="46">
        <f t="shared" si="9"/>
        <v>4069020.5500000012</v>
      </c>
      <c r="L194" s="82">
        <f>IF(I194="Product",IF(K194/'Commission Rate and Quota'!$D$4&lt;0.5,'Commission Rate and Quota'!$D$20,IF(K194/'Commission Rate and Quota'!$D$4&lt;0.75,'Commission Rate and Quota'!$D$21,IF(K194/'Commission Rate and Quota'!$D$4&lt;0.9,'Commission Rate and Quota'!$D$22,IF('Data (1 &amp; 2)'!K194/'Commission Rate and Quota'!$D$4&lt;1,'Commission Rate and Quota'!$D$23,IF('Data (1 &amp; 2)'!K194/'Commission Rate and Quota'!$D$4&lt;1.25,'Commission Rate and Quota'!$D$24,'Commission Rate and Quota'!$D$25))))),IF(K194/'Commission Rate and Quota'!$E$4&lt;0.5,'Commission Rate and Quota'!$E$20,IF(K194/'Commission Rate and Quota'!$E$4&lt;0.75,'Commission Rate and Quota'!$E$21,IF(K194/'Commission Rate and Quota'!$E$4&lt;0.9,'Commission Rate and Quota'!$E$22,IF(K194/'Commission Rate and Quota'!$E$4&lt;1,'Commission Rate and Quota'!$E$23,IF(K194/'Commission Rate and Quota'!$E$4&lt;1.25,'Commission Rate and Quota'!$E$24,'Commission Rate and Quota'!$E$25))))))</f>
        <v>0.16</v>
      </c>
      <c r="M194" s="76">
        <f t="shared" si="8"/>
        <v>1736.64</v>
      </c>
    </row>
    <row r="195" spans="1:13" x14ac:dyDescent="0.25">
      <c r="A195" s="43" t="s">
        <v>228</v>
      </c>
      <c r="B195" s="44">
        <v>45954</v>
      </c>
      <c r="C195" s="43">
        <v>167324</v>
      </c>
      <c r="D195" s="45">
        <v>14145</v>
      </c>
      <c r="E195" s="45">
        <v>0</v>
      </c>
      <c r="F195" s="43" t="s">
        <v>33</v>
      </c>
      <c r="G195" s="43">
        <v>763043</v>
      </c>
      <c r="H195" s="43" t="s">
        <v>12</v>
      </c>
      <c r="I195" s="43" t="s">
        <v>34</v>
      </c>
      <c r="J195" s="43" t="s">
        <v>13</v>
      </c>
      <c r="K195" s="46">
        <f t="shared" si="9"/>
        <v>4083165.5500000012</v>
      </c>
      <c r="L195" s="82">
        <f>IF(I195="Product",IF(K195/'Commission Rate and Quota'!$D$4&lt;0.5,'Commission Rate and Quota'!$D$20,IF(K195/'Commission Rate and Quota'!$D$4&lt;0.75,'Commission Rate and Quota'!$D$21,IF(K195/'Commission Rate and Quota'!$D$4&lt;0.9,'Commission Rate and Quota'!$D$22,IF('Data (1 &amp; 2)'!K195/'Commission Rate and Quota'!$D$4&lt;1,'Commission Rate and Quota'!$D$23,IF('Data (1 &amp; 2)'!K195/'Commission Rate and Quota'!$D$4&lt;1.25,'Commission Rate and Quota'!$D$24,'Commission Rate and Quota'!$D$25))))),IF(K195/'Commission Rate and Quota'!$E$4&lt;0.5,'Commission Rate and Quota'!$E$20,IF(K195/'Commission Rate and Quota'!$E$4&lt;0.75,'Commission Rate and Quota'!$E$21,IF(K195/'Commission Rate and Quota'!$E$4&lt;0.9,'Commission Rate and Quota'!$E$22,IF(K195/'Commission Rate and Quota'!$E$4&lt;1,'Commission Rate and Quota'!$E$23,IF(K195/'Commission Rate and Quota'!$E$4&lt;1.25,'Commission Rate and Quota'!$E$24,'Commission Rate and Quota'!$E$25))))))</f>
        <v>0.16</v>
      </c>
      <c r="M195" s="76">
        <f t="shared" ref="M195:M258" si="10">L195*D195</f>
        <v>2263.2000000000003</v>
      </c>
    </row>
    <row r="196" spans="1:13" x14ac:dyDescent="0.25">
      <c r="A196" s="43" t="s">
        <v>228</v>
      </c>
      <c r="B196" s="44">
        <v>45954</v>
      </c>
      <c r="C196" s="43">
        <v>167324</v>
      </c>
      <c r="D196" s="45">
        <v>374.85</v>
      </c>
      <c r="E196" s="45">
        <v>0</v>
      </c>
      <c r="F196" s="43" t="s">
        <v>33</v>
      </c>
      <c r="G196" s="43">
        <v>763043</v>
      </c>
      <c r="H196" s="43" t="s">
        <v>12</v>
      </c>
      <c r="I196" s="43" t="s">
        <v>34</v>
      </c>
      <c r="J196" s="43" t="s">
        <v>13</v>
      </c>
      <c r="K196" s="46">
        <f t="shared" si="9"/>
        <v>4083540.4000000013</v>
      </c>
      <c r="L196" s="82">
        <f>IF(I196="Product",IF(K196/'Commission Rate and Quota'!$D$4&lt;0.5,'Commission Rate and Quota'!$D$20,IF(K196/'Commission Rate and Quota'!$D$4&lt;0.75,'Commission Rate and Quota'!$D$21,IF(K196/'Commission Rate and Quota'!$D$4&lt;0.9,'Commission Rate and Quota'!$D$22,IF('Data (1 &amp; 2)'!K196/'Commission Rate and Quota'!$D$4&lt;1,'Commission Rate and Quota'!$D$23,IF('Data (1 &amp; 2)'!K196/'Commission Rate and Quota'!$D$4&lt;1.25,'Commission Rate and Quota'!$D$24,'Commission Rate and Quota'!$D$25))))),IF(K196/'Commission Rate and Quota'!$E$4&lt;0.5,'Commission Rate and Quota'!$E$20,IF(K196/'Commission Rate and Quota'!$E$4&lt;0.75,'Commission Rate and Quota'!$E$21,IF(K196/'Commission Rate and Quota'!$E$4&lt;0.9,'Commission Rate and Quota'!$E$22,IF(K196/'Commission Rate and Quota'!$E$4&lt;1,'Commission Rate and Quota'!$E$23,IF(K196/'Commission Rate and Quota'!$E$4&lt;1.25,'Commission Rate and Quota'!$E$24,'Commission Rate and Quota'!$E$25))))))</f>
        <v>0.16</v>
      </c>
      <c r="M196" s="76">
        <f t="shared" si="10"/>
        <v>59.976000000000006</v>
      </c>
    </row>
    <row r="197" spans="1:13" x14ac:dyDescent="0.25">
      <c r="A197" s="43" t="s">
        <v>229</v>
      </c>
      <c r="B197" s="44">
        <v>45960</v>
      </c>
      <c r="C197" s="43">
        <v>167324</v>
      </c>
      <c r="D197" s="45">
        <v>21280</v>
      </c>
      <c r="E197" s="45">
        <v>612</v>
      </c>
      <c r="F197" s="43" t="s">
        <v>33</v>
      </c>
      <c r="G197" s="43">
        <v>763043</v>
      </c>
      <c r="H197" s="43" t="s">
        <v>12</v>
      </c>
      <c r="I197" s="43" t="s">
        <v>34</v>
      </c>
      <c r="J197" s="43" t="s">
        <v>13</v>
      </c>
      <c r="K197" s="46">
        <f t="shared" si="9"/>
        <v>4104820.4000000013</v>
      </c>
      <c r="L197" s="82">
        <f>IF(I197="Product",IF(K197/'Commission Rate and Quota'!$D$4&lt;0.5,'Commission Rate and Quota'!$D$20,IF(K197/'Commission Rate and Quota'!$D$4&lt;0.75,'Commission Rate and Quota'!$D$21,IF(K197/'Commission Rate and Quota'!$D$4&lt;0.9,'Commission Rate and Quota'!$D$22,IF('Data (1 &amp; 2)'!K197/'Commission Rate and Quota'!$D$4&lt;1,'Commission Rate and Quota'!$D$23,IF('Data (1 &amp; 2)'!K197/'Commission Rate and Quota'!$D$4&lt;1.25,'Commission Rate and Quota'!$D$24,'Commission Rate and Quota'!$D$25))))),IF(K197/'Commission Rate and Quota'!$E$4&lt;0.5,'Commission Rate and Quota'!$E$20,IF(K197/'Commission Rate and Quota'!$E$4&lt;0.75,'Commission Rate and Quota'!$E$21,IF(K197/'Commission Rate and Quota'!$E$4&lt;0.9,'Commission Rate and Quota'!$E$22,IF(K197/'Commission Rate and Quota'!$E$4&lt;1,'Commission Rate and Quota'!$E$23,IF(K197/'Commission Rate and Quota'!$E$4&lt;1.25,'Commission Rate and Quota'!$E$24,'Commission Rate and Quota'!$E$25))))))</f>
        <v>0.16</v>
      </c>
      <c r="M197" s="76">
        <f t="shared" si="10"/>
        <v>3404.8</v>
      </c>
    </row>
    <row r="198" spans="1:13" x14ac:dyDescent="0.25">
      <c r="A198" s="43" t="s">
        <v>229</v>
      </c>
      <c r="B198" s="44">
        <v>45960</v>
      </c>
      <c r="C198" s="43">
        <v>167324</v>
      </c>
      <c r="D198" s="45">
        <v>1066.8499999999999</v>
      </c>
      <c r="E198" s="45">
        <v>0</v>
      </c>
      <c r="F198" s="43" t="s">
        <v>33</v>
      </c>
      <c r="G198" s="43">
        <v>763043</v>
      </c>
      <c r="H198" s="43" t="s">
        <v>12</v>
      </c>
      <c r="I198" s="43" t="s">
        <v>34</v>
      </c>
      <c r="J198" s="43" t="s">
        <v>13</v>
      </c>
      <c r="K198" s="46">
        <f t="shared" si="9"/>
        <v>4105887.2500000014</v>
      </c>
      <c r="L198" s="82">
        <f>IF(I198="Product",IF(K198/'Commission Rate and Quota'!$D$4&lt;0.5,'Commission Rate and Quota'!$D$20,IF(K198/'Commission Rate and Quota'!$D$4&lt;0.75,'Commission Rate and Quota'!$D$21,IF(K198/'Commission Rate and Quota'!$D$4&lt;0.9,'Commission Rate and Quota'!$D$22,IF('Data (1 &amp; 2)'!K198/'Commission Rate and Quota'!$D$4&lt;1,'Commission Rate and Quota'!$D$23,IF('Data (1 &amp; 2)'!K198/'Commission Rate and Quota'!$D$4&lt;1.25,'Commission Rate and Quota'!$D$24,'Commission Rate and Quota'!$D$25))))),IF(K198/'Commission Rate and Quota'!$E$4&lt;0.5,'Commission Rate and Quota'!$E$20,IF(K198/'Commission Rate and Quota'!$E$4&lt;0.75,'Commission Rate and Quota'!$E$21,IF(K198/'Commission Rate and Quota'!$E$4&lt;0.9,'Commission Rate and Quota'!$E$22,IF(K198/'Commission Rate and Quota'!$E$4&lt;1,'Commission Rate and Quota'!$E$23,IF(K198/'Commission Rate and Quota'!$E$4&lt;1.25,'Commission Rate and Quota'!$E$24,'Commission Rate and Quota'!$E$25))))))</f>
        <v>0.16</v>
      </c>
      <c r="M198" s="76">
        <f t="shared" si="10"/>
        <v>170.696</v>
      </c>
    </row>
    <row r="199" spans="1:13" x14ac:dyDescent="0.25">
      <c r="A199" s="43" t="s">
        <v>230</v>
      </c>
      <c r="B199" s="44">
        <v>45962</v>
      </c>
      <c r="C199" s="43">
        <v>167324</v>
      </c>
      <c r="D199" s="45">
        <v>9972</v>
      </c>
      <c r="E199" s="45">
        <v>972</v>
      </c>
      <c r="F199" s="43" t="s">
        <v>33</v>
      </c>
      <c r="G199" s="43">
        <v>763043</v>
      </c>
      <c r="H199" s="43" t="s">
        <v>12</v>
      </c>
      <c r="I199" s="43" t="s">
        <v>34</v>
      </c>
      <c r="J199" s="43" t="s">
        <v>13</v>
      </c>
      <c r="K199" s="46">
        <f t="shared" si="9"/>
        <v>4115859.2500000014</v>
      </c>
      <c r="L199" s="82">
        <f>IF(I199="Product",IF(K199/'Commission Rate and Quota'!$D$4&lt;0.5,'Commission Rate and Quota'!$D$20,IF(K199/'Commission Rate and Quota'!$D$4&lt;0.75,'Commission Rate and Quota'!$D$21,IF(K199/'Commission Rate and Quota'!$D$4&lt;0.9,'Commission Rate and Quota'!$D$22,IF('Data (1 &amp; 2)'!K199/'Commission Rate and Quota'!$D$4&lt;1,'Commission Rate and Quota'!$D$23,IF('Data (1 &amp; 2)'!K199/'Commission Rate and Quota'!$D$4&lt;1.25,'Commission Rate and Quota'!$D$24,'Commission Rate and Quota'!$D$25))))),IF(K199/'Commission Rate and Quota'!$E$4&lt;0.5,'Commission Rate and Quota'!$E$20,IF(K199/'Commission Rate and Quota'!$E$4&lt;0.75,'Commission Rate and Quota'!$E$21,IF(K199/'Commission Rate and Quota'!$E$4&lt;0.9,'Commission Rate and Quota'!$E$22,IF(K199/'Commission Rate and Quota'!$E$4&lt;1,'Commission Rate and Quota'!$E$23,IF(K199/'Commission Rate and Quota'!$E$4&lt;1.25,'Commission Rate and Quota'!$E$24,'Commission Rate and Quota'!$E$25))))))</f>
        <v>0.16</v>
      </c>
      <c r="M199" s="76">
        <f t="shared" si="10"/>
        <v>1595.52</v>
      </c>
    </row>
    <row r="200" spans="1:13" x14ac:dyDescent="0.25">
      <c r="A200" s="43" t="s">
        <v>302</v>
      </c>
      <c r="B200" s="44">
        <v>45962</v>
      </c>
      <c r="C200" s="43">
        <v>398599</v>
      </c>
      <c r="D200" s="45">
        <v>36954.199999999997</v>
      </c>
      <c r="E200" s="45">
        <v>2956.6</v>
      </c>
      <c r="F200" s="43" t="s">
        <v>33</v>
      </c>
      <c r="G200" s="43">
        <v>763043</v>
      </c>
      <c r="H200" s="43" t="s">
        <v>12</v>
      </c>
      <c r="I200" s="43" t="s">
        <v>34</v>
      </c>
      <c r="J200" s="43" t="s">
        <v>13</v>
      </c>
      <c r="K200" s="46">
        <f t="shared" si="9"/>
        <v>4152813.4500000016</v>
      </c>
      <c r="L200" s="82">
        <f>IF(I200="Product",IF(K200/'Commission Rate and Quota'!$D$4&lt;0.5,'Commission Rate and Quota'!$D$20,IF(K200/'Commission Rate and Quota'!$D$4&lt;0.75,'Commission Rate and Quota'!$D$21,IF(K200/'Commission Rate and Quota'!$D$4&lt;0.9,'Commission Rate and Quota'!$D$22,IF('Data (1 &amp; 2)'!K200/'Commission Rate and Quota'!$D$4&lt;1,'Commission Rate and Quota'!$D$23,IF('Data (1 &amp; 2)'!K200/'Commission Rate and Quota'!$D$4&lt;1.25,'Commission Rate and Quota'!$D$24,'Commission Rate and Quota'!$D$25))))),IF(K200/'Commission Rate and Quota'!$E$4&lt;0.5,'Commission Rate and Quota'!$E$20,IF(K200/'Commission Rate and Quota'!$E$4&lt;0.75,'Commission Rate and Quota'!$E$21,IF(K200/'Commission Rate and Quota'!$E$4&lt;0.9,'Commission Rate and Quota'!$E$22,IF(K200/'Commission Rate and Quota'!$E$4&lt;1,'Commission Rate and Quota'!$E$23,IF(K200/'Commission Rate and Quota'!$E$4&lt;1.25,'Commission Rate and Quota'!$E$24,'Commission Rate and Quota'!$E$25))))))</f>
        <v>0.16</v>
      </c>
      <c r="M200" s="76">
        <f t="shared" si="10"/>
        <v>5912.6719999999996</v>
      </c>
    </row>
    <row r="201" spans="1:13" x14ac:dyDescent="0.25">
      <c r="A201" s="43" t="s">
        <v>302</v>
      </c>
      <c r="B201" s="44">
        <v>45962</v>
      </c>
      <c r="C201" s="43">
        <v>398599</v>
      </c>
      <c r="D201" s="45">
        <v>2217.25</v>
      </c>
      <c r="E201" s="45">
        <v>0</v>
      </c>
      <c r="F201" s="43" t="s">
        <v>33</v>
      </c>
      <c r="G201" s="43">
        <v>763043</v>
      </c>
      <c r="H201" s="43" t="s">
        <v>12</v>
      </c>
      <c r="I201" s="43" t="s">
        <v>34</v>
      </c>
      <c r="J201" s="43" t="s">
        <v>13</v>
      </c>
      <c r="K201" s="46">
        <f t="shared" si="9"/>
        <v>4155030.7000000016</v>
      </c>
      <c r="L201" s="82">
        <f>IF(I201="Product",IF(K201/'Commission Rate and Quota'!$D$4&lt;0.5,'Commission Rate and Quota'!$D$20,IF(K201/'Commission Rate and Quota'!$D$4&lt;0.75,'Commission Rate and Quota'!$D$21,IF(K201/'Commission Rate and Quota'!$D$4&lt;0.9,'Commission Rate and Quota'!$D$22,IF('Data (1 &amp; 2)'!K201/'Commission Rate and Quota'!$D$4&lt;1,'Commission Rate and Quota'!$D$23,IF('Data (1 &amp; 2)'!K201/'Commission Rate and Quota'!$D$4&lt;1.25,'Commission Rate and Quota'!$D$24,'Commission Rate and Quota'!$D$25))))),IF(K201/'Commission Rate and Quota'!$E$4&lt;0.5,'Commission Rate and Quota'!$E$20,IF(K201/'Commission Rate and Quota'!$E$4&lt;0.75,'Commission Rate and Quota'!$E$21,IF(K201/'Commission Rate and Quota'!$E$4&lt;0.9,'Commission Rate and Quota'!$E$22,IF(K201/'Commission Rate and Quota'!$E$4&lt;1,'Commission Rate and Quota'!$E$23,IF(K201/'Commission Rate and Quota'!$E$4&lt;1.25,'Commission Rate and Quota'!$E$24,'Commission Rate and Quota'!$E$25))))))</f>
        <v>0.16</v>
      </c>
      <c r="M201" s="76">
        <f t="shared" si="10"/>
        <v>354.76</v>
      </c>
    </row>
    <row r="202" spans="1:13" x14ac:dyDescent="0.25">
      <c r="A202" s="43" t="s">
        <v>172</v>
      </c>
      <c r="B202" s="44">
        <v>45966</v>
      </c>
      <c r="C202" s="43">
        <v>124749</v>
      </c>
      <c r="D202" s="45">
        <v>3200</v>
      </c>
      <c r="E202" s="45">
        <v>320</v>
      </c>
      <c r="F202" s="43" t="s">
        <v>33</v>
      </c>
      <c r="G202" s="43">
        <v>763043</v>
      </c>
      <c r="H202" s="43" t="s">
        <v>12</v>
      </c>
      <c r="I202" s="43" t="s">
        <v>34</v>
      </c>
      <c r="J202" s="43" t="s">
        <v>13</v>
      </c>
      <c r="K202" s="46">
        <f t="shared" si="9"/>
        <v>4158230.7000000016</v>
      </c>
      <c r="L202" s="82">
        <f>IF(I202="Product",IF(K202/'Commission Rate and Quota'!$D$4&lt;0.5,'Commission Rate and Quota'!$D$20,IF(K202/'Commission Rate and Quota'!$D$4&lt;0.75,'Commission Rate and Quota'!$D$21,IF(K202/'Commission Rate and Quota'!$D$4&lt;0.9,'Commission Rate and Quota'!$D$22,IF('Data (1 &amp; 2)'!K202/'Commission Rate and Quota'!$D$4&lt;1,'Commission Rate and Quota'!$D$23,IF('Data (1 &amp; 2)'!K202/'Commission Rate and Quota'!$D$4&lt;1.25,'Commission Rate and Quota'!$D$24,'Commission Rate and Quota'!$D$25))))),IF(K202/'Commission Rate and Quota'!$E$4&lt;0.5,'Commission Rate and Quota'!$E$20,IF(K202/'Commission Rate and Quota'!$E$4&lt;0.75,'Commission Rate and Quota'!$E$21,IF(K202/'Commission Rate and Quota'!$E$4&lt;0.9,'Commission Rate and Quota'!$E$22,IF(K202/'Commission Rate and Quota'!$E$4&lt;1,'Commission Rate and Quota'!$E$23,IF(K202/'Commission Rate and Quota'!$E$4&lt;1.25,'Commission Rate and Quota'!$E$24,'Commission Rate and Quota'!$E$25))))))</f>
        <v>0.16</v>
      </c>
      <c r="M202" s="76">
        <f t="shared" si="10"/>
        <v>512</v>
      </c>
    </row>
    <row r="203" spans="1:13" x14ac:dyDescent="0.25">
      <c r="A203" s="43" t="s">
        <v>172</v>
      </c>
      <c r="B203" s="44">
        <v>45966</v>
      </c>
      <c r="C203" s="43">
        <v>124749</v>
      </c>
      <c r="D203" s="45">
        <v>639.99</v>
      </c>
      <c r="E203" s="45">
        <v>63.99</v>
      </c>
      <c r="F203" s="43" t="s">
        <v>33</v>
      </c>
      <c r="G203" s="43">
        <v>763043</v>
      </c>
      <c r="H203" s="43" t="s">
        <v>12</v>
      </c>
      <c r="I203" s="43" t="s">
        <v>34</v>
      </c>
      <c r="J203" s="43" t="s">
        <v>13</v>
      </c>
      <c r="K203" s="46">
        <f t="shared" si="9"/>
        <v>4158870.6900000018</v>
      </c>
      <c r="L203" s="82">
        <f>IF(I203="Product",IF(K203/'Commission Rate and Quota'!$D$4&lt;0.5,'Commission Rate and Quota'!$D$20,IF(K203/'Commission Rate and Quota'!$D$4&lt;0.75,'Commission Rate and Quota'!$D$21,IF(K203/'Commission Rate and Quota'!$D$4&lt;0.9,'Commission Rate and Quota'!$D$22,IF('Data (1 &amp; 2)'!K203/'Commission Rate and Quota'!$D$4&lt;1,'Commission Rate and Quota'!$D$23,IF('Data (1 &amp; 2)'!K203/'Commission Rate and Quota'!$D$4&lt;1.25,'Commission Rate and Quota'!$D$24,'Commission Rate and Quota'!$D$25))))),IF(K203/'Commission Rate and Quota'!$E$4&lt;0.5,'Commission Rate and Quota'!$E$20,IF(K203/'Commission Rate and Quota'!$E$4&lt;0.75,'Commission Rate and Quota'!$E$21,IF(K203/'Commission Rate and Quota'!$E$4&lt;0.9,'Commission Rate and Quota'!$E$22,IF(K203/'Commission Rate and Quota'!$E$4&lt;1,'Commission Rate and Quota'!$E$23,IF(K203/'Commission Rate and Quota'!$E$4&lt;1.25,'Commission Rate and Quota'!$E$24,'Commission Rate and Quota'!$E$25))))))</f>
        <v>0.16</v>
      </c>
      <c r="M203" s="76">
        <f t="shared" si="10"/>
        <v>102.39840000000001</v>
      </c>
    </row>
    <row r="204" spans="1:13" x14ac:dyDescent="0.25">
      <c r="A204" s="43" t="s">
        <v>172</v>
      </c>
      <c r="B204" s="44">
        <v>45966</v>
      </c>
      <c r="C204" s="43">
        <v>124749</v>
      </c>
      <c r="D204" s="45">
        <v>-25</v>
      </c>
      <c r="E204" s="45">
        <v>0</v>
      </c>
      <c r="F204" s="43" t="s">
        <v>33</v>
      </c>
      <c r="G204" s="43">
        <v>763043</v>
      </c>
      <c r="H204" s="43" t="s">
        <v>12</v>
      </c>
      <c r="I204" s="43" t="s">
        <v>34</v>
      </c>
      <c r="J204" s="43" t="s">
        <v>13</v>
      </c>
      <c r="K204" s="46">
        <f t="shared" si="9"/>
        <v>4158845.6900000018</v>
      </c>
      <c r="L204" s="82">
        <f>IF(I204="Product",IF(K204/'Commission Rate and Quota'!$D$4&lt;0.5,'Commission Rate and Quota'!$D$20,IF(K204/'Commission Rate and Quota'!$D$4&lt;0.75,'Commission Rate and Quota'!$D$21,IF(K204/'Commission Rate and Quota'!$D$4&lt;0.9,'Commission Rate and Quota'!$D$22,IF('Data (1 &amp; 2)'!K204/'Commission Rate and Quota'!$D$4&lt;1,'Commission Rate and Quota'!$D$23,IF('Data (1 &amp; 2)'!K204/'Commission Rate and Quota'!$D$4&lt;1.25,'Commission Rate and Quota'!$D$24,'Commission Rate and Quota'!$D$25))))),IF(K204/'Commission Rate and Quota'!$E$4&lt;0.5,'Commission Rate and Quota'!$E$20,IF(K204/'Commission Rate and Quota'!$E$4&lt;0.75,'Commission Rate and Quota'!$E$21,IF(K204/'Commission Rate and Quota'!$E$4&lt;0.9,'Commission Rate and Quota'!$E$22,IF(K204/'Commission Rate and Quota'!$E$4&lt;1,'Commission Rate and Quota'!$E$23,IF(K204/'Commission Rate and Quota'!$E$4&lt;1.25,'Commission Rate and Quota'!$E$24,'Commission Rate and Quota'!$E$25))))))</f>
        <v>0.16</v>
      </c>
      <c r="M204" s="76">
        <f t="shared" si="10"/>
        <v>-4</v>
      </c>
    </row>
    <row r="205" spans="1:13" x14ac:dyDescent="0.25">
      <c r="A205" s="43" t="s">
        <v>231</v>
      </c>
      <c r="B205" s="44">
        <v>45970</v>
      </c>
      <c r="C205" s="43">
        <v>167324</v>
      </c>
      <c r="D205" s="45">
        <v>8157.32</v>
      </c>
      <c r="E205" s="45">
        <v>245.32</v>
      </c>
      <c r="F205" s="43" t="s">
        <v>33</v>
      </c>
      <c r="G205" s="43">
        <v>763043</v>
      </c>
      <c r="H205" s="43" t="s">
        <v>12</v>
      </c>
      <c r="I205" s="43" t="s">
        <v>34</v>
      </c>
      <c r="J205" s="43" t="s">
        <v>13</v>
      </c>
      <c r="K205" s="46">
        <f t="shared" si="9"/>
        <v>4167003.0100000016</v>
      </c>
      <c r="L205" s="82">
        <f>IF(I205="Product",IF(K205/'Commission Rate and Quota'!$D$4&lt;0.5,'Commission Rate and Quota'!$D$20,IF(K205/'Commission Rate and Quota'!$D$4&lt;0.75,'Commission Rate and Quota'!$D$21,IF(K205/'Commission Rate and Quota'!$D$4&lt;0.9,'Commission Rate and Quota'!$D$22,IF('Data (1 &amp; 2)'!K205/'Commission Rate and Quota'!$D$4&lt;1,'Commission Rate and Quota'!$D$23,IF('Data (1 &amp; 2)'!K205/'Commission Rate and Quota'!$D$4&lt;1.25,'Commission Rate and Quota'!$D$24,'Commission Rate and Quota'!$D$25))))),IF(K205/'Commission Rate and Quota'!$E$4&lt;0.5,'Commission Rate and Quota'!$E$20,IF(K205/'Commission Rate and Quota'!$E$4&lt;0.75,'Commission Rate and Quota'!$E$21,IF(K205/'Commission Rate and Quota'!$E$4&lt;0.9,'Commission Rate and Quota'!$E$22,IF(K205/'Commission Rate and Quota'!$E$4&lt;1,'Commission Rate and Quota'!$E$23,IF(K205/'Commission Rate and Quota'!$E$4&lt;1.25,'Commission Rate and Quota'!$E$24,'Commission Rate and Quota'!$E$25))))))</f>
        <v>0.16</v>
      </c>
      <c r="M205" s="76">
        <f t="shared" si="10"/>
        <v>1305.1712</v>
      </c>
    </row>
    <row r="206" spans="1:13" x14ac:dyDescent="0.25">
      <c r="A206" s="43" t="s">
        <v>231</v>
      </c>
      <c r="B206" s="44">
        <v>45970</v>
      </c>
      <c r="C206" s="43">
        <v>167324</v>
      </c>
      <c r="D206" s="45">
        <v>1461.6</v>
      </c>
      <c r="E206" s="45">
        <v>29.6</v>
      </c>
      <c r="F206" s="43" t="s">
        <v>33</v>
      </c>
      <c r="G206" s="43">
        <v>763043</v>
      </c>
      <c r="H206" s="43" t="s">
        <v>12</v>
      </c>
      <c r="I206" s="43" t="s">
        <v>34</v>
      </c>
      <c r="J206" s="43" t="s">
        <v>13</v>
      </c>
      <c r="K206" s="46">
        <f t="shared" si="9"/>
        <v>4168464.6100000017</v>
      </c>
      <c r="L206" s="82">
        <f>IF(I206="Product",IF(K206/'Commission Rate and Quota'!$D$4&lt;0.5,'Commission Rate and Quota'!$D$20,IF(K206/'Commission Rate and Quota'!$D$4&lt;0.75,'Commission Rate and Quota'!$D$21,IF(K206/'Commission Rate and Quota'!$D$4&lt;0.9,'Commission Rate and Quota'!$D$22,IF('Data (1 &amp; 2)'!K206/'Commission Rate and Quota'!$D$4&lt;1,'Commission Rate and Quota'!$D$23,IF('Data (1 &amp; 2)'!K206/'Commission Rate and Quota'!$D$4&lt;1.25,'Commission Rate and Quota'!$D$24,'Commission Rate and Quota'!$D$25))))),IF(K206/'Commission Rate and Quota'!$E$4&lt;0.5,'Commission Rate and Quota'!$E$20,IF(K206/'Commission Rate and Quota'!$E$4&lt;0.75,'Commission Rate and Quota'!$E$21,IF(K206/'Commission Rate and Quota'!$E$4&lt;0.9,'Commission Rate and Quota'!$E$22,IF(K206/'Commission Rate and Quota'!$E$4&lt;1,'Commission Rate and Quota'!$E$23,IF(K206/'Commission Rate and Quota'!$E$4&lt;1.25,'Commission Rate and Quota'!$E$24,'Commission Rate and Quota'!$E$25))))))</f>
        <v>0.16</v>
      </c>
      <c r="M206" s="76">
        <f t="shared" si="10"/>
        <v>233.85599999999999</v>
      </c>
    </row>
    <row r="207" spans="1:13" x14ac:dyDescent="0.25">
      <c r="A207" s="43" t="s">
        <v>231</v>
      </c>
      <c r="B207" s="44">
        <v>45970</v>
      </c>
      <c r="C207" s="43">
        <v>167324</v>
      </c>
      <c r="D207" s="45">
        <v>418.9</v>
      </c>
      <c r="E207" s="45">
        <v>0</v>
      </c>
      <c r="F207" s="43" t="s">
        <v>33</v>
      </c>
      <c r="G207" s="43">
        <v>763043</v>
      </c>
      <c r="H207" s="43" t="s">
        <v>12</v>
      </c>
      <c r="I207" s="43" t="s">
        <v>34</v>
      </c>
      <c r="J207" s="43" t="s">
        <v>13</v>
      </c>
      <c r="K207" s="46">
        <f t="shared" si="9"/>
        <v>4168883.5100000016</v>
      </c>
      <c r="L207" s="82">
        <f>IF(I207="Product",IF(K207/'Commission Rate and Quota'!$D$4&lt;0.5,'Commission Rate and Quota'!$D$20,IF(K207/'Commission Rate and Quota'!$D$4&lt;0.75,'Commission Rate and Quota'!$D$21,IF(K207/'Commission Rate and Quota'!$D$4&lt;0.9,'Commission Rate and Quota'!$D$22,IF('Data (1 &amp; 2)'!K207/'Commission Rate and Quota'!$D$4&lt;1,'Commission Rate and Quota'!$D$23,IF('Data (1 &amp; 2)'!K207/'Commission Rate and Quota'!$D$4&lt;1.25,'Commission Rate and Quota'!$D$24,'Commission Rate and Quota'!$D$25))))),IF(K207/'Commission Rate and Quota'!$E$4&lt;0.5,'Commission Rate and Quota'!$E$20,IF(K207/'Commission Rate and Quota'!$E$4&lt;0.75,'Commission Rate and Quota'!$E$21,IF(K207/'Commission Rate and Quota'!$E$4&lt;0.9,'Commission Rate and Quota'!$E$22,IF(K207/'Commission Rate and Quota'!$E$4&lt;1,'Commission Rate and Quota'!$E$23,IF(K207/'Commission Rate and Quota'!$E$4&lt;1.25,'Commission Rate and Quota'!$E$24,'Commission Rate and Quota'!$E$25))))))</f>
        <v>0.16</v>
      </c>
      <c r="M207" s="76">
        <f t="shared" si="10"/>
        <v>67.024000000000001</v>
      </c>
    </row>
    <row r="208" spans="1:13" x14ac:dyDescent="0.25">
      <c r="A208" s="43" t="s">
        <v>232</v>
      </c>
      <c r="B208" s="44">
        <v>45988</v>
      </c>
      <c r="C208" s="43">
        <v>167324</v>
      </c>
      <c r="D208" s="45">
        <v>7071.16</v>
      </c>
      <c r="E208" s="45">
        <v>869.74</v>
      </c>
      <c r="F208" s="43" t="s">
        <v>33</v>
      </c>
      <c r="G208" s="43">
        <v>763043</v>
      </c>
      <c r="H208" s="43" t="s">
        <v>12</v>
      </c>
      <c r="I208" s="43" t="s">
        <v>34</v>
      </c>
      <c r="J208" s="43" t="s">
        <v>13</v>
      </c>
      <c r="K208" s="46">
        <f t="shared" si="9"/>
        <v>4175954.6700000018</v>
      </c>
      <c r="L208" s="82">
        <f>IF(I208="Product",IF(K208/'Commission Rate and Quota'!$D$4&lt;0.5,'Commission Rate and Quota'!$D$20,IF(K208/'Commission Rate and Quota'!$D$4&lt;0.75,'Commission Rate and Quota'!$D$21,IF(K208/'Commission Rate and Quota'!$D$4&lt;0.9,'Commission Rate and Quota'!$D$22,IF('Data (1 &amp; 2)'!K208/'Commission Rate and Quota'!$D$4&lt;1,'Commission Rate and Quota'!$D$23,IF('Data (1 &amp; 2)'!K208/'Commission Rate and Quota'!$D$4&lt;1.25,'Commission Rate and Quota'!$D$24,'Commission Rate and Quota'!$D$25))))),IF(K208/'Commission Rate and Quota'!$E$4&lt;0.5,'Commission Rate and Quota'!$E$20,IF(K208/'Commission Rate and Quota'!$E$4&lt;0.75,'Commission Rate and Quota'!$E$21,IF(K208/'Commission Rate and Quota'!$E$4&lt;0.9,'Commission Rate and Quota'!$E$22,IF(K208/'Commission Rate and Quota'!$E$4&lt;1,'Commission Rate and Quota'!$E$23,IF(K208/'Commission Rate and Quota'!$E$4&lt;1.25,'Commission Rate and Quota'!$E$24,'Commission Rate and Quota'!$E$25))))))</f>
        <v>0.16</v>
      </c>
      <c r="M208" s="76">
        <f t="shared" si="10"/>
        <v>1131.3856000000001</v>
      </c>
    </row>
    <row r="209" spans="1:13" x14ac:dyDescent="0.25">
      <c r="A209" s="43" t="s">
        <v>232</v>
      </c>
      <c r="B209" s="44">
        <v>45988</v>
      </c>
      <c r="C209" s="43">
        <v>167324</v>
      </c>
      <c r="D209" s="45">
        <v>1461.6</v>
      </c>
      <c r="E209" s="45">
        <v>28.84</v>
      </c>
      <c r="F209" s="43" t="s">
        <v>33</v>
      </c>
      <c r="G209" s="43">
        <v>763043</v>
      </c>
      <c r="H209" s="43" t="s">
        <v>12</v>
      </c>
      <c r="I209" s="43" t="s">
        <v>34</v>
      </c>
      <c r="J209" s="43" t="s">
        <v>13</v>
      </c>
      <c r="K209" s="46">
        <f t="shared" si="9"/>
        <v>4177416.2700000019</v>
      </c>
      <c r="L209" s="82">
        <f>IF(I209="Product",IF(K209/'Commission Rate and Quota'!$D$4&lt;0.5,'Commission Rate and Quota'!$D$20,IF(K209/'Commission Rate and Quota'!$D$4&lt;0.75,'Commission Rate and Quota'!$D$21,IF(K209/'Commission Rate and Quota'!$D$4&lt;0.9,'Commission Rate and Quota'!$D$22,IF('Data (1 &amp; 2)'!K209/'Commission Rate and Quota'!$D$4&lt;1,'Commission Rate and Quota'!$D$23,IF('Data (1 &amp; 2)'!K209/'Commission Rate and Quota'!$D$4&lt;1.25,'Commission Rate and Quota'!$D$24,'Commission Rate and Quota'!$D$25))))),IF(K209/'Commission Rate and Quota'!$E$4&lt;0.5,'Commission Rate and Quota'!$E$20,IF(K209/'Commission Rate and Quota'!$E$4&lt;0.75,'Commission Rate and Quota'!$E$21,IF(K209/'Commission Rate and Quota'!$E$4&lt;0.9,'Commission Rate and Quota'!$E$22,IF(K209/'Commission Rate and Quota'!$E$4&lt;1,'Commission Rate and Quota'!$E$23,IF(K209/'Commission Rate and Quota'!$E$4&lt;1.25,'Commission Rate and Quota'!$E$24,'Commission Rate and Quota'!$E$25))))))</f>
        <v>0.16</v>
      </c>
      <c r="M209" s="76">
        <f t="shared" si="10"/>
        <v>233.85599999999999</v>
      </c>
    </row>
    <row r="210" spans="1:13" x14ac:dyDescent="0.25">
      <c r="A210" s="43" t="s">
        <v>232</v>
      </c>
      <c r="B210" s="44">
        <v>45988</v>
      </c>
      <c r="C210" s="43">
        <v>167324</v>
      </c>
      <c r="D210" s="45">
        <v>361.44</v>
      </c>
      <c r="E210" s="45">
        <v>0</v>
      </c>
      <c r="F210" s="43" t="s">
        <v>33</v>
      </c>
      <c r="G210" s="43">
        <v>763043</v>
      </c>
      <c r="H210" s="43" t="s">
        <v>12</v>
      </c>
      <c r="I210" s="43" t="s">
        <v>34</v>
      </c>
      <c r="J210" s="43" t="s">
        <v>13</v>
      </c>
      <c r="K210" s="46">
        <f t="shared" si="9"/>
        <v>4177777.7100000018</v>
      </c>
      <c r="L210" s="82">
        <f>IF(I210="Product",IF(K210/'Commission Rate and Quota'!$D$4&lt;0.5,'Commission Rate and Quota'!$D$20,IF(K210/'Commission Rate and Quota'!$D$4&lt;0.75,'Commission Rate and Quota'!$D$21,IF(K210/'Commission Rate and Quota'!$D$4&lt;0.9,'Commission Rate and Quota'!$D$22,IF('Data (1 &amp; 2)'!K210/'Commission Rate and Quota'!$D$4&lt;1,'Commission Rate and Quota'!$D$23,IF('Data (1 &amp; 2)'!K210/'Commission Rate and Quota'!$D$4&lt;1.25,'Commission Rate and Quota'!$D$24,'Commission Rate and Quota'!$D$25))))),IF(K210/'Commission Rate and Quota'!$E$4&lt;0.5,'Commission Rate and Quota'!$E$20,IF(K210/'Commission Rate and Quota'!$E$4&lt;0.75,'Commission Rate and Quota'!$E$21,IF(K210/'Commission Rate and Quota'!$E$4&lt;0.9,'Commission Rate and Quota'!$E$22,IF(K210/'Commission Rate and Quota'!$E$4&lt;1,'Commission Rate and Quota'!$E$23,IF(K210/'Commission Rate and Quota'!$E$4&lt;1.25,'Commission Rate and Quota'!$E$24,'Commission Rate and Quota'!$E$25))))))</f>
        <v>0.16</v>
      </c>
      <c r="M210" s="76">
        <f t="shared" si="10"/>
        <v>57.830399999999997</v>
      </c>
    </row>
    <row r="211" spans="1:13" x14ac:dyDescent="0.25">
      <c r="A211" s="43" t="s">
        <v>233</v>
      </c>
      <c r="B211" s="44">
        <v>45989</v>
      </c>
      <c r="C211" s="43">
        <v>167324</v>
      </c>
      <c r="D211" s="45">
        <v>49900</v>
      </c>
      <c r="E211" s="45">
        <v>3014.63</v>
      </c>
      <c r="F211" s="43" t="s">
        <v>33</v>
      </c>
      <c r="G211" s="43">
        <v>763043</v>
      </c>
      <c r="H211" s="43" t="s">
        <v>12</v>
      </c>
      <c r="I211" s="43" t="s">
        <v>34</v>
      </c>
      <c r="J211" s="43" t="s">
        <v>13</v>
      </c>
      <c r="K211" s="46">
        <f t="shared" si="9"/>
        <v>4227677.7100000018</v>
      </c>
      <c r="L211" s="82">
        <f>IF(I211="Product",IF(K211/'Commission Rate and Quota'!$D$4&lt;0.5,'Commission Rate and Quota'!$D$20,IF(K211/'Commission Rate and Quota'!$D$4&lt;0.75,'Commission Rate and Quota'!$D$21,IF(K211/'Commission Rate and Quota'!$D$4&lt;0.9,'Commission Rate and Quota'!$D$22,IF('Data (1 &amp; 2)'!K211/'Commission Rate and Quota'!$D$4&lt;1,'Commission Rate and Quota'!$D$23,IF('Data (1 &amp; 2)'!K211/'Commission Rate and Quota'!$D$4&lt;1.25,'Commission Rate and Quota'!$D$24,'Commission Rate and Quota'!$D$25))))),IF(K211/'Commission Rate and Quota'!$E$4&lt;0.5,'Commission Rate and Quota'!$E$20,IF(K211/'Commission Rate and Quota'!$E$4&lt;0.75,'Commission Rate and Quota'!$E$21,IF(K211/'Commission Rate and Quota'!$E$4&lt;0.9,'Commission Rate and Quota'!$E$22,IF(K211/'Commission Rate and Quota'!$E$4&lt;1,'Commission Rate and Quota'!$E$23,IF(K211/'Commission Rate and Quota'!$E$4&lt;1.25,'Commission Rate and Quota'!$E$24,'Commission Rate and Quota'!$E$25))))))</f>
        <v>0.16</v>
      </c>
      <c r="M211" s="76">
        <f t="shared" si="10"/>
        <v>7984</v>
      </c>
    </row>
    <row r="212" spans="1:13" x14ac:dyDescent="0.25">
      <c r="A212" s="43" t="s">
        <v>173</v>
      </c>
      <c r="B212" s="44">
        <v>45991</v>
      </c>
      <c r="C212" s="43">
        <v>124749</v>
      </c>
      <c r="D212" s="45">
        <v>3200</v>
      </c>
      <c r="E212" s="45">
        <v>320</v>
      </c>
      <c r="F212" s="43" t="s">
        <v>33</v>
      </c>
      <c r="G212" s="43">
        <v>763043</v>
      </c>
      <c r="H212" s="43" t="s">
        <v>12</v>
      </c>
      <c r="I212" s="43" t="s">
        <v>34</v>
      </c>
      <c r="J212" s="43" t="s">
        <v>13</v>
      </c>
      <c r="K212" s="46">
        <f t="shared" si="9"/>
        <v>4230877.7100000018</v>
      </c>
      <c r="L212" s="82">
        <f>IF(I212="Product",IF(K212/'Commission Rate and Quota'!$D$4&lt;0.5,'Commission Rate and Quota'!$D$20,IF(K212/'Commission Rate and Quota'!$D$4&lt;0.75,'Commission Rate and Quota'!$D$21,IF(K212/'Commission Rate and Quota'!$D$4&lt;0.9,'Commission Rate and Quota'!$D$22,IF('Data (1 &amp; 2)'!K212/'Commission Rate and Quota'!$D$4&lt;1,'Commission Rate and Quota'!$D$23,IF('Data (1 &amp; 2)'!K212/'Commission Rate and Quota'!$D$4&lt;1.25,'Commission Rate and Quota'!$D$24,'Commission Rate and Quota'!$D$25))))),IF(K212/'Commission Rate and Quota'!$E$4&lt;0.5,'Commission Rate and Quota'!$E$20,IF(K212/'Commission Rate and Quota'!$E$4&lt;0.75,'Commission Rate and Quota'!$E$21,IF(K212/'Commission Rate and Quota'!$E$4&lt;0.9,'Commission Rate and Quota'!$E$22,IF(K212/'Commission Rate and Quota'!$E$4&lt;1,'Commission Rate and Quota'!$E$23,IF(K212/'Commission Rate and Quota'!$E$4&lt;1.25,'Commission Rate and Quota'!$E$24,'Commission Rate and Quota'!$E$25))))))</f>
        <v>0.16</v>
      </c>
      <c r="M212" s="76">
        <f t="shared" si="10"/>
        <v>512</v>
      </c>
    </row>
    <row r="213" spans="1:13" x14ac:dyDescent="0.25">
      <c r="A213" s="43" t="s">
        <v>173</v>
      </c>
      <c r="B213" s="44">
        <v>45991</v>
      </c>
      <c r="C213" s="43">
        <v>124749</v>
      </c>
      <c r="D213" s="45">
        <v>639.99</v>
      </c>
      <c r="E213" s="45">
        <v>63.99</v>
      </c>
      <c r="F213" s="43" t="s">
        <v>33</v>
      </c>
      <c r="G213" s="43">
        <v>763043</v>
      </c>
      <c r="H213" s="43" t="s">
        <v>12</v>
      </c>
      <c r="I213" s="43" t="s">
        <v>34</v>
      </c>
      <c r="J213" s="43" t="s">
        <v>13</v>
      </c>
      <c r="K213" s="46">
        <f t="shared" si="9"/>
        <v>4231517.700000002</v>
      </c>
      <c r="L213" s="82">
        <f>IF(I213="Product",IF(K213/'Commission Rate and Quota'!$D$4&lt;0.5,'Commission Rate and Quota'!$D$20,IF(K213/'Commission Rate and Quota'!$D$4&lt;0.75,'Commission Rate and Quota'!$D$21,IF(K213/'Commission Rate and Quota'!$D$4&lt;0.9,'Commission Rate and Quota'!$D$22,IF('Data (1 &amp; 2)'!K213/'Commission Rate and Quota'!$D$4&lt;1,'Commission Rate and Quota'!$D$23,IF('Data (1 &amp; 2)'!K213/'Commission Rate and Quota'!$D$4&lt;1.25,'Commission Rate and Quota'!$D$24,'Commission Rate and Quota'!$D$25))))),IF(K213/'Commission Rate and Quota'!$E$4&lt;0.5,'Commission Rate and Quota'!$E$20,IF(K213/'Commission Rate and Quota'!$E$4&lt;0.75,'Commission Rate and Quota'!$E$21,IF(K213/'Commission Rate and Quota'!$E$4&lt;0.9,'Commission Rate and Quota'!$E$22,IF(K213/'Commission Rate and Quota'!$E$4&lt;1,'Commission Rate and Quota'!$E$23,IF(K213/'Commission Rate and Quota'!$E$4&lt;1.25,'Commission Rate and Quota'!$E$24,'Commission Rate and Quota'!$E$25))))))</f>
        <v>0.16</v>
      </c>
      <c r="M213" s="76">
        <f t="shared" si="10"/>
        <v>102.39840000000001</v>
      </c>
    </row>
    <row r="214" spans="1:13" x14ac:dyDescent="0.25">
      <c r="A214" s="43" t="s">
        <v>173</v>
      </c>
      <c r="B214" s="44">
        <v>45991</v>
      </c>
      <c r="C214" s="43">
        <v>124749</v>
      </c>
      <c r="D214" s="45">
        <v>-25</v>
      </c>
      <c r="E214" s="45">
        <v>0</v>
      </c>
      <c r="F214" s="43" t="s">
        <v>33</v>
      </c>
      <c r="G214" s="43">
        <v>763043</v>
      </c>
      <c r="H214" s="43" t="s">
        <v>12</v>
      </c>
      <c r="I214" s="43" t="s">
        <v>34</v>
      </c>
      <c r="J214" s="43" t="s">
        <v>13</v>
      </c>
      <c r="K214" s="46">
        <f t="shared" si="9"/>
        <v>4231492.700000002</v>
      </c>
      <c r="L214" s="82">
        <f>IF(I214="Product",IF(K214/'Commission Rate and Quota'!$D$4&lt;0.5,'Commission Rate and Quota'!$D$20,IF(K214/'Commission Rate and Quota'!$D$4&lt;0.75,'Commission Rate and Quota'!$D$21,IF(K214/'Commission Rate and Quota'!$D$4&lt;0.9,'Commission Rate and Quota'!$D$22,IF('Data (1 &amp; 2)'!K214/'Commission Rate and Quota'!$D$4&lt;1,'Commission Rate and Quota'!$D$23,IF('Data (1 &amp; 2)'!K214/'Commission Rate and Quota'!$D$4&lt;1.25,'Commission Rate and Quota'!$D$24,'Commission Rate and Quota'!$D$25))))),IF(K214/'Commission Rate and Quota'!$E$4&lt;0.5,'Commission Rate and Quota'!$E$20,IF(K214/'Commission Rate and Quota'!$E$4&lt;0.75,'Commission Rate and Quota'!$E$21,IF(K214/'Commission Rate and Quota'!$E$4&lt;0.9,'Commission Rate and Quota'!$E$22,IF(K214/'Commission Rate and Quota'!$E$4&lt;1,'Commission Rate and Quota'!$E$23,IF(K214/'Commission Rate and Quota'!$E$4&lt;1.25,'Commission Rate and Quota'!$E$24,'Commission Rate and Quota'!$E$25))))))</f>
        <v>0.16</v>
      </c>
      <c r="M214" s="76">
        <f t="shared" si="10"/>
        <v>-4</v>
      </c>
    </row>
    <row r="215" spans="1:13" x14ac:dyDescent="0.25">
      <c r="A215" s="43" t="s">
        <v>235</v>
      </c>
      <c r="B215" s="44">
        <v>45996</v>
      </c>
      <c r="C215" s="43">
        <v>167324</v>
      </c>
      <c r="D215" s="45">
        <v>20640</v>
      </c>
      <c r="E215" s="45">
        <v>3090</v>
      </c>
      <c r="F215" s="43" t="s">
        <v>33</v>
      </c>
      <c r="G215" s="43">
        <v>763043</v>
      </c>
      <c r="H215" s="43" t="s">
        <v>12</v>
      </c>
      <c r="I215" s="43" t="s">
        <v>34</v>
      </c>
      <c r="J215" s="43" t="s">
        <v>13</v>
      </c>
      <c r="K215" s="46">
        <f t="shared" si="9"/>
        <v>4252132.700000002</v>
      </c>
      <c r="L215" s="82">
        <f>IF(I215="Product",IF(K215/'Commission Rate and Quota'!$D$4&lt;0.5,'Commission Rate and Quota'!$D$20,IF(K215/'Commission Rate and Quota'!$D$4&lt;0.75,'Commission Rate and Quota'!$D$21,IF(K215/'Commission Rate and Quota'!$D$4&lt;0.9,'Commission Rate and Quota'!$D$22,IF('Data (1 &amp; 2)'!K215/'Commission Rate and Quota'!$D$4&lt;1,'Commission Rate and Quota'!$D$23,IF('Data (1 &amp; 2)'!K215/'Commission Rate and Quota'!$D$4&lt;1.25,'Commission Rate and Quota'!$D$24,'Commission Rate and Quota'!$D$25))))),IF(K215/'Commission Rate and Quota'!$E$4&lt;0.5,'Commission Rate and Quota'!$E$20,IF(K215/'Commission Rate and Quota'!$E$4&lt;0.75,'Commission Rate and Quota'!$E$21,IF(K215/'Commission Rate and Quota'!$E$4&lt;0.9,'Commission Rate and Quota'!$E$22,IF(K215/'Commission Rate and Quota'!$E$4&lt;1,'Commission Rate and Quota'!$E$23,IF(K215/'Commission Rate and Quota'!$E$4&lt;1.25,'Commission Rate and Quota'!$E$24,'Commission Rate and Quota'!$E$25))))))</f>
        <v>0.16</v>
      </c>
      <c r="M215" s="76">
        <f t="shared" si="10"/>
        <v>3302.4</v>
      </c>
    </row>
    <row r="216" spans="1:13" x14ac:dyDescent="0.25">
      <c r="A216" s="43" t="s">
        <v>174</v>
      </c>
      <c r="B216" s="44">
        <v>46001</v>
      </c>
      <c r="C216" s="43">
        <v>124749</v>
      </c>
      <c r="D216" s="45">
        <v>3200</v>
      </c>
      <c r="E216" s="45">
        <v>320</v>
      </c>
      <c r="F216" s="43" t="s">
        <v>33</v>
      </c>
      <c r="G216" s="43">
        <v>763043</v>
      </c>
      <c r="H216" s="43" t="s">
        <v>12</v>
      </c>
      <c r="I216" s="43" t="s">
        <v>34</v>
      </c>
      <c r="J216" s="43" t="s">
        <v>13</v>
      </c>
      <c r="K216" s="46">
        <f t="shared" si="9"/>
        <v>4255332.700000002</v>
      </c>
      <c r="L216" s="82">
        <f>IF(I216="Product",IF(K216/'Commission Rate and Quota'!$D$4&lt;0.5,'Commission Rate and Quota'!$D$20,IF(K216/'Commission Rate and Quota'!$D$4&lt;0.75,'Commission Rate and Quota'!$D$21,IF(K216/'Commission Rate and Quota'!$D$4&lt;0.9,'Commission Rate and Quota'!$D$22,IF('Data (1 &amp; 2)'!K216/'Commission Rate and Quota'!$D$4&lt;1,'Commission Rate and Quota'!$D$23,IF('Data (1 &amp; 2)'!K216/'Commission Rate and Quota'!$D$4&lt;1.25,'Commission Rate and Quota'!$D$24,'Commission Rate and Quota'!$D$25))))),IF(K216/'Commission Rate and Quota'!$E$4&lt;0.5,'Commission Rate and Quota'!$E$20,IF(K216/'Commission Rate and Quota'!$E$4&lt;0.75,'Commission Rate and Quota'!$E$21,IF(K216/'Commission Rate and Quota'!$E$4&lt;0.9,'Commission Rate and Quota'!$E$22,IF(K216/'Commission Rate and Quota'!$E$4&lt;1,'Commission Rate and Quota'!$E$23,IF(K216/'Commission Rate and Quota'!$E$4&lt;1.25,'Commission Rate and Quota'!$E$24,'Commission Rate and Quota'!$E$25))))))</f>
        <v>0.16</v>
      </c>
      <c r="M216" s="76">
        <f t="shared" si="10"/>
        <v>512</v>
      </c>
    </row>
    <row r="217" spans="1:13" x14ac:dyDescent="0.25">
      <c r="A217" s="43" t="s">
        <v>174</v>
      </c>
      <c r="B217" s="44">
        <v>46001</v>
      </c>
      <c r="C217" s="43">
        <v>124749</v>
      </c>
      <c r="D217" s="45">
        <v>639.99</v>
      </c>
      <c r="E217" s="45">
        <v>63.99</v>
      </c>
      <c r="F217" s="43" t="s">
        <v>33</v>
      </c>
      <c r="G217" s="43">
        <v>763043</v>
      </c>
      <c r="H217" s="43" t="s">
        <v>12</v>
      </c>
      <c r="I217" s="43" t="s">
        <v>34</v>
      </c>
      <c r="J217" s="43" t="s">
        <v>13</v>
      </c>
      <c r="K217" s="46">
        <f t="shared" si="9"/>
        <v>4255972.6900000023</v>
      </c>
      <c r="L217" s="82">
        <f>IF(I217="Product",IF(K217/'Commission Rate and Quota'!$D$4&lt;0.5,'Commission Rate and Quota'!$D$20,IF(K217/'Commission Rate and Quota'!$D$4&lt;0.75,'Commission Rate and Quota'!$D$21,IF(K217/'Commission Rate and Quota'!$D$4&lt;0.9,'Commission Rate and Quota'!$D$22,IF('Data (1 &amp; 2)'!K217/'Commission Rate and Quota'!$D$4&lt;1,'Commission Rate and Quota'!$D$23,IF('Data (1 &amp; 2)'!K217/'Commission Rate and Quota'!$D$4&lt;1.25,'Commission Rate and Quota'!$D$24,'Commission Rate and Quota'!$D$25))))),IF(K217/'Commission Rate and Quota'!$E$4&lt;0.5,'Commission Rate and Quota'!$E$20,IF(K217/'Commission Rate and Quota'!$E$4&lt;0.75,'Commission Rate and Quota'!$E$21,IF(K217/'Commission Rate and Quota'!$E$4&lt;0.9,'Commission Rate and Quota'!$E$22,IF(K217/'Commission Rate and Quota'!$E$4&lt;1,'Commission Rate and Quota'!$E$23,IF(K217/'Commission Rate and Quota'!$E$4&lt;1.25,'Commission Rate and Quota'!$E$24,'Commission Rate and Quota'!$E$25))))))</f>
        <v>0.16</v>
      </c>
      <c r="M217" s="76">
        <f t="shared" si="10"/>
        <v>102.39840000000001</v>
      </c>
    </row>
    <row r="218" spans="1:13" x14ac:dyDescent="0.25">
      <c r="A218" s="43" t="s">
        <v>174</v>
      </c>
      <c r="B218" s="44">
        <v>46001</v>
      </c>
      <c r="C218" s="43">
        <v>124749</v>
      </c>
      <c r="D218" s="45">
        <v>-25</v>
      </c>
      <c r="E218" s="45">
        <v>0</v>
      </c>
      <c r="F218" s="43" t="s">
        <v>33</v>
      </c>
      <c r="G218" s="43">
        <v>763043</v>
      </c>
      <c r="H218" s="43" t="s">
        <v>12</v>
      </c>
      <c r="I218" s="43" t="s">
        <v>34</v>
      </c>
      <c r="J218" s="43" t="s">
        <v>13</v>
      </c>
      <c r="K218" s="46">
        <f t="shared" si="9"/>
        <v>4255947.6900000023</v>
      </c>
      <c r="L218" s="82">
        <f>IF(I218="Product",IF(K218/'Commission Rate and Quota'!$D$4&lt;0.5,'Commission Rate and Quota'!$D$20,IF(K218/'Commission Rate and Quota'!$D$4&lt;0.75,'Commission Rate and Quota'!$D$21,IF(K218/'Commission Rate and Quota'!$D$4&lt;0.9,'Commission Rate and Quota'!$D$22,IF('Data (1 &amp; 2)'!K218/'Commission Rate and Quota'!$D$4&lt;1,'Commission Rate and Quota'!$D$23,IF('Data (1 &amp; 2)'!K218/'Commission Rate and Quota'!$D$4&lt;1.25,'Commission Rate and Quota'!$D$24,'Commission Rate and Quota'!$D$25))))),IF(K218/'Commission Rate and Quota'!$E$4&lt;0.5,'Commission Rate and Quota'!$E$20,IF(K218/'Commission Rate and Quota'!$E$4&lt;0.75,'Commission Rate and Quota'!$E$21,IF(K218/'Commission Rate and Quota'!$E$4&lt;0.9,'Commission Rate and Quota'!$E$22,IF(K218/'Commission Rate and Quota'!$E$4&lt;1,'Commission Rate and Quota'!$E$23,IF(K218/'Commission Rate and Quota'!$E$4&lt;1.25,'Commission Rate and Quota'!$E$24,'Commission Rate and Quota'!$E$25))))))</f>
        <v>0.16</v>
      </c>
      <c r="M218" s="76">
        <f t="shared" si="10"/>
        <v>-4</v>
      </c>
    </row>
    <row r="219" spans="1:13" x14ac:dyDescent="0.25">
      <c r="A219" s="43" t="s">
        <v>236</v>
      </c>
      <c r="B219" s="44">
        <v>46001</v>
      </c>
      <c r="C219" s="43">
        <v>167324</v>
      </c>
      <c r="D219" s="45">
        <v>41880</v>
      </c>
      <c r="E219" s="45">
        <v>1255</v>
      </c>
      <c r="F219" s="43" t="s">
        <v>33</v>
      </c>
      <c r="G219" s="43">
        <v>763043</v>
      </c>
      <c r="H219" s="43" t="s">
        <v>12</v>
      </c>
      <c r="I219" s="43" t="s">
        <v>34</v>
      </c>
      <c r="J219" s="43" t="s">
        <v>13</v>
      </c>
      <c r="K219" s="46">
        <f t="shared" si="9"/>
        <v>4297827.6900000023</v>
      </c>
      <c r="L219" s="82">
        <f>IF(I219="Product",IF(K219/'Commission Rate and Quota'!$D$4&lt;0.5,'Commission Rate and Quota'!$D$20,IF(K219/'Commission Rate and Quota'!$D$4&lt;0.75,'Commission Rate and Quota'!$D$21,IF(K219/'Commission Rate and Quota'!$D$4&lt;0.9,'Commission Rate and Quota'!$D$22,IF('Data (1 &amp; 2)'!K219/'Commission Rate and Quota'!$D$4&lt;1,'Commission Rate and Quota'!$D$23,IF('Data (1 &amp; 2)'!K219/'Commission Rate and Quota'!$D$4&lt;1.25,'Commission Rate and Quota'!$D$24,'Commission Rate and Quota'!$D$25))))),IF(K219/'Commission Rate and Quota'!$E$4&lt;0.5,'Commission Rate and Quota'!$E$20,IF(K219/'Commission Rate and Quota'!$E$4&lt;0.75,'Commission Rate and Quota'!$E$21,IF(K219/'Commission Rate and Quota'!$E$4&lt;0.9,'Commission Rate and Quota'!$E$22,IF(K219/'Commission Rate and Quota'!$E$4&lt;1,'Commission Rate and Quota'!$E$23,IF(K219/'Commission Rate and Quota'!$E$4&lt;1.25,'Commission Rate and Quota'!$E$24,'Commission Rate and Quota'!$E$25))))))</f>
        <v>0.16</v>
      </c>
      <c r="M219" s="76">
        <f t="shared" si="10"/>
        <v>6700.8</v>
      </c>
    </row>
    <row r="220" spans="1:13" x14ac:dyDescent="0.25">
      <c r="A220" s="43" t="s">
        <v>236</v>
      </c>
      <c r="B220" s="44">
        <v>46001</v>
      </c>
      <c r="C220" s="43">
        <v>167324</v>
      </c>
      <c r="D220" s="45">
        <v>49977.63</v>
      </c>
      <c r="E220" s="45">
        <v>1147.7</v>
      </c>
      <c r="F220" s="43" t="s">
        <v>33</v>
      </c>
      <c r="G220" s="43">
        <v>763043</v>
      </c>
      <c r="H220" s="43" t="s">
        <v>12</v>
      </c>
      <c r="I220" s="43" t="s">
        <v>34</v>
      </c>
      <c r="J220" s="43" t="s">
        <v>13</v>
      </c>
      <c r="K220" s="46">
        <f t="shared" si="9"/>
        <v>4347805.3200000022</v>
      </c>
      <c r="L220" s="82">
        <f>IF(I220="Product",IF(K220/'Commission Rate and Quota'!$D$4&lt;0.5,'Commission Rate and Quota'!$D$20,IF(K220/'Commission Rate and Quota'!$D$4&lt;0.75,'Commission Rate and Quota'!$D$21,IF(K220/'Commission Rate and Quota'!$D$4&lt;0.9,'Commission Rate and Quota'!$D$22,IF('Data (1 &amp; 2)'!K220/'Commission Rate and Quota'!$D$4&lt;1,'Commission Rate and Quota'!$D$23,IF('Data (1 &amp; 2)'!K220/'Commission Rate and Quota'!$D$4&lt;1.25,'Commission Rate and Quota'!$D$24,'Commission Rate and Quota'!$D$25))))),IF(K220/'Commission Rate and Quota'!$E$4&lt;0.5,'Commission Rate and Quota'!$E$20,IF(K220/'Commission Rate and Quota'!$E$4&lt;0.75,'Commission Rate and Quota'!$E$21,IF(K220/'Commission Rate and Quota'!$E$4&lt;0.9,'Commission Rate and Quota'!$E$22,IF(K220/'Commission Rate and Quota'!$E$4&lt;1,'Commission Rate and Quota'!$E$23,IF(K220/'Commission Rate and Quota'!$E$4&lt;1.25,'Commission Rate and Quota'!$E$24,'Commission Rate and Quota'!$E$25))))))</f>
        <v>0.16</v>
      </c>
      <c r="M220" s="76">
        <f t="shared" si="10"/>
        <v>7996.4207999999999</v>
      </c>
    </row>
    <row r="221" spans="1:13" x14ac:dyDescent="0.25">
      <c r="A221" s="43" t="s">
        <v>237</v>
      </c>
      <c r="B221" s="44">
        <v>46005</v>
      </c>
      <c r="C221" s="43">
        <v>167324</v>
      </c>
      <c r="D221" s="45">
        <v>52143.71</v>
      </c>
      <c r="E221" s="45">
        <v>7841.62</v>
      </c>
      <c r="F221" s="43" t="s">
        <v>33</v>
      </c>
      <c r="G221" s="43">
        <v>763043</v>
      </c>
      <c r="H221" s="43" t="s">
        <v>12</v>
      </c>
      <c r="I221" s="43" t="s">
        <v>34</v>
      </c>
      <c r="J221" s="43" t="s">
        <v>13</v>
      </c>
      <c r="K221" s="46">
        <f t="shared" si="9"/>
        <v>4399949.0300000021</v>
      </c>
      <c r="L221" s="82">
        <f>IF(I221="Product",IF(K221/'Commission Rate and Quota'!$D$4&lt;0.5,'Commission Rate and Quota'!$D$20,IF(K221/'Commission Rate and Quota'!$D$4&lt;0.75,'Commission Rate and Quota'!$D$21,IF(K221/'Commission Rate and Quota'!$D$4&lt;0.9,'Commission Rate and Quota'!$D$22,IF('Data (1 &amp; 2)'!K221/'Commission Rate and Quota'!$D$4&lt;1,'Commission Rate and Quota'!$D$23,IF('Data (1 &amp; 2)'!K221/'Commission Rate and Quota'!$D$4&lt;1.25,'Commission Rate and Quota'!$D$24,'Commission Rate and Quota'!$D$25))))),IF(K221/'Commission Rate and Quota'!$E$4&lt;0.5,'Commission Rate and Quota'!$E$20,IF(K221/'Commission Rate and Quota'!$E$4&lt;0.75,'Commission Rate and Quota'!$E$21,IF(K221/'Commission Rate and Quota'!$E$4&lt;0.9,'Commission Rate and Quota'!$E$22,IF(K221/'Commission Rate and Quota'!$E$4&lt;1,'Commission Rate and Quota'!$E$23,IF(K221/'Commission Rate and Quota'!$E$4&lt;1.25,'Commission Rate and Quota'!$E$24,'Commission Rate and Quota'!$E$25))))))</f>
        <v>0.16</v>
      </c>
      <c r="M221" s="76">
        <f t="shared" si="10"/>
        <v>8342.9935999999998</v>
      </c>
    </row>
    <row r="222" spans="1:13" x14ac:dyDescent="0.25">
      <c r="A222" s="43" t="s">
        <v>238</v>
      </c>
      <c r="B222" s="44">
        <v>46008</v>
      </c>
      <c r="C222" s="43">
        <v>167324</v>
      </c>
      <c r="D222" s="45">
        <v>216872.5</v>
      </c>
      <c r="E222" s="45">
        <v>42252.5</v>
      </c>
      <c r="F222" s="43" t="s">
        <v>33</v>
      </c>
      <c r="G222" s="43">
        <v>763043</v>
      </c>
      <c r="H222" s="43" t="s">
        <v>12</v>
      </c>
      <c r="I222" s="43" t="s">
        <v>34</v>
      </c>
      <c r="J222" s="43" t="s">
        <v>13</v>
      </c>
      <c r="K222" s="46">
        <f t="shared" si="9"/>
        <v>4616821.5300000021</v>
      </c>
      <c r="L222" s="82">
        <f>IF(I222="Product",IF(K222/'Commission Rate and Quota'!$D$4&lt;0.5,'Commission Rate and Quota'!$D$20,IF(K222/'Commission Rate and Quota'!$D$4&lt;0.75,'Commission Rate and Quota'!$D$21,IF(K222/'Commission Rate and Quota'!$D$4&lt;0.9,'Commission Rate and Quota'!$D$22,IF('Data (1 &amp; 2)'!K222/'Commission Rate and Quota'!$D$4&lt;1,'Commission Rate and Quota'!$D$23,IF('Data (1 &amp; 2)'!K222/'Commission Rate and Quota'!$D$4&lt;1.25,'Commission Rate and Quota'!$D$24,'Commission Rate and Quota'!$D$25))))),IF(K222/'Commission Rate and Quota'!$E$4&lt;0.5,'Commission Rate and Quota'!$E$20,IF(K222/'Commission Rate and Quota'!$E$4&lt;0.75,'Commission Rate and Quota'!$E$21,IF(K222/'Commission Rate and Quota'!$E$4&lt;0.9,'Commission Rate and Quota'!$E$22,IF(K222/'Commission Rate and Quota'!$E$4&lt;1,'Commission Rate and Quota'!$E$23,IF(K222/'Commission Rate and Quota'!$E$4&lt;1.25,'Commission Rate and Quota'!$E$24,'Commission Rate and Quota'!$E$25))))))</f>
        <v>0.16</v>
      </c>
      <c r="M222" s="76">
        <f t="shared" si="10"/>
        <v>34699.599999999999</v>
      </c>
    </row>
    <row r="223" spans="1:13" x14ac:dyDescent="0.25">
      <c r="A223" s="43" t="s">
        <v>238</v>
      </c>
      <c r="B223" s="44">
        <v>46008</v>
      </c>
      <c r="C223" s="43">
        <v>167324</v>
      </c>
      <c r="D223" s="45">
        <v>24550</v>
      </c>
      <c r="E223" s="45">
        <v>11702.5</v>
      </c>
      <c r="F223" s="43" t="s">
        <v>33</v>
      </c>
      <c r="G223" s="43">
        <v>763043</v>
      </c>
      <c r="H223" s="43" t="s">
        <v>12</v>
      </c>
      <c r="I223" s="43" t="s">
        <v>34</v>
      </c>
      <c r="J223" s="43" t="s">
        <v>13</v>
      </c>
      <c r="K223" s="46">
        <f t="shared" si="9"/>
        <v>4641371.5300000021</v>
      </c>
      <c r="L223" s="82">
        <f>IF(I223="Product",IF(K223/'Commission Rate and Quota'!$D$4&lt;0.5,'Commission Rate and Quota'!$D$20,IF(K223/'Commission Rate and Quota'!$D$4&lt;0.75,'Commission Rate and Quota'!$D$21,IF(K223/'Commission Rate and Quota'!$D$4&lt;0.9,'Commission Rate and Quota'!$D$22,IF('Data (1 &amp; 2)'!K223/'Commission Rate and Quota'!$D$4&lt;1,'Commission Rate and Quota'!$D$23,IF('Data (1 &amp; 2)'!K223/'Commission Rate and Quota'!$D$4&lt;1.25,'Commission Rate and Quota'!$D$24,'Commission Rate and Quota'!$D$25))))),IF(K223/'Commission Rate and Quota'!$E$4&lt;0.5,'Commission Rate and Quota'!$E$20,IF(K223/'Commission Rate and Quota'!$E$4&lt;0.75,'Commission Rate and Quota'!$E$21,IF(K223/'Commission Rate and Quota'!$E$4&lt;0.9,'Commission Rate and Quota'!$E$22,IF(K223/'Commission Rate and Quota'!$E$4&lt;1,'Commission Rate and Quota'!$E$23,IF(K223/'Commission Rate and Quota'!$E$4&lt;1.25,'Commission Rate and Quota'!$E$24,'Commission Rate and Quota'!$E$25))))))</f>
        <v>0.18000000000000002</v>
      </c>
      <c r="M223" s="76">
        <f t="shared" si="10"/>
        <v>4419.0000000000009</v>
      </c>
    </row>
    <row r="224" spans="1:13" s="38" customFormat="1" x14ac:dyDescent="0.25">
      <c r="A224" s="38" t="s">
        <v>238</v>
      </c>
      <c r="B224" s="39">
        <v>46008</v>
      </c>
      <c r="C224" s="38">
        <v>167324</v>
      </c>
      <c r="D224" s="40">
        <v>0</v>
      </c>
      <c r="E224" s="40">
        <v>-100.83</v>
      </c>
      <c r="F224" s="38" t="s">
        <v>33</v>
      </c>
      <c r="G224" s="38">
        <v>763043</v>
      </c>
      <c r="H224" s="38" t="s">
        <v>12</v>
      </c>
      <c r="I224" s="38" t="s">
        <v>34</v>
      </c>
      <c r="J224" s="38" t="s">
        <v>13</v>
      </c>
      <c r="K224" s="41">
        <f t="shared" si="9"/>
        <v>4641371.5300000021</v>
      </c>
      <c r="L224" s="83">
        <f>IF(I224="Product",IF(K224/'Commission Rate and Quota'!$D$4&lt;0.5,'Commission Rate and Quota'!$D$20,IF(K224/'Commission Rate and Quota'!$D$4&lt;0.75,'Commission Rate and Quota'!$D$21,IF(K224/'Commission Rate and Quota'!$D$4&lt;0.9,'Commission Rate and Quota'!$D$22,IF('Data (1 &amp; 2)'!K224/'Commission Rate and Quota'!$D$4&lt;1,'Commission Rate and Quota'!$D$23,IF('Data (1 &amp; 2)'!K224/'Commission Rate and Quota'!$D$4&lt;1.25,'Commission Rate and Quota'!$D$24,'Commission Rate and Quota'!$D$25))))),IF(K224/'Commission Rate and Quota'!$E$4&lt;0.5,'Commission Rate and Quota'!$E$20,IF(K224/'Commission Rate and Quota'!$E$4&lt;0.75,'Commission Rate and Quota'!$E$21,IF(K224/'Commission Rate and Quota'!$E$4&lt;0.9,'Commission Rate and Quota'!$E$22,IF(K224/'Commission Rate and Quota'!$E$4&lt;1,'Commission Rate and Quota'!$E$23,IF(K224/'Commission Rate and Quota'!$E$4&lt;1.25,'Commission Rate and Quota'!$E$24,'Commission Rate and Quota'!$E$25))))))</f>
        <v>0.18000000000000002</v>
      </c>
      <c r="M224" s="84">
        <f t="shared" si="10"/>
        <v>0</v>
      </c>
    </row>
    <row r="225" spans="1:13" s="62" customFormat="1" x14ac:dyDescent="0.25">
      <c r="A225" s="62" t="s">
        <v>239</v>
      </c>
      <c r="B225" s="63">
        <v>46008</v>
      </c>
      <c r="C225" s="62">
        <v>167324</v>
      </c>
      <c r="D225" s="64">
        <v>233133.24</v>
      </c>
      <c r="E225" s="64">
        <v>66358.14</v>
      </c>
      <c r="F225" s="62" t="s">
        <v>33</v>
      </c>
      <c r="G225" s="62">
        <v>763043</v>
      </c>
      <c r="H225" s="62" t="s">
        <v>12</v>
      </c>
      <c r="I225" s="62" t="s">
        <v>34</v>
      </c>
      <c r="J225" s="62" t="s">
        <v>13</v>
      </c>
      <c r="K225" s="65">
        <f t="shared" si="9"/>
        <v>4874504.7700000023</v>
      </c>
      <c r="L225" s="85">
        <f>IF(I225="Product",IF(K225/'Commission Rate and Quota'!$D$4&lt;0.5,'Commission Rate and Quota'!$D$20,IF(K225/'Commission Rate and Quota'!$D$4&lt;0.75,'Commission Rate and Quota'!$D$21,IF(K225/'Commission Rate and Quota'!$D$4&lt;0.9,'Commission Rate and Quota'!$D$22,IF('Data (1 &amp; 2)'!K225/'Commission Rate and Quota'!$D$4&lt;1,'Commission Rate and Quota'!$D$23,IF('Data (1 &amp; 2)'!K225/'Commission Rate and Quota'!$D$4&lt;1.25,'Commission Rate and Quota'!$D$24,'Commission Rate and Quota'!$D$25))))),IF(K225/'Commission Rate and Quota'!$E$4&lt;0.5,'Commission Rate and Quota'!$E$20,IF(K225/'Commission Rate and Quota'!$E$4&lt;0.75,'Commission Rate and Quota'!$E$21,IF(K225/'Commission Rate and Quota'!$E$4&lt;0.9,'Commission Rate and Quota'!$E$22,IF(K225/'Commission Rate and Quota'!$E$4&lt;1,'Commission Rate and Quota'!$E$23,IF(K225/'Commission Rate and Quota'!$E$4&lt;1.25,'Commission Rate and Quota'!$E$24,'Commission Rate and Quota'!$E$25))))))</f>
        <v>0.18000000000000002</v>
      </c>
      <c r="M225" s="86">
        <f t="shared" si="10"/>
        <v>41963.983200000002</v>
      </c>
    </row>
    <row r="226" spans="1:13" s="95" customFormat="1" x14ac:dyDescent="0.25">
      <c r="A226" s="95" t="s">
        <v>239</v>
      </c>
      <c r="B226" s="96">
        <v>46008</v>
      </c>
      <c r="C226" s="95">
        <v>167324</v>
      </c>
      <c r="D226" s="97">
        <v>107599.96</v>
      </c>
      <c r="E226" s="97">
        <v>-42497.63</v>
      </c>
      <c r="F226" s="95" t="s">
        <v>33</v>
      </c>
      <c r="G226" s="95">
        <v>763043</v>
      </c>
      <c r="H226" s="95" t="s">
        <v>12</v>
      </c>
      <c r="I226" s="95" t="s">
        <v>34</v>
      </c>
      <c r="J226" s="95" t="s">
        <v>13</v>
      </c>
      <c r="K226" s="98">
        <f t="shared" si="9"/>
        <v>4982104.7300000023</v>
      </c>
      <c r="L226" s="99">
        <f>IF(I226="Product",IF(K226/'Commission Rate and Quota'!$D$4&lt;0.5,'Commission Rate and Quota'!$D$20,IF(K226/'Commission Rate and Quota'!$D$4&lt;0.75,'Commission Rate and Quota'!$D$21,IF(K226/'Commission Rate and Quota'!$D$4&lt;0.9,'Commission Rate and Quota'!$D$22,IF('Data (1 &amp; 2)'!K226/'Commission Rate and Quota'!$D$4&lt;1,'Commission Rate and Quota'!$D$23,IF('Data (1 &amp; 2)'!K226/'Commission Rate and Quota'!$D$4&lt;1.25,'Commission Rate and Quota'!$D$24,'Commission Rate and Quota'!$D$25))))),IF(K226/'Commission Rate and Quota'!$E$4&lt;0.5,'Commission Rate and Quota'!$E$20,IF(K226/'Commission Rate and Quota'!$E$4&lt;0.75,'Commission Rate and Quota'!$E$21,IF(K226/'Commission Rate and Quota'!$E$4&lt;0.9,'Commission Rate and Quota'!$E$22,IF(K226/'Commission Rate and Quota'!$E$4&lt;1,'Commission Rate and Quota'!$E$23,IF(K226/'Commission Rate and Quota'!$E$4&lt;1.25,'Commission Rate and Quota'!$E$24,'Commission Rate and Quota'!$E$25))))))</f>
        <v>0.18000000000000002</v>
      </c>
      <c r="M226" s="98">
        <f t="shared" si="10"/>
        <v>19367.992800000004</v>
      </c>
    </row>
    <row r="227" spans="1:13" s="62" customFormat="1" x14ac:dyDescent="0.25">
      <c r="A227" s="62" t="s">
        <v>239</v>
      </c>
      <c r="B227" s="63">
        <v>46008</v>
      </c>
      <c r="C227" s="62">
        <v>167324</v>
      </c>
      <c r="D227" s="64">
        <v>2000</v>
      </c>
      <c r="E227" s="64">
        <v>140</v>
      </c>
      <c r="F227" s="62" t="s">
        <v>33</v>
      </c>
      <c r="G227" s="62">
        <v>763043</v>
      </c>
      <c r="H227" s="62" t="s">
        <v>12</v>
      </c>
      <c r="I227" s="62" t="s">
        <v>34</v>
      </c>
      <c r="J227" s="62" t="s">
        <v>13</v>
      </c>
      <c r="K227" s="65">
        <f t="shared" si="9"/>
        <v>4984104.7300000023</v>
      </c>
      <c r="L227" s="85">
        <f>IF(I227="Product",IF(K227/'Commission Rate and Quota'!$D$4&lt;0.5,'Commission Rate and Quota'!$D$20,IF(K227/'Commission Rate and Quota'!$D$4&lt;0.75,'Commission Rate and Quota'!$D$21,IF(K227/'Commission Rate and Quota'!$D$4&lt;0.9,'Commission Rate and Quota'!$D$22,IF('Data (1 &amp; 2)'!K227/'Commission Rate and Quota'!$D$4&lt;1,'Commission Rate and Quota'!$D$23,IF('Data (1 &amp; 2)'!K227/'Commission Rate and Quota'!$D$4&lt;1.25,'Commission Rate and Quota'!$D$24,'Commission Rate and Quota'!$D$25))))),IF(K227/'Commission Rate and Quota'!$E$4&lt;0.5,'Commission Rate and Quota'!$E$20,IF(K227/'Commission Rate and Quota'!$E$4&lt;0.75,'Commission Rate and Quota'!$E$21,IF(K227/'Commission Rate and Quota'!$E$4&lt;0.9,'Commission Rate and Quota'!$E$22,IF(K227/'Commission Rate and Quota'!$E$4&lt;1,'Commission Rate and Quota'!$E$23,IF(K227/'Commission Rate and Quota'!$E$4&lt;1.25,'Commission Rate and Quota'!$E$24,'Commission Rate and Quota'!$E$25))))))</f>
        <v>0.18000000000000002</v>
      </c>
      <c r="M227" s="86">
        <f t="shared" si="10"/>
        <v>360.00000000000006</v>
      </c>
    </row>
    <row r="228" spans="1:13" s="62" customFormat="1" x14ac:dyDescent="0.25">
      <c r="A228" s="62" t="s">
        <v>239</v>
      </c>
      <c r="B228" s="63">
        <v>46008</v>
      </c>
      <c r="C228" s="62">
        <v>167324</v>
      </c>
      <c r="D228" s="64">
        <v>6000</v>
      </c>
      <c r="E228" s="64">
        <v>600</v>
      </c>
      <c r="F228" s="62" t="s">
        <v>33</v>
      </c>
      <c r="G228" s="62">
        <v>763043</v>
      </c>
      <c r="H228" s="62" t="s">
        <v>12</v>
      </c>
      <c r="I228" s="62" t="s">
        <v>34</v>
      </c>
      <c r="J228" s="62" t="s">
        <v>13</v>
      </c>
      <c r="K228" s="65">
        <f t="shared" si="9"/>
        <v>4990104.7300000023</v>
      </c>
      <c r="L228" s="85">
        <f>IF(I228="Product",IF(K228/'Commission Rate and Quota'!$D$4&lt;0.5,'Commission Rate and Quota'!$D$20,IF(K228/'Commission Rate and Quota'!$D$4&lt;0.75,'Commission Rate and Quota'!$D$21,IF(K228/'Commission Rate and Quota'!$D$4&lt;0.9,'Commission Rate and Quota'!$D$22,IF('Data (1 &amp; 2)'!K228/'Commission Rate and Quota'!$D$4&lt;1,'Commission Rate and Quota'!$D$23,IF('Data (1 &amp; 2)'!K228/'Commission Rate and Quota'!$D$4&lt;1.25,'Commission Rate and Quota'!$D$24,'Commission Rate and Quota'!$D$25))))),IF(K228/'Commission Rate and Quota'!$E$4&lt;0.5,'Commission Rate and Quota'!$E$20,IF(K228/'Commission Rate and Quota'!$E$4&lt;0.75,'Commission Rate and Quota'!$E$21,IF(K228/'Commission Rate and Quota'!$E$4&lt;0.9,'Commission Rate and Quota'!$E$22,IF(K228/'Commission Rate and Quota'!$E$4&lt;1,'Commission Rate and Quota'!$E$23,IF(K228/'Commission Rate and Quota'!$E$4&lt;1.25,'Commission Rate and Quota'!$E$24,'Commission Rate and Quota'!$E$25))))))</f>
        <v>0.18000000000000002</v>
      </c>
      <c r="M228" s="86">
        <f t="shared" si="10"/>
        <v>1080.0000000000002</v>
      </c>
    </row>
    <row r="229" spans="1:13" x14ac:dyDescent="0.25">
      <c r="A229" s="43" t="s">
        <v>240</v>
      </c>
      <c r="B229" s="44">
        <v>46010</v>
      </c>
      <c r="C229" s="43">
        <v>167324</v>
      </c>
      <c r="D229" s="45">
        <v>744.8</v>
      </c>
      <c r="E229" s="45">
        <v>22.6</v>
      </c>
      <c r="F229" s="43" t="s">
        <v>33</v>
      </c>
      <c r="G229" s="43">
        <v>763043</v>
      </c>
      <c r="H229" s="43" t="s">
        <v>12</v>
      </c>
      <c r="I229" s="43" t="s">
        <v>34</v>
      </c>
      <c r="J229" s="43" t="s">
        <v>13</v>
      </c>
      <c r="K229" s="46">
        <f t="shared" si="9"/>
        <v>4990849.5300000021</v>
      </c>
      <c r="L229" s="82">
        <f>IF(I229="Product",IF(K229/'Commission Rate and Quota'!$D$4&lt;0.5,'Commission Rate and Quota'!$D$20,IF(K229/'Commission Rate and Quota'!$D$4&lt;0.75,'Commission Rate and Quota'!$D$21,IF(K229/'Commission Rate and Quota'!$D$4&lt;0.9,'Commission Rate and Quota'!$D$22,IF('Data (1 &amp; 2)'!K229/'Commission Rate and Quota'!$D$4&lt;1,'Commission Rate and Quota'!$D$23,IF('Data (1 &amp; 2)'!K229/'Commission Rate and Quota'!$D$4&lt;1.25,'Commission Rate and Quota'!$D$24,'Commission Rate and Quota'!$D$25))))),IF(K229/'Commission Rate and Quota'!$E$4&lt;0.5,'Commission Rate and Quota'!$E$20,IF(K229/'Commission Rate and Quota'!$E$4&lt;0.75,'Commission Rate and Quota'!$E$21,IF(K229/'Commission Rate and Quota'!$E$4&lt;0.9,'Commission Rate and Quota'!$E$22,IF(K229/'Commission Rate and Quota'!$E$4&lt;1,'Commission Rate and Quota'!$E$23,IF(K229/'Commission Rate and Quota'!$E$4&lt;1.25,'Commission Rate and Quota'!$E$24,'Commission Rate and Quota'!$E$25))))))</f>
        <v>0.18000000000000002</v>
      </c>
      <c r="M229" s="76">
        <f t="shared" si="10"/>
        <v>134.06400000000002</v>
      </c>
    </row>
    <row r="230" spans="1:13" x14ac:dyDescent="0.25">
      <c r="A230" s="43" t="s">
        <v>240</v>
      </c>
      <c r="B230" s="44">
        <v>46010</v>
      </c>
      <c r="C230" s="43">
        <v>167324</v>
      </c>
      <c r="D230" s="45">
        <v>6302</v>
      </c>
      <c r="E230" s="45">
        <v>191.2</v>
      </c>
      <c r="F230" s="43" t="s">
        <v>33</v>
      </c>
      <c r="G230" s="43">
        <v>763043</v>
      </c>
      <c r="H230" s="43" t="s">
        <v>12</v>
      </c>
      <c r="I230" s="43" t="s">
        <v>34</v>
      </c>
      <c r="J230" s="43" t="s">
        <v>13</v>
      </c>
      <c r="K230" s="46">
        <f t="shared" si="9"/>
        <v>4997151.5300000021</v>
      </c>
      <c r="L230" s="82">
        <f>IF(I230="Product",IF(K230/'Commission Rate and Quota'!$D$4&lt;0.5,'Commission Rate and Quota'!$D$20,IF(K230/'Commission Rate and Quota'!$D$4&lt;0.75,'Commission Rate and Quota'!$D$21,IF(K230/'Commission Rate and Quota'!$D$4&lt;0.9,'Commission Rate and Quota'!$D$22,IF('Data (1 &amp; 2)'!K230/'Commission Rate and Quota'!$D$4&lt;1,'Commission Rate and Quota'!$D$23,IF('Data (1 &amp; 2)'!K230/'Commission Rate and Quota'!$D$4&lt;1.25,'Commission Rate and Quota'!$D$24,'Commission Rate and Quota'!$D$25))))),IF(K230/'Commission Rate and Quota'!$E$4&lt;0.5,'Commission Rate and Quota'!$E$20,IF(K230/'Commission Rate and Quota'!$E$4&lt;0.75,'Commission Rate and Quota'!$E$21,IF(K230/'Commission Rate and Quota'!$E$4&lt;0.9,'Commission Rate and Quota'!$E$22,IF(K230/'Commission Rate and Quota'!$E$4&lt;1,'Commission Rate and Quota'!$E$23,IF(K230/'Commission Rate and Quota'!$E$4&lt;1.25,'Commission Rate and Quota'!$E$24,'Commission Rate and Quota'!$E$25))))))</f>
        <v>0.18000000000000002</v>
      </c>
      <c r="M230" s="76">
        <f t="shared" si="10"/>
        <v>1134.3600000000001</v>
      </c>
    </row>
    <row r="231" spans="1:13" x14ac:dyDescent="0.25">
      <c r="A231" s="43" t="s">
        <v>240</v>
      </c>
      <c r="B231" s="44">
        <v>46010</v>
      </c>
      <c r="C231" s="43">
        <v>167324</v>
      </c>
      <c r="D231" s="45">
        <v>321.39</v>
      </c>
      <c r="E231" s="45">
        <v>9.75</v>
      </c>
      <c r="F231" s="43" t="s">
        <v>33</v>
      </c>
      <c r="G231" s="43">
        <v>763043</v>
      </c>
      <c r="H231" s="43" t="s">
        <v>12</v>
      </c>
      <c r="I231" s="43" t="s">
        <v>34</v>
      </c>
      <c r="J231" s="43" t="s">
        <v>13</v>
      </c>
      <c r="K231" s="46">
        <f t="shared" ref="K231:K245" si="11">D231+K230</f>
        <v>4997472.9200000018</v>
      </c>
      <c r="L231" s="82">
        <f>IF(I231="Product",IF(K231/'Commission Rate and Quota'!$D$4&lt;0.5,'Commission Rate and Quota'!$D$20,IF(K231/'Commission Rate and Quota'!$D$4&lt;0.75,'Commission Rate and Quota'!$D$21,IF(K231/'Commission Rate and Quota'!$D$4&lt;0.9,'Commission Rate and Quota'!$D$22,IF('Data (1 &amp; 2)'!K231/'Commission Rate and Quota'!$D$4&lt;1,'Commission Rate and Quota'!$D$23,IF('Data (1 &amp; 2)'!K231/'Commission Rate and Quota'!$D$4&lt;1.25,'Commission Rate and Quota'!$D$24,'Commission Rate and Quota'!$D$25))))),IF(K231/'Commission Rate and Quota'!$E$4&lt;0.5,'Commission Rate and Quota'!$E$20,IF(K231/'Commission Rate and Quota'!$E$4&lt;0.75,'Commission Rate and Quota'!$E$21,IF(K231/'Commission Rate and Quota'!$E$4&lt;0.9,'Commission Rate and Quota'!$E$22,IF(K231/'Commission Rate and Quota'!$E$4&lt;1,'Commission Rate and Quota'!$E$23,IF(K231/'Commission Rate and Quota'!$E$4&lt;1.25,'Commission Rate and Quota'!$E$24,'Commission Rate and Quota'!$E$25))))))</f>
        <v>0.18000000000000002</v>
      </c>
      <c r="M231" s="76">
        <f t="shared" si="10"/>
        <v>57.850200000000001</v>
      </c>
    </row>
    <row r="232" spans="1:13" x14ac:dyDescent="0.25">
      <c r="A232" s="43" t="s">
        <v>240</v>
      </c>
      <c r="B232" s="44">
        <v>46010</v>
      </c>
      <c r="C232" s="43">
        <v>167324</v>
      </c>
      <c r="D232" s="45">
        <v>11906.38</v>
      </c>
      <c r="E232" s="45">
        <v>234.93</v>
      </c>
      <c r="F232" s="43" t="s">
        <v>33</v>
      </c>
      <c r="G232" s="43">
        <v>763043</v>
      </c>
      <c r="H232" s="43" t="s">
        <v>12</v>
      </c>
      <c r="I232" s="43" t="s">
        <v>34</v>
      </c>
      <c r="J232" s="43" t="s">
        <v>13</v>
      </c>
      <c r="K232" s="46">
        <f t="shared" si="11"/>
        <v>5009379.3000000017</v>
      </c>
      <c r="L232" s="82">
        <f>IF(I232="Product",IF(K232/'Commission Rate and Quota'!$D$4&lt;0.5,'Commission Rate and Quota'!$D$20,IF(K232/'Commission Rate and Quota'!$D$4&lt;0.75,'Commission Rate and Quota'!$D$21,IF(K232/'Commission Rate and Quota'!$D$4&lt;0.9,'Commission Rate and Quota'!$D$22,IF('Data (1 &amp; 2)'!K232/'Commission Rate and Quota'!$D$4&lt;1,'Commission Rate and Quota'!$D$23,IF('Data (1 &amp; 2)'!K232/'Commission Rate and Quota'!$D$4&lt;1.25,'Commission Rate and Quota'!$D$24,'Commission Rate and Quota'!$D$25))))),IF(K232/'Commission Rate and Quota'!$E$4&lt;0.5,'Commission Rate and Quota'!$E$20,IF(K232/'Commission Rate and Quota'!$E$4&lt;0.75,'Commission Rate and Quota'!$E$21,IF(K232/'Commission Rate and Quota'!$E$4&lt;0.9,'Commission Rate and Quota'!$E$22,IF(K232/'Commission Rate and Quota'!$E$4&lt;1,'Commission Rate and Quota'!$E$23,IF(K232/'Commission Rate and Quota'!$E$4&lt;1.25,'Commission Rate and Quota'!$E$24,'Commission Rate and Quota'!$E$25))))))</f>
        <v>0.18000000000000002</v>
      </c>
      <c r="M232" s="76">
        <f t="shared" si="10"/>
        <v>2143.1484</v>
      </c>
    </row>
    <row r="233" spans="1:13" x14ac:dyDescent="0.25">
      <c r="A233" s="43" t="s">
        <v>240</v>
      </c>
      <c r="B233" s="44">
        <v>46010</v>
      </c>
      <c r="C233" s="43">
        <v>167324</v>
      </c>
      <c r="D233" s="45">
        <v>17091.77</v>
      </c>
      <c r="E233" s="45">
        <v>337.19</v>
      </c>
      <c r="F233" s="43" t="s">
        <v>33</v>
      </c>
      <c r="G233" s="43">
        <v>763043</v>
      </c>
      <c r="H233" s="43" t="s">
        <v>12</v>
      </c>
      <c r="I233" s="43" t="s">
        <v>34</v>
      </c>
      <c r="J233" s="43" t="s">
        <v>13</v>
      </c>
      <c r="K233" s="46">
        <f t="shared" si="11"/>
        <v>5026471.0700000012</v>
      </c>
      <c r="L233" s="82">
        <f>IF(I233="Product",IF(K233/'Commission Rate and Quota'!$D$4&lt;0.5,'Commission Rate and Quota'!$D$20,IF(K233/'Commission Rate and Quota'!$D$4&lt;0.75,'Commission Rate and Quota'!$D$21,IF(K233/'Commission Rate and Quota'!$D$4&lt;0.9,'Commission Rate and Quota'!$D$22,IF('Data (1 &amp; 2)'!K233/'Commission Rate and Quota'!$D$4&lt;1,'Commission Rate and Quota'!$D$23,IF('Data (1 &amp; 2)'!K233/'Commission Rate and Quota'!$D$4&lt;1.25,'Commission Rate and Quota'!$D$24,'Commission Rate and Quota'!$D$25))))),IF(K233/'Commission Rate and Quota'!$E$4&lt;0.5,'Commission Rate and Quota'!$E$20,IF(K233/'Commission Rate and Quota'!$E$4&lt;0.75,'Commission Rate and Quota'!$E$21,IF(K233/'Commission Rate and Quota'!$E$4&lt;0.9,'Commission Rate and Quota'!$E$22,IF(K233/'Commission Rate and Quota'!$E$4&lt;1,'Commission Rate and Quota'!$E$23,IF(K233/'Commission Rate and Quota'!$E$4&lt;1.25,'Commission Rate and Quota'!$E$24,'Commission Rate and Quota'!$E$25))))))</f>
        <v>0.18000000000000002</v>
      </c>
      <c r="M233" s="76">
        <f t="shared" si="10"/>
        <v>3076.5186000000003</v>
      </c>
    </row>
    <row r="234" spans="1:13" x14ac:dyDescent="0.25">
      <c r="A234" s="43" t="s">
        <v>240</v>
      </c>
      <c r="B234" s="44">
        <v>46010</v>
      </c>
      <c r="C234" s="43">
        <v>167324</v>
      </c>
      <c r="D234" s="45">
        <v>1141.97</v>
      </c>
      <c r="E234" s="45">
        <v>0</v>
      </c>
      <c r="F234" s="43" t="s">
        <v>33</v>
      </c>
      <c r="G234" s="43">
        <v>763043</v>
      </c>
      <c r="H234" s="43" t="s">
        <v>12</v>
      </c>
      <c r="I234" s="43" t="s">
        <v>34</v>
      </c>
      <c r="J234" s="43" t="s">
        <v>13</v>
      </c>
      <c r="K234" s="46">
        <f t="shared" si="11"/>
        <v>5027613.040000001</v>
      </c>
      <c r="L234" s="82">
        <f>IF(I234="Product",IF(K234/'Commission Rate and Quota'!$D$4&lt;0.5,'Commission Rate and Quota'!$D$20,IF(K234/'Commission Rate and Quota'!$D$4&lt;0.75,'Commission Rate and Quota'!$D$21,IF(K234/'Commission Rate and Quota'!$D$4&lt;0.9,'Commission Rate and Quota'!$D$22,IF('Data (1 &amp; 2)'!K234/'Commission Rate and Quota'!$D$4&lt;1,'Commission Rate and Quota'!$D$23,IF('Data (1 &amp; 2)'!K234/'Commission Rate and Quota'!$D$4&lt;1.25,'Commission Rate and Quota'!$D$24,'Commission Rate and Quota'!$D$25))))),IF(K234/'Commission Rate and Quota'!$E$4&lt;0.5,'Commission Rate and Quota'!$E$20,IF(K234/'Commission Rate and Quota'!$E$4&lt;0.75,'Commission Rate and Quota'!$E$21,IF(K234/'Commission Rate and Quota'!$E$4&lt;0.9,'Commission Rate and Quota'!$E$22,IF(K234/'Commission Rate and Quota'!$E$4&lt;1,'Commission Rate and Quota'!$E$23,IF(K234/'Commission Rate and Quota'!$E$4&lt;1.25,'Commission Rate and Quota'!$E$24,'Commission Rate and Quota'!$E$25))))))</f>
        <v>0.18000000000000002</v>
      </c>
      <c r="M234" s="76">
        <f t="shared" si="10"/>
        <v>205.55460000000002</v>
      </c>
    </row>
    <row r="235" spans="1:13" s="62" customFormat="1" x14ac:dyDescent="0.25">
      <c r="A235" s="62" t="s">
        <v>241</v>
      </c>
      <c r="B235" s="63">
        <v>46011</v>
      </c>
      <c r="C235" s="62">
        <v>167324</v>
      </c>
      <c r="D235" s="64">
        <v>344869</v>
      </c>
      <c r="E235" s="64">
        <v>51086.400000000001</v>
      </c>
      <c r="F235" s="62" t="s">
        <v>33</v>
      </c>
      <c r="G235" s="62">
        <v>763043</v>
      </c>
      <c r="H235" s="62" t="s">
        <v>12</v>
      </c>
      <c r="I235" s="62" t="s">
        <v>34</v>
      </c>
      <c r="J235" s="62" t="s">
        <v>13</v>
      </c>
      <c r="K235" s="65">
        <f t="shared" si="11"/>
        <v>5372482.040000001</v>
      </c>
      <c r="L235" s="85">
        <f>IF(I235="Product",IF(K235/'Commission Rate and Quota'!$D$4&lt;0.5,'Commission Rate and Quota'!$D$20,IF(K235/'Commission Rate and Quota'!$D$4&lt;0.75,'Commission Rate and Quota'!$D$21,IF(K235/'Commission Rate and Quota'!$D$4&lt;0.9,'Commission Rate and Quota'!$D$22,IF('Data (1 &amp; 2)'!K235/'Commission Rate and Quota'!$D$4&lt;1,'Commission Rate and Quota'!$D$23,IF('Data (1 &amp; 2)'!K235/'Commission Rate and Quota'!$D$4&lt;1.25,'Commission Rate and Quota'!$D$24,'Commission Rate and Quota'!$D$25))))),IF(K235/'Commission Rate and Quota'!$E$4&lt;0.5,'Commission Rate and Quota'!$E$20,IF(K235/'Commission Rate and Quota'!$E$4&lt;0.75,'Commission Rate and Quota'!$E$21,IF(K235/'Commission Rate and Quota'!$E$4&lt;0.9,'Commission Rate and Quota'!$E$22,IF(K235/'Commission Rate and Quota'!$E$4&lt;1,'Commission Rate and Quota'!$E$23,IF(K235/'Commission Rate and Quota'!$E$4&lt;1.25,'Commission Rate and Quota'!$E$24,'Commission Rate and Quota'!$E$25))))))</f>
        <v>0.18000000000000002</v>
      </c>
      <c r="M235" s="86">
        <f t="shared" si="10"/>
        <v>62076.420000000006</v>
      </c>
    </row>
    <row r="236" spans="1:13" s="62" customFormat="1" x14ac:dyDescent="0.25">
      <c r="A236" s="62" t="s">
        <v>241</v>
      </c>
      <c r="B236" s="63">
        <v>46011</v>
      </c>
      <c r="C236" s="62">
        <v>167324</v>
      </c>
      <c r="D236" s="64">
        <v>126950.39999999999</v>
      </c>
      <c r="E236" s="64">
        <v>2504.84</v>
      </c>
      <c r="F236" s="62" t="s">
        <v>33</v>
      </c>
      <c r="G236" s="62">
        <v>763043</v>
      </c>
      <c r="H236" s="62" t="s">
        <v>12</v>
      </c>
      <c r="I236" s="62" t="s">
        <v>34</v>
      </c>
      <c r="J236" s="62" t="s">
        <v>13</v>
      </c>
      <c r="K236" s="65">
        <f t="shared" si="11"/>
        <v>5499432.4400000013</v>
      </c>
      <c r="L236" s="85">
        <f>IF(I236="Product",IF(K236/'Commission Rate and Quota'!$D$4&lt;0.5,'Commission Rate and Quota'!$D$20,IF(K236/'Commission Rate and Quota'!$D$4&lt;0.75,'Commission Rate and Quota'!$D$21,IF(K236/'Commission Rate and Quota'!$D$4&lt;0.9,'Commission Rate and Quota'!$D$22,IF('Data (1 &amp; 2)'!K236/'Commission Rate and Quota'!$D$4&lt;1,'Commission Rate and Quota'!$D$23,IF('Data (1 &amp; 2)'!K236/'Commission Rate and Quota'!$D$4&lt;1.25,'Commission Rate and Quota'!$D$24,'Commission Rate and Quota'!$D$25))))),IF(K236/'Commission Rate and Quota'!$E$4&lt;0.5,'Commission Rate and Quota'!$E$20,IF(K236/'Commission Rate and Quota'!$E$4&lt;0.75,'Commission Rate and Quota'!$E$21,IF(K236/'Commission Rate and Quota'!$E$4&lt;0.9,'Commission Rate and Quota'!$E$22,IF(K236/'Commission Rate and Quota'!$E$4&lt;1,'Commission Rate and Quota'!$E$23,IF(K236/'Commission Rate and Quota'!$E$4&lt;1.25,'Commission Rate and Quota'!$E$24,'Commission Rate and Quota'!$E$25))))))</f>
        <v>0.18000000000000002</v>
      </c>
      <c r="M236" s="86">
        <f t="shared" si="10"/>
        <v>22851.072</v>
      </c>
    </row>
    <row r="237" spans="1:13" s="68" customFormat="1" x14ac:dyDescent="0.25">
      <c r="A237" s="68" t="s">
        <v>241</v>
      </c>
      <c r="B237" s="69">
        <v>46011</v>
      </c>
      <c r="C237" s="68">
        <v>167324</v>
      </c>
      <c r="D237" s="70">
        <v>21404.94</v>
      </c>
      <c r="E237" s="70">
        <v>0</v>
      </c>
      <c r="F237" s="68" t="s">
        <v>33</v>
      </c>
      <c r="G237" s="68">
        <v>763043</v>
      </c>
      <c r="H237" s="68" t="s">
        <v>12</v>
      </c>
      <c r="I237" s="68" t="s">
        <v>34</v>
      </c>
      <c r="J237" s="68" t="s">
        <v>13</v>
      </c>
      <c r="K237" s="71">
        <f t="shared" si="11"/>
        <v>5520837.3800000018</v>
      </c>
      <c r="L237" s="87">
        <f>IF(I237="Product",IF(K237/'Commission Rate and Quota'!$D$4&lt;0.5,'Commission Rate and Quota'!$D$20,IF(K237/'Commission Rate and Quota'!$D$4&lt;0.75,'Commission Rate and Quota'!$D$21,IF(K237/'Commission Rate and Quota'!$D$4&lt;0.9,'Commission Rate and Quota'!$D$22,IF('Data (1 &amp; 2)'!K237/'Commission Rate and Quota'!$D$4&lt;1,'Commission Rate and Quota'!$D$23,IF('Data (1 &amp; 2)'!K237/'Commission Rate and Quota'!$D$4&lt;1.25,'Commission Rate and Quota'!$D$24,'Commission Rate and Quota'!$D$25))))),IF(K237/'Commission Rate and Quota'!$E$4&lt;0.5,'Commission Rate and Quota'!$E$20,IF(K237/'Commission Rate and Quota'!$E$4&lt;0.75,'Commission Rate and Quota'!$E$21,IF(K237/'Commission Rate and Quota'!$E$4&lt;0.9,'Commission Rate and Quota'!$E$22,IF(K237/'Commission Rate and Quota'!$E$4&lt;1,'Commission Rate and Quota'!$E$23,IF(K237/'Commission Rate and Quota'!$E$4&lt;1.25,'Commission Rate and Quota'!$E$24,'Commission Rate and Quota'!$E$25))))))</f>
        <v>0.18000000000000002</v>
      </c>
      <c r="M237" s="88">
        <f t="shared" si="10"/>
        <v>3852.8892000000001</v>
      </c>
    </row>
    <row r="238" spans="1:13" s="68" customFormat="1" x14ac:dyDescent="0.25">
      <c r="A238" s="68" t="s">
        <v>241</v>
      </c>
      <c r="B238" s="69">
        <v>46011</v>
      </c>
      <c r="C238" s="68">
        <v>167324</v>
      </c>
      <c r="D238" s="70">
        <v>0</v>
      </c>
      <c r="E238" s="70">
        <v>-1345</v>
      </c>
      <c r="F238" s="68" t="s">
        <v>33</v>
      </c>
      <c r="G238" s="68">
        <v>763043</v>
      </c>
      <c r="H238" s="68" t="s">
        <v>12</v>
      </c>
      <c r="I238" s="68" t="s">
        <v>34</v>
      </c>
      <c r="J238" s="68" t="s">
        <v>13</v>
      </c>
      <c r="K238" s="71">
        <f t="shared" si="11"/>
        <v>5520837.3800000018</v>
      </c>
      <c r="L238" s="87">
        <f>IF(I238="Product",IF(K238/'Commission Rate and Quota'!$D$4&lt;0.5,'Commission Rate and Quota'!$D$20,IF(K238/'Commission Rate and Quota'!$D$4&lt;0.75,'Commission Rate and Quota'!$D$21,IF(K238/'Commission Rate and Quota'!$D$4&lt;0.9,'Commission Rate and Quota'!$D$22,IF('Data (1 &amp; 2)'!K238/'Commission Rate and Quota'!$D$4&lt;1,'Commission Rate and Quota'!$D$23,IF('Data (1 &amp; 2)'!K238/'Commission Rate and Quota'!$D$4&lt;1.25,'Commission Rate and Quota'!$D$24,'Commission Rate and Quota'!$D$25))))),IF(K238/'Commission Rate and Quota'!$E$4&lt;0.5,'Commission Rate and Quota'!$E$20,IF(K238/'Commission Rate and Quota'!$E$4&lt;0.75,'Commission Rate and Quota'!$E$21,IF(K238/'Commission Rate and Quota'!$E$4&lt;0.9,'Commission Rate and Quota'!$E$22,IF(K238/'Commission Rate and Quota'!$E$4&lt;1,'Commission Rate and Quota'!$E$23,IF(K238/'Commission Rate and Quota'!$E$4&lt;1.25,'Commission Rate and Quota'!$E$24,'Commission Rate and Quota'!$E$25))))))</f>
        <v>0.18000000000000002</v>
      </c>
      <c r="M238" s="88">
        <f t="shared" si="10"/>
        <v>0</v>
      </c>
    </row>
    <row r="239" spans="1:13" x14ac:dyDescent="0.25">
      <c r="A239" s="43" t="s">
        <v>242</v>
      </c>
      <c r="B239" s="44">
        <v>46011</v>
      </c>
      <c r="C239" s="43">
        <v>167324</v>
      </c>
      <c r="D239" s="45">
        <v>132538.17000000001</v>
      </c>
      <c r="E239" s="45">
        <v>18230.41</v>
      </c>
      <c r="F239" s="43" t="s">
        <v>33</v>
      </c>
      <c r="G239" s="43">
        <v>763043</v>
      </c>
      <c r="H239" s="43" t="s">
        <v>12</v>
      </c>
      <c r="I239" s="43" t="s">
        <v>34</v>
      </c>
      <c r="J239" s="43" t="s">
        <v>13</v>
      </c>
      <c r="K239" s="46">
        <f t="shared" si="11"/>
        <v>5653375.5500000017</v>
      </c>
      <c r="L239" s="82">
        <f>IF(I239="Product",IF(K239/'Commission Rate and Quota'!$D$4&lt;0.5,'Commission Rate and Quota'!$D$20,IF(K239/'Commission Rate and Quota'!$D$4&lt;0.75,'Commission Rate and Quota'!$D$21,IF(K239/'Commission Rate and Quota'!$D$4&lt;0.9,'Commission Rate and Quota'!$D$22,IF('Data (1 &amp; 2)'!K239/'Commission Rate and Quota'!$D$4&lt;1,'Commission Rate and Quota'!$D$23,IF('Data (1 &amp; 2)'!K239/'Commission Rate and Quota'!$D$4&lt;1.25,'Commission Rate and Quota'!$D$24,'Commission Rate and Quota'!$D$25))))),IF(K239/'Commission Rate and Quota'!$E$4&lt;0.5,'Commission Rate and Quota'!$E$20,IF(K239/'Commission Rate and Quota'!$E$4&lt;0.75,'Commission Rate and Quota'!$E$21,IF(K239/'Commission Rate and Quota'!$E$4&lt;0.9,'Commission Rate and Quota'!$E$22,IF(K239/'Commission Rate and Quota'!$E$4&lt;1,'Commission Rate and Quota'!$E$23,IF(K239/'Commission Rate and Quota'!$E$4&lt;1.25,'Commission Rate and Quota'!$E$24,'Commission Rate and Quota'!$E$25))))))</f>
        <v>0.18000000000000002</v>
      </c>
      <c r="M239" s="76">
        <f t="shared" si="10"/>
        <v>23856.870600000006</v>
      </c>
    </row>
    <row r="240" spans="1:13" x14ac:dyDescent="0.25">
      <c r="A240" s="43" t="s">
        <v>242</v>
      </c>
      <c r="B240" s="44">
        <v>46011</v>
      </c>
      <c r="C240" s="43">
        <v>167324</v>
      </c>
      <c r="D240" s="45">
        <v>2874.51</v>
      </c>
      <c r="E240" s="45">
        <v>0</v>
      </c>
      <c r="F240" s="43" t="s">
        <v>33</v>
      </c>
      <c r="G240" s="43">
        <v>763043</v>
      </c>
      <c r="H240" s="43" t="s">
        <v>12</v>
      </c>
      <c r="I240" s="43" t="s">
        <v>34</v>
      </c>
      <c r="J240" s="43" t="s">
        <v>13</v>
      </c>
      <c r="K240" s="46">
        <f t="shared" si="11"/>
        <v>5656250.0600000015</v>
      </c>
      <c r="L240" s="82">
        <f>IF(I240="Product",IF(K240/'Commission Rate and Quota'!$D$4&lt;0.5,'Commission Rate and Quota'!$D$20,IF(K240/'Commission Rate and Quota'!$D$4&lt;0.75,'Commission Rate and Quota'!$D$21,IF(K240/'Commission Rate and Quota'!$D$4&lt;0.9,'Commission Rate and Quota'!$D$22,IF('Data (1 &amp; 2)'!K240/'Commission Rate and Quota'!$D$4&lt;1,'Commission Rate and Quota'!$D$23,IF('Data (1 &amp; 2)'!K240/'Commission Rate and Quota'!$D$4&lt;1.25,'Commission Rate and Quota'!$D$24,'Commission Rate and Quota'!$D$25))))),IF(K240/'Commission Rate and Quota'!$E$4&lt;0.5,'Commission Rate and Quota'!$E$20,IF(K240/'Commission Rate and Quota'!$E$4&lt;0.75,'Commission Rate and Quota'!$E$21,IF(K240/'Commission Rate and Quota'!$E$4&lt;0.9,'Commission Rate and Quota'!$E$22,IF(K240/'Commission Rate and Quota'!$E$4&lt;1,'Commission Rate and Quota'!$E$23,IF(K240/'Commission Rate and Quota'!$E$4&lt;1.25,'Commission Rate and Quota'!$E$24,'Commission Rate and Quota'!$E$25))))))</f>
        <v>0.18000000000000002</v>
      </c>
      <c r="M240" s="76">
        <f t="shared" si="10"/>
        <v>517.41180000000008</v>
      </c>
    </row>
    <row r="241" spans="1:13" x14ac:dyDescent="0.25">
      <c r="A241" s="43" t="s">
        <v>243</v>
      </c>
      <c r="B241" s="44">
        <v>46012</v>
      </c>
      <c r="C241" s="43">
        <v>167324</v>
      </c>
      <c r="D241" s="45">
        <v>75357.36</v>
      </c>
      <c r="E241" s="45">
        <v>9795.01</v>
      </c>
      <c r="F241" s="43" t="s">
        <v>33</v>
      </c>
      <c r="G241" s="43">
        <v>763043</v>
      </c>
      <c r="H241" s="43" t="s">
        <v>12</v>
      </c>
      <c r="I241" s="43" t="s">
        <v>34</v>
      </c>
      <c r="J241" s="43" t="s">
        <v>13</v>
      </c>
      <c r="K241" s="46">
        <f t="shared" si="11"/>
        <v>5731607.4200000018</v>
      </c>
      <c r="L241" s="82">
        <f>IF(I241="Product",IF(K241/'Commission Rate and Quota'!$D$4&lt;0.5,'Commission Rate and Quota'!$D$20,IF(K241/'Commission Rate and Quota'!$D$4&lt;0.75,'Commission Rate and Quota'!$D$21,IF(K241/'Commission Rate and Quota'!$D$4&lt;0.9,'Commission Rate and Quota'!$D$22,IF('Data (1 &amp; 2)'!K241/'Commission Rate and Quota'!$D$4&lt;1,'Commission Rate and Quota'!$D$23,IF('Data (1 &amp; 2)'!K241/'Commission Rate and Quota'!$D$4&lt;1.25,'Commission Rate and Quota'!$D$24,'Commission Rate and Quota'!$D$25))))),IF(K241/'Commission Rate and Quota'!$E$4&lt;0.5,'Commission Rate and Quota'!$E$20,IF(K241/'Commission Rate and Quota'!$E$4&lt;0.75,'Commission Rate and Quota'!$E$21,IF(K241/'Commission Rate and Quota'!$E$4&lt;0.9,'Commission Rate and Quota'!$E$22,IF(K241/'Commission Rate and Quota'!$E$4&lt;1,'Commission Rate and Quota'!$E$23,IF(K241/'Commission Rate and Quota'!$E$4&lt;1.25,'Commission Rate and Quota'!$E$24,'Commission Rate and Quota'!$E$25))))))</f>
        <v>0.18000000000000002</v>
      </c>
      <c r="M241" s="76">
        <f t="shared" si="10"/>
        <v>13564.324800000002</v>
      </c>
    </row>
    <row r="242" spans="1:13" x14ac:dyDescent="0.25">
      <c r="A242" s="43" t="s">
        <v>243</v>
      </c>
      <c r="B242" s="44">
        <v>46012</v>
      </c>
      <c r="C242" s="43">
        <v>167324</v>
      </c>
      <c r="D242" s="45">
        <v>1501.03</v>
      </c>
      <c r="E242" s="45">
        <v>0</v>
      </c>
      <c r="F242" s="43" t="s">
        <v>33</v>
      </c>
      <c r="G242" s="43">
        <v>763043</v>
      </c>
      <c r="H242" s="43" t="s">
        <v>12</v>
      </c>
      <c r="I242" s="43" t="s">
        <v>34</v>
      </c>
      <c r="J242" s="43" t="s">
        <v>13</v>
      </c>
      <c r="K242" s="46">
        <f t="shared" si="11"/>
        <v>5733108.450000002</v>
      </c>
      <c r="L242" s="82">
        <f>IF(I242="Product",IF(K242/'Commission Rate and Quota'!$D$4&lt;0.5,'Commission Rate and Quota'!$D$20,IF(K242/'Commission Rate and Quota'!$D$4&lt;0.75,'Commission Rate and Quota'!$D$21,IF(K242/'Commission Rate and Quota'!$D$4&lt;0.9,'Commission Rate and Quota'!$D$22,IF('Data (1 &amp; 2)'!K242/'Commission Rate and Quota'!$D$4&lt;1,'Commission Rate and Quota'!$D$23,IF('Data (1 &amp; 2)'!K242/'Commission Rate and Quota'!$D$4&lt;1.25,'Commission Rate and Quota'!$D$24,'Commission Rate and Quota'!$D$25))))),IF(K242/'Commission Rate and Quota'!$E$4&lt;0.5,'Commission Rate and Quota'!$E$20,IF(K242/'Commission Rate and Quota'!$E$4&lt;0.75,'Commission Rate and Quota'!$E$21,IF(K242/'Commission Rate and Quota'!$E$4&lt;0.9,'Commission Rate and Quota'!$E$22,IF(K242/'Commission Rate and Quota'!$E$4&lt;1,'Commission Rate and Quota'!$E$23,IF(K242/'Commission Rate and Quota'!$E$4&lt;1.25,'Commission Rate and Quota'!$E$24,'Commission Rate and Quota'!$E$25))))))</f>
        <v>0.18000000000000002</v>
      </c>
      <c r="M242" s="76">
        <f t="shared" si="10"/>
        <v>270.18540000000002</v>
      </c>
    </row>
    <row r="243" spans="1:13" x14ac:dyDescent="0.25">
      <c r="A243" s="43" t="s">
        <v>244</v>
      </c>
      <c r="B243" s="44">
        <v>46012</v>
      </c>
      <c r="C243" s="43">
        <v>167324</v>
      </c>
      <c r="D243" s="45">
        <v>281706.31</v>
      </c>
      <c r="E243" s="45">
        <v>27972.080000000002</v>
      </c>
      <c r="F243" s="43" t="s">
        <v>33</v>
      </c>
      <c r="G243" s="43">
        <v>763043</v>
      </c>
      <c r="H243" s="43" t="s">
        <v>12</v>
      </c>
      <c r="I243" s="43" t="s">
        <v>34</v>
      </c>
      <c r="J243" s="43" t="s">
        <v>13</v>
      </c>
      <c r="K243" s="46">
        <f t="shared" si="11"/>
        <v>6014814.7600000016</v>
      </c>
      <c r="L243" s="82">
        <f>IF(I243="Product",IF(K243/'Commission Rate and Quota'!$D$4&lt;0.5,'Commission Rate and Quota'!$D$20,IF(K243/'Commission Rate and Quota'!$D$4&lt;0.75,'Commission Rate and Quota'!$D$21,IF(K243/'Commission Rate and Quota'!$D$4&lt;0.9,'Commission Rate and Quota'!$D$22,IF('Data (1 &amp; 2)'!K243/'Commission Rate and Quota'!$D$4&lt;1,'Commission Rate and Quota'!$D$23,IF('Data (1 &amp; 2)'!K243/'Commission Rate and Quota'!$D$4&lt;1.25,'Commission Rate and Quota'!$D$24,'Commission Rate and Quota'!$D$25))))),IF(K243/'Commission Rate and Quota'!$E$4&lt;0.5,'Commission Rate and Quota'!$E$20,IF(K243/'Commission Rate and Quota'!$E$4&lt;0.75,'Commission Rate and Quota'!$E$21,IF(K243/'Commission Rate and Quota'!$E$4&lt;0.9,'Commission Rate and Quota'!$E$22,IF(K243/'Commission Rate and Quota'!$E$4&lt;1,'Commission Rate and Quota'!$E$23,IF(K243/'Commission Rate and Quota'!$E$4&lt;1.25,'Commission Rate and Quota'!$E$24,'Commission Rate and Quota'!$E$25))))))</f>
        <v>0.18000000000000002</v>
      </c>
      <c r="M243" s="76">
        <f t="shared" si="10"/>
        <v>50707.135800000004</v>
      </c>
    </row>
    <row r="244" spans="1:13" x14ac:dyDescent="0.25">
      <c r="A244" s="43" t="s">
        <v>244</v>
      </c>
      <c r="B244" s="44">
        <v>46012</v>
      </c>
      <c r="C244" s="43">
        <v>167324</v>
      </c>
      <c r="D244" s="45">
        <v>142876.44</v>
      </c>
      <c r="E244" s="45">
        <v>20511.78</v>
      </c>
      <c r="F244" s="43" t="s">
        <v>33</v>
      </c>
      <c r="G244" s="43">
        <v>763043</v>
      </c>
      <c r="H244" s="43" t="s">
        <v>12</v>
      </c>
      <c r="I244" s="43" t="s">
        <v>34</v>
      </c>
      <c r="J244" s="43" t="s">
        <v>13</v>
      </c>
      <c r="K244" s="46">
        <f t="shared" si="11"/>
        <v>6157691.200000002</v>
      </c>
      <c r="L244" s="82">
        <f>IF(I244="Product",IF(K244/'Commission Rate and Quota'!$D$4&lt;0.5,'Commission Rate and Quota'!$D$20,IF(K244/'Commission Rate and Quota'!$D$4&lt;0.75,'Commission Rate and Quota'!$D$21,IF(K244/'Commission Rate and Quota'!$D$4&lt;0.9,'Commission Rate and Quota'!$D$22,IF('Data (1 &amp; 2)'!K244/'Commission Rate and Quota'!$D$4&lt;1,'Commission Rate and Quota'!$D$23,IF('Data (1 &amp; 2)'!K244/'Commission Rate and Quota'!$D$4&lt;1.25,'Commission Rate and Quota'!$D$24,'Commission Rate and Quota'!$D$25))))),IF(K244/'Commission Rate and Quota'!$E$4&lt;0.5,'Commission Rate and Quota'!$E$20,IF(K244/'Commission Rate and Quota'!$E$4&lt;0.75,'Commission Rate and Quota'!$E$21,IF(K244/'Commission Rate and Quota'!$E$4&lt;0.9,'Commission Rate and Quota'!$E$22,IF(K244/'Commission Rate and Quota'!$E$4&lt;1,'Commission Rate and Quota'!$E$23,IF(K244/'Commission Rate and Quota'!$E$4&lt;1.25,'Commission Rate and Quota'!$E$24,'Commission Rate and Quota'!$E$25))))))</f>
        <v>0.18000000000000002</v>
      </c>
      <c r="M244" s="76">
        <f t="shared" si="10"/>
        <v>25717.759200000004</v>
      </c>
    </row>
    <row r="245" spans="1:13" x14ac:dyDescent="0.25">
      <c r="A245" s="43" t="s">
        <v>244</v>
      </c>
      <c r="B245" s="44">
        <v>46012</v>
      </c>
      <c r="C245" s="43">
        <v>167324</v>
      </c>
      <c r="D245" s="45">
        <v>1742.56</v>
      </c>
      <c r="E245" s="45">
        <v>0</v>
      </c>
      <c r="F245" s="43" t="s">
        <v>33</v>
      </c>
      <c r="G245" s="43">
        <v>763043</v>
      </c>
      <c r="H245" s="43" t="s">
        <v>12</v>
      </c>
      <c r="I245" s="43" t="s">
        <v>34</v>
      </c>
      <c r="J245" s="43" t="s">
        <v>13</v>
      </c>
      <c r="K245" s="46">
        <f t="shared" si="11"/>
        <v>6159433.7600000016</v>
      </c>
      <c r="L245" s="82">
        <f>IF(I245="Product",IF(K245/'Commission Rate and Quota'!$D$4&lt;0.5,'Commission Rate and Quota'!$D$20,IF(K245/'Commission Rate and Quota'!$D$4&lt;0.75,'Commission Rate and Quota'!$D$21,IF(K245/'Commission Rate and Quota'!$D$4&lt;0.9,'Commission Rate and Quota'!$D$22,IF('Data (1 &amp; 2)'!K245/'Commission Rate and Quota'!$D$4&lt;1,'Commission Rate and Quota'!$D$23,IF('Data (1 &amp; 2)'!K245/'Commission Rate and Quota'!$D$4&lt;1.25,'Commission Rate and Quota'!$D$24,'Commission Rate and Quota'!$D$25))))),IF(K245/'Commission Rate and Quota'!$E$4&lt;0.5,'Commission Rate and Quota'!$E$20,IF(K245/'Commission Rate and Quota'!$E$4&lt;0.75,'Commission Rate and Quota'!$E$21,IF(K245/'Commission Rate and Quota'!$E$4&lt;0.9,'Commission Rate and Quota'!$E$22,IF(K245/'Commission Rate and Quota'!$E$4&lt;1,'Commission Rate and Quota'!$E$23,IF(K245/'Commission Rate and Quota'!$E$4&lt;1.25,'Commission Rate and Quota'!$E$24,'Commission Rate and Quota'!$E$25))))))</f>
        <v>0.18000000000000002</v>
      </c>
      <c r="M245" s="76">
        <f t="shared" si="10"/>
        <v>313.66080000000005</v>
      </c>
    </row>
    <row r="246" spans="1:13" x14ac:dyDescent="0.25">
      <c r="A246" s="43" t="s">
        <v>305</v>
      </c>
      <c r="B246" s="44">
        <v>45773</v>
      </c>
      <c r="C246" s="43">
        <v>480019</v>
      </c>
      <c r="D246" s="45">
        <v>1475</v>
      </c>
      <c r="E246" s="45">
        <v>420</v>
      </c>
      <c r="F246" s="43" t="s">
        <v>33</v>
      </c>
      <c r="G246" s="43">
        <v>763043</v>
      </c>
      <c r="H246" s="43" t="s">
        <v>12</v>
      </c>
      <c r="I246" s="43" t="s">
        <v>38</v>
      </c>
      <c r="J246" s="43" t="s">
        <v>13</v>
      </c>
      <c r="K246" s="46">
        <f>D246</f>
        <v>1475</v>
      </c>
      <c r="L246" s="82">
        <f>IF(I246="Product",IF(K246/'Commission Rate and Quota'!$D$4&lt;0.5,'Commission Rate and Quota'!$D$20,IF(K246/'Commission Rate and Quota'!$D$4&lt;0.75,'Commission Rate and Quota'!$D$21,IF(K246/'Commission Rate and Quota'!$D$4&lt;0.9,'Commission Rate and Quota'!$D$22,IF('Data (1 &amp; 2)'!K246/'Commission Rate and Quota'!$D$4&lt;1,'Commission Rate and Quota'!$D$23,IF('Data (1 &amp; 2)'!K246/'Commission Rate and Quota'!$D$4&lt;1.25,'Commission Rate and Quota'!$D$24,'Commission Rate and Quota'!$D$25))))),IF(K246/'Commission Rate and Quota'!$E$4&lt;0.5,'Commission Rate and Quota'!$E$20,IF(K246/'Commission Rate and Quota'!$E$4&lt;0.75,'Commission Rate and Quota'!$E$21,IF(K246/'Commission Rate and Quota'!$E$4&lt;0.9,'Commission Rate and Quota'!$E$22,IF(K246/'Commission Rate and Quota'!$E$4&lt;1,'Commission Rate and Quota'!$E$23,IF(K246/'Commission Rate and Quota'!$E$4&lt;1.25,'Commission Rate and Quota'!$E$24,'Commission Rate and Quota'!$E$25))))))</f>
        <v>0.08</v>
      </c>
      <c r="M246" s="76">
        <f t="shared" si="10"/>
        <v>118</v>
      </c>
    </row>
    <row r="247" spans="1:13" x14ac:dyDescent="0.25">
      <c r="A247" s="43" t="s">
        <v>115</v>
      </c>
      <c r="B247" s="44">
        <v>45899</v>
      </c>
      <c r="C247" s="43">
        <v>44613</v>
      </c>
      <c r="D247" s="45">
        <v>114092</v>
      </c>
      <c r="E247" s="45">
        <v>38827</v>
      </c>
      <c r="F247" s="43" t="s">
        <v>33</v>
      </c>
      <c r="G247" s="43">
        <v>763043</v>
      </c>
      <c r="H247" s="43" t="s">
        <v>12</v>
      </c>
      <c r="I247" s="43" t="s">
        <v>38</v>
      </c>
      <c r="J247" s="43" t="s">
        <v>13</v>
      </c>
      <c r="K247" s="46">
        <f>D247+K246</f>
        <v>115567</v>
      </c>
      <c r="L247" s="82">
        <f>IF(I247="Product",IF(K247/'Commission Rate and Quota'!$D$4&lt;0.5,'Commission Rate and Quota'!$D$20,IF(K247/'Commission Rate and Quota'!$D$4&lt;0.75,'Commission Rate and Quota'!$D$21,IF(K247/'Commission Rate and Quota'!$D$4&lt;0.9,'Commission Rate and Quota'!$D$22,IF('Data (1 &amp; 2)'!K247/'Commission Rate and Quota'!$D$4&lt;1,'Commission Rate and Quota'!$D$23,IF('Data (1 &amp; 2)'!K247/'Commission Rate and Quota'!$D$4&lt;1.25,'Commission Rate and Quota'!$D$24,'Commission Rate and Quota'!$D$25))))),IF(K247/'Commission Rate and Quota'!$E$4&lt;0.5,'Commission Rate and Quota'!$E$20,IF(K247/'Commission Rate and Quota'!$E$4&lt;0.75,'Commission Rate and Quota'!$E$21,IF(K247/'Commission Rate and Quota'!$E$4&lt;0.9,'Commission Rate and Quota'!$E$22,IF(K247/'Commission Rate and Quota'!$E$4&lt;1,'Commission Rate and Quota'!$E$23,IF(K247/'Commission Rate and Quota'!$E$4&lt;1.25,'Commission Rate and Quota'!$E$24,'Commission Rate and Quota'!$E$25))))))</f>
        <v>0.23</v>
      </c>
      <c r="M247" s="76">
        <f t="shared" si="10"/>
        <v>26241.16</v>
      </c>
    </row>
    <row r="248" spans="1:13" x14ac:dyDescent="0.25">
      <c r="A248" s="43" t="s">
        <v>161</v>
      </c>
      <c r="B248" s="44">
        <v>45996</v>
      </c>
      <c r="C248" s="43">
        <v>79209</v>
      </c>
      <c r="D248" s="45">
        <v>1665</v>
      </c>
      <c r="E248" s="45">
        <v>666</v>
      </c>
      <c r="F248" s="43" t="s">
        <v>33</v>
      </c>
      <c r="G248" s="43">
        <v>763043</v>
      </c>
      <c r="H248" s="43" t="s">
        <v>12</v>
      </c>
      <c r="I248" s="43" t="s">
        <v>38</v>
      </c>
      <c r="J248" s="43" t="s">
        <v>13</v>
      </c>
      <c r="K248" s="46">
        <f t="shared" ref="K248:K250" si="12">D248+K247</f>
        <v>117232</v>
      </c>
      <c r="L248" s="82">
        <f>IF(I248="Product",IF(K248/'Commission Rate and Quota'!$D$4&lt;0.5,'Commission Rate and Quota'!$D$20,IF(K248/'Commission Rate and Quota'!$D$4&lt;0.75,'Commission Rate and Quota'!$D$21,IF(K248/'Commission Rate and Quota'!$D$4&lt;0.9,'Commission Rate and Quota'!$D$22,IF('Data (1 &amp; 2)'!K248/'Commission Rate and Quota'!$D$4&lt;1,'Commission Rate and Quota'!$D$23,IF('Data (1 &amp; 2)'!K248/'Commission Rate and Quota'!$D$4&lt;1.25,'Commission Rate and Quota'!$D$24,'Commission Rate and Quota'!$D$25))))),IF(K248/'Commission Rate and Quota'!$E$4&lt;0.5,'Commission Rate and Quota'!$E$20,IF(K248/'Commission Rate and Quota'!$E$4&lt;0.75,'Commission Rate and Quota'!$E$21,IF(K248/'Commission Rate and Quota'!$E$4&lt;0.9,'Commission Rate and Quota'!$E$22,IF(K248/'Commission Rate and Quota'!$E$4&lt;1,'Commission Rate and Quota'!$E$23,IF(K248/'Commission Rate and Quota'!$E$4&lt;1.25,'Commission Rate and Quota'!$E$24,'Commission Rate and Quota'!$E$25))))))</f>
        <v>0.23</v>
      </c>
      <c r="M248" s="76">
        <f t="shared" si="10"/>
        <v>382.95</v>
      </c>
    </row>
    <row r="249" spans="1:13" x14ac:dyDescent="0.25">
      <c r="A249" s="43" t="s">
        <v>234</v>
      </c>
      <c r="B249" s="44">
        <v>45996</v>
      </c>
      <c r="C249" s="43">
        <v>167324</v>
      </c>
      <c r="D249" s="45">
        <v>40381</v>
      </c>
      <c r="E249" s="45">
        <v>17026</v>
      </c>
      <c r="F249" s="43" t="s">
        <v>33</v>
      </c>
      <c r="G249" s="43">
        <v>763043</v>
      </c>
      <c r="H249" s="43" t="s">
        <v>12</v>
      </c>
      <c r="I249" s="43" t="s">
        <v>38</v>
      </c>
      <c r="J249" s="43" t="s">
        <v>13</v>
      </c>
      <c r="K249" s="46">
        <f t="shared" si="12"/>
        <v>157613</v>
      </c>
      <c r="L249" s="82">
        <f>IF(I249="Product",IF(K249/'Commission Rate and Quota'!$D$4&lt;0.5,'Commission Rate and Quota'!$D$20,IF(K249/'Commission Rate and Quota'!$D$4&lt;0.75,'Commission Rate and Quota'!$D$21,IF(K249/'Commission Rate and Quota'!$D$4&lt;0.9,'Commission Rate and Quota'!$D$22,IF('Data (1 &amp; 2)'!K249/'Commission Rate and Quota'!$D$4&lt;1,'Commission Rate and Quota'!$D$23,IF('Data (1 &amp; 2)'!K249/'Commission Rate and Quota'!$D$4&lt;1.25,'Commission Rate and Quota'!$D$24,'Commission Rate and Quota'!$D$25))))),IF(K249/'Commission Rate and Quota'!$E$4&lt;0.5,'Commission Rate and Quota'!$E$20,IF(K249/'Commission Rate and Quota'!$E$4&lt;0.75,'Commission Rate and Quota'!$E$21,IF(K249/'Commission Rate and Quota'!$E$4&lt;0.9,'Commission Rate and Quota'!$E$22,IF(K249/'Commission Rate and Quota'!$E$4&lt;1,'Commission Rate and Quota'!$E$23,IF(K249/'Commission Rate and Quota'!$E$4&lt;1.25,'Commission Rate and Quota'!$E$24,'Commission Rate and Quota'!$E$25))))))</f>
        <v>0.26</v>
      </c>
      <c r="M249" s="76">
        <f t="shared" si="10"/>
        <v>10499.06</v>
      </c>
    </row>
    <row r="250" spans="1:13" x14ac:dyDescent="0.25">
      <c r="A250" s="43" t="s">
        <v>234</v>
      </c>
      <c r="B250" s="44">
        <v>45996</v>
      </c>
      <c r="C250" s="43">
        <v>167324</v>
      </c>
      <c r="D250" s="45">
        <v>2550</v>
      </c>
      <c r="E250" s="45">
        <v>1020</v>
      </c>
      <c r="F250" s="43" t="s">
        <v>33</v>
      </c>
      <c r="G250" s="43">
        <v>763043</v>
      </c>
      <c r="H250" s="43" t="s">
        <v>12</v>
      </c>
      <c r="I250" s="43" t="s">
        <v>38</v>
      </c>
      <c r="J250" s="43" t="s">
        <v>13</v>
      </c>
      <c r="K250" s="46">
        <f t="shared" si="12"/>
        <v>160163</v>
      </c>
      <c r="L250" s="82">
        <f>IF(I250="Product",IF(K250/'Commission Rate and Quota'!$D$4&lt;0.5,'Commission Rate and Quota'!$D$20,IF(K250/'Commission Rate and Quota'!$D$4&lt;0.75,'Commission Rate and Quota'!$D$21,IF(K250/'Commission Rate and Quota'!$D$4&lt;0.9,'Commission Rate and Quota'!$D$22,IF('Data (1 &amp; 2)'!K250/'Commission Rate and Quota'!$D$4&lt;1,'Commission Rate and Quota'!$D$23,IF('Data (1 &amp; 2)'!K250/'Commission Rate and Quota'!$D$4&lt;1.25,'Commission Rate and Quota'!$D$24,'Commission Rate and Quota'!$D$25))))),IF(K250/'Commission Rate and Quota'!$E$4&lt;0.5,'Commission Rate and Quota'!$E$20,IF(K250/'Commission Rate and Quota'!$E$4&lt;0.75,'Commission Rate and Quota'!$E$21,IF(K250/'Commission Rate and Quota'!$E$4&lt;0.9,'Commission Rate and Quota'!$E$22,IF(K250/'Commission Rate and Quota'!$E$4&lt;1,'Commission Rate and Quota'!$E$23,IF(K250/'Commission Rate and Quota'!$E$4&lt;1.25,'Commission Rate and Quota'!$E$24,'Commission Rate and Quota'!$E$25))))))</f>
        <v>0.26</v>
      </c>
      <c r="M250" s="76">
        <f t="shared" si="10"/>
        <v>663</v>
      </c>
    </row>
    <row r="251" spans="1:13" x14ac:dyDescent="0.25">
      <c r="A251" s="43" t="s">
        <v>57</v>
      </c>
      <c r="B251" s="44">
        <v>45661</v>
      </c>
      <c r="C251" s="43">
        <v>38966</v>
      </c>
      <c r="D251" s="45">
        <v>103582.2</v>
      </c>
      <c r="E251" s="45">
        <v>12863.1</v>
      </c>
      <c r="F251" s="43" t="s">
        <v>33</v>
      </c>
      <c r="G251" s="43">
        <v>1260</v>
      </c>
      <c r="H251" s="43" t="s">
        <v>14</v>
      </c>
      <c r="I251" s="43" t="s">
        <v>34</v>
      </c>
      <c r="J251" s="43" t="s">
        <v>11</v>
      </c>
      <c r="K251" s="46">
        <f>D251</f>
        <v>103582.2</v>
      </c>
      <c r="L251" s="82">
        <f>IF(I251="Product",IF(K251/'Commission Rate and Quota'!$D$5&lt;0.5,'Commission Rate and Quota'!$D$11,IF(K251/'Commission Rate and Quota'!$D$5&lt;0.75,'Commission Rate and Quota'!$D$12,IF(K251/'Commission Rate and Quota'!$D$5&lt;0.9,'Commission Rate and Quota'!$D$13,IF('Data (1 &amp; 2)'!K251/'Commission Rate and Quota'!$D$5&lt;1,'Commission Rate and Quota'!$D$14,IF('Data (1 &amp; 2)'!K251/'Commission Rate and Quota'!$D$5&lt;1.25,'Commission Rate and Quota'!$D$15,'Commission Rate and Quota'!$D$16))))),IF(K251/'Commission Rate and Quota'!$E$5&lt;0.5,'Commission Rate and Quota'!$E$11,IF(K251/'Commission Rate and Quota'!$E$5&lt;0.75,'Commission Rate and Quota'!$E$12,IF(K251/'Commission Rate and Quota'!$E$5&lt;0.9,'Commission Rate and Quota'!$E$13,IF(K251/'Commission Rate and Quota'!$E$5&lt;1,'Commission Rate and Quota'!$E$14,IF(K251/'Commission Rate and Quota'!$E$5&lt;1.25,'Commission Rate and Quota'!$E$15,'Commission Rate and Quota'!$E$16))))))</f>
        <v>7.0000000000000007E-2</v>
      </c>
      <c r="M251" s="76">
        <f t="shared" si="10"/>
        <v>7250.7540000000008</v>
      </c>
    </row>
    <row r="252" spans="1:13" x14ac:dyDescent="0.25">
      <c r="A252" s="43" t="s">
        <v>57</v>
      </c>
      <c r="B252" s="44">
        <v>45661</v>
      </c>
      <c r="C252" s="43">
        <v>38966</v>
      </c>
      <c r="D252" s="45">
        <v>22000</v>
      </c>
      <c r="E252" s="45">
        <v>2260.6999999999998</v>
      </c>
      <c r="F252" s="43" t="s">
        <v>33</v>
      </c>
      <c r="G252" s="43">
        <v>1260</v>
      </c>
      <c r="H252" s="43" t="s">
        <v>14</v>
      </c>
      <c r="I252" s="43" t="s">
        <v>34</v>
      </c>
      <c r="J252" s="43" t="s">
        <v>11</v>
      </c>
      <c r="K252" s="46">
        <f>D252+K251</f>
        <v>125582.2</v>
      </c>
      <c r="L252" s="82">
        <f>IF(I252="Product",IF(K252/'Commission Rate and Quota'!$D$5&lt;0.5,'Commission Rate and Quota'!$D$11,IF(K252/'Commission Rate and Quota'!$D$5&lt;0.75,'Commission Rate and Quota'!$D$12,IF(K252/'Commission Rate and Quota'!$D$5&lt;0.9,'Commission Rate and Quota'!$D$13,IF('Data (1 &amp; 2)'!K252/'Commission Rate and Quota'!$D$5&lt;1,'Commission Rate and Quota'!$D$14,IF('Data (1 &amp; 2)'!K252/'Commission Rate and Quota'!$D$5&lt;1.25,'Commission Rate and Quota'!$D$15,'Commission Rate and Quota'!$D$16))))),IF(K252/'Commission Rate and Quota'!$E$5&lt;0.5,'Commission Rate and Quota'!$E$11,IF(K252/'Commission Rate and Quota'!$E$5&lt;0.75,'Commission Rate and Quota'!$E$12,IF(K252/'Commission Rate and Quota'!$E$5&lt;0.9,'Commission Rate and Quota'!$E$13,IF(K252/'Commission Rate and Quota'!$E$5&lt;1,'Commission Rate and Quota'!$E$14,IF(K252/'Commission Rate and Quota'!$E$5&lt;1.25,'Commission Rate and Quota'!$E$15,'Commission Rate and Quota'!$E$16))))))</f>
        <v>7.0000000000000007E-2</v>
      </c>
      <c r="M252" s="76">
        <f t="shared" si="10"/>
        <v>1540.0000000000002</v>
      </c>
    </row>
    <row r="253" spans="1:13" x14ac:dyDescent="0.25">
      <c r="A253" s="43" t="s">
        <v>57</v>
      </c>
      <c r="B253" s="44">
        <v>45661</v>
      </c>
      <c r="C253" s="43">
        <v>38966</v>
      </c>
      <c r="D253" s="45">
        <v>7768.68</v>
      </c>
      <c r="E253" s="45">
        <v>0</v>
      </c>
      <c r="F253" s="43" t="s">
        <v>33</v>
      </c>
      <c r="G253" s="43">
        <v>1260</v>
      </c>
      <c r="H253" s="43" t="s">
        <v>14</v>
      </c>
      <c r="I253" s="43" t="s">
        <v>34</v>
      </c>
      <c r="J253" s="43" t="s">
        <v>11</v>
      </c>
      <c r="K253" s="46">
        <f t="shared" ref="K253:K316" si="13">D253+K252</f>
        <v>133350.88</v>
      </c>
      <c r="L253" s="82">
        <f>IF(I253="Product",IF(K253/'Commission Rate and Quota'!$D$5&lt;0.5,'Commission Rate and Quota'!$D$11,IF(K253/'Commission Rate and Quota'!$D$5&lt;0.75,'Commission Rate and Quota'!$D$12,IF(K253/'Commission Rate and Quota'!$D$5&lt;0.9,'Commission Rate and Quota'!$D$13,IF('Data (1 &amp; 2)'!K253/'Commission Rate and Quota'!$D$5&lt;1,'Commission Rate and Quota'!$D$14,IF('Data (1 &amp; 2)'!K253/'Commission Rate and Quota'!$D$5&lt;1.25,'Commission Rate and Quota'!$D$15,'Commission Rate and Quota'!$D$16))))),IF(K253/'Commission Rate and Quota'!$E$5&lt;0.5,'Commission Rate and Quota'!$E$11,IF(K253/'Commission Rate and Quota'!$E$5&lt;0.75,'Commission Rate and Quota'!$E$12,IF(K253/'Commission Rate and Quota'!$E$5&lt;0.9,'Commission Rate and Quota'!$E$13,IF(K253/'Commission Rate and Quota'!$E$5&lt;1,'Commission Rate and Quota'!$E$14,IF(K253/'Commission Rate and Quota'!$E$5&lt;1.25,'Commission Rate and Quota'!$E$15,'Commission Rate and Quota'!$E$16))))))</f>
        <v>7.0000000000000007E-2</v>
      </c>
      <c r="M253" s="76">
        <f t="shared" si="10"/>
        <v>543.80760000000009</v>
      </c>
    </row>
    <row r="254" spans="1:13" x14ac:dyDescent="0.25">
      <c r="A254" s="43" t="s">
        <v>182</v>
      </c>
      <c r="B254" s="44">
        <v>45669</v>
      </c>
      <c r="C254" s="43">
        <v>166022</v>
      </c>
      <c r="D254" s="45">
        <v>4180</v>
      </c>
      <c r="E254" s="45">
        <v>668.8</v>
      </c>
      <c r="F254" s="43" t="s">
        <v>33</v>
      </c>
      <c r="G254" s="43">
        <v>1260</v>
      </c>
      <c r="H254" s="43" t="s">
        <v>14</v>
      </c>
      <c r="I254" s="43" t="s">
        <v>34</v>
      </c>
      <c r="J254" s="43" t="s">
        <v>11</v>
      </c>
      <c r="K254" s="46">
        <f t="shared" si="13"/>
        <v>137530.88</v>
      </c>
      <c r="L254" s="82">
        <f>IF(I254="Product",IF(K254/'Commission Rate and Quota'!$D$5&lt;0.5,'Commission Rate and Quota'!$D$11,IF(K254/'Commission Rate and Quota'!$D$5&lt;0.75,'Commission Rate and Quota'!$D$12,IF(K254/'Commission Rate and Quota'!$D$5&lt;0.9,'Commission Rate and Quota'!$D$13,IF('Data (1 &amp; 2)'!K254/'Commission Rate and Quota'!$D$5&lt;1,'Commission Rate and Quota'!$D$14,IF('Data (1 &amp; 2)'!K254/'Commission Rate and Quota'!$D$5&lt;1.25,'Commission Rate and Quota'!$D$15,'Commission Rate and Quota'!$D$16))))),IF(K254/'Commission Rate and Quota'!$E$5&lt;0.5,'Commission Rate and Quota'!$E$11,IF(K254/'Commission Rate and Quota'!$E$5&lt;0.75,'Commission Rate and Quota'!$E$12,IF(K254/'Commission Rate and Quota'!$E$5&lt;0.9,'Commission Rate and Quota'!$E$13,IF(K254/'Commission Rate and Quota'!$E$5&lt;1,'Commission Rate and Quota'!$E$14,IF(K254/'Commission Rate and Quota'!$E$5&lt;1.25,'Commission Rate and Quota'!$E$15,'Commission Rate and Quota'!$E$16))))))</f>
        <v>7.0000000000000007E-2</v>
      </c>
      <c r="M254" s="76">
        <f t="shared" si="10"/>
        <v>292.60000000000002</v>
      </c>
    </row>
    <row r="255" spans="1:13" x14ac:dyDescent="0.25">
      <c r="A255" s="43" t="s">
        <v>249</v>
      </c>
      <c r="B255" s="44">
        <v>45673</v>
      </c>
      <c r="C255" s="43">
        <v>167620</v>
      </c>
      <c r="D255" s="45">
        <v>14490</v>
      </c>
      <c r="E255" s="45">
        <v>2604.96</v>
      </c>
      <c r="F255" s="43" t="s">
        <v>33</v>
      </c>
      <c r="G255" s="43">
        <v>1260</v>
      </c>
      <c r="H255" s="43" t="s">
        <v>14</v>
      </c>
      <c r="I255" s="43" t="s">
        <v>34</v>
      </c>
      <c r="J255" s="43" t="s">
        <v>11</v>
      </c>
      <c r="K255" s="46">
        <f t="shared" si="13"/>
        <v>152020.88</v>
      </c>
      <c r="L255" s="82">
        <f>IF(I255="Product",IF(K255/'Commission Rate and Quota'!$D$5&lt;0.5,'Commission Rate and Quota'!$D$11,IF(K255/'Commission Rate and Quota'!$D$5&lt;0.75,'Commission Rate and Quota'!$D$12,IF(K255/'Commission Rate and Quota'!$D$5&lt;0.9,'Commission Rate and Quota'!$D$13,IF('Data (1 &amp; 2)'!K255/'Commission Rate and Quota'!$D$5&lt;1,'Commission Rate and Quota'!$D$14,IF('Data (1 &amp; 2)'!K255/'Commission Rate and Quota'!$D$5&lt;1.25,'Commission Rate and Quota'!$D$15,'Commission Rate and Quota'!$D$16))))),IF(K255/'Commission Rate and Quota'!$E$5&lt;0.5,'Commission Rate and Quota'!$E$11,IF(K255/'Commission Rate and Quota'!$E$5&lt;0.75,'Commission Rate and Quota'!$E$12,IF(K255/'Commission Rate and Quota'!$E$5&lt;0.9,'Commission Rate and Quota'!$E$13,IF(K255/'Commission Rate and Quota'!$E$5&lt;1,'Commission Rate and Quota'!$E$14,IF(K255/'Commission Rate and Quota'!$E$5&lt;1.25,'Commission Rate and Quota'!$E$15,'Commission Rate and Quota'!$E$16))))))</f>
        <v>7.0000000000000007E-2</v>
      </c>
      <c r="M255" s="76">
        <f t="shared" si="10"/>
        <v>1014.3000000000001</v>
      </c>
    </row>
    <row r="256" spans="1:13" x14ac:dyDescent="0.25">
      <c r="A256" s="43" t="s">
        <v>275</v>
      </c>
      <c r="B256" s="44">
        <v>45696</v>
      </c>
      <c r="C256" s="43">
        <v>170594</v>
      </c>
      <c r="D256" s="45">
        <v>10172.870000000001</v>
      </c>
      <c r="E256" s="45">
        <v>1073.4100000000001</v>
      </c>
      <c r="F256" s="43" t="s">
        <v>33</v>
      </c>
      <c r="G256" s="43">
        <v>1260</v>
      </c>
      <c r="H256" s="43" t="s">
        <v>14</v>
      </c>
      <c r="I256" s="43" t="s">
        <v>34</v>
      </c>
      <c r="J256" s="43" t="s">
        <v>11</v>
      </c>
      <c r="K256" s="46">
        <f t="shared" si="13"/>
        <v>162193.75</v>
      </c>
      <c r="L256" s="82">
        <f>IF(I256="Product",IF(K256/'Commission Rate and Quota'!$D$5&lt;0.5,'Commission Rate and Quota'!$D$11,IF(K256/'Commission Rate and Quota'!$D$5&lt;0.75,'Commission Rate and Quota'!$D$12,IF(K256/'Commission Rate and Quota'!$D$5&lt;0.9,'Commission Rate and Quota'!$D$13,IF('Data (1 &amp; 2)'!K256/'Commission Rate and Quota'!$D$5&lt;1,'Commission Rate and Quota'!$D$14,IF('Data (1 &amp; 2)'!K256/'Commission Rate and Quota'!$D$5&lt;1.25,'Commission Rate and Quota'!$D$15,'Commission Rate and Quota'!$D$16))))),IF(K256/'Commission Rate and Quota'!$E$5&lt;0.5,'Commission Rate and Quota'!$E$11,IF(K256/'Commission Rate and Quota'!$E$5&lt;0.75,'Commission Rate and Quota'!$E$12,IF(K256/'Commission Rate and Quota'!$E$5&lt;0.9,'Commission Rate and Quota'!$E$13,IF(K256/'Commission Rate and Quota'!$E$5&lt;1,'Commission Rate and Quota'!$E$14,IF(K256/'Commission Rate and Quota'!$E$5&lt;1.25,'Commission Rate and Quota'!$E$15,'Commission Rate and Quota'!$E$16))))))</f>
        <v>7.0000000000000007E-2</v>
      </c>
      <c r="M256" s="76">
        <f t="shared" si="10"/>
        <v>712.10090000000014</v>
      </c>
    </row>
    <row r="257" spans="1:13" x14ac:dyDescent="0.25">
      <c r="A257" s="43" t="s">
        <v>183</v>
      </c>
      <c r="B257" s="44">
        <v>45703</v>
      </c>
      <c r="C257" s="43">
        <v>166022</v>
      </c>
      <c r="D257" s="45">
        <v>3994.45</v>
      </c>
      <c r="E257" s="45">
        <v>399.41</v>
      </c>
      <c r="F257" s="43" t="s">
        <v>33</v>
      </c>
      <c r="G257" s="43">
        <v>1260</v>
      </c>
      <c r="H257" s="43" t="s">
        <v>14</v>
      </c>
      <c r="I257" s="43" t="s">
        <v>34</v>
      </c>
      <c r="J257" s="43" t="s">
        <v>11</v>
      </c>
      <c r="K257" s="46">
        <f t="shared" si="13"/>
        <v>166188.20000000001</v>
      </c>
      <c r="L257" s="82">
        <f>IF(I257="Product",IF(K257/'Commission Rate and Quota'!$D$5&lt;0.5,'Commission Rate and Quota'!$D$11,IF(K257/'Commission Rate and Quota'!$D$5&lt;0.75,'Commission Rate and Quota'!$D$12,IF(K257/'Commission Rate and Quota'!$D$5&lt;0.9,'Commission Rate and Quota'!$D$13,IF('Data (1 &amp; 2)'!K257/'Commission Rate and Quota'!$D$5&lt;1,'Commission Rate and Quota'!$D$14,IF('Data (1 &amp; 2)'!K257/'Commission Rate and Quota'!$D$5&lt;1.25,'Commission Rate and Quota'!$D$15,'Commission Rate and Quota'!$D$16))))),IF(K257/'Commission Rate and Quota'!$E$5&lt;0.5,'Commission Rate and Quota'!$E$11,IF(K257/'Commission Rate and Quota'!$E$5&lt;0.75,'Commission Rate and Quota'!$E$12,IF(K257/'Commission Rate and Quota'!$E$5&lt;0.9,'Commission Rate and Quota'!$E$13,IF(K257/'Commission Rate and Quota'!$E$5&lt;1,'Commission Rate and Quota'!$E$14,IF(K257/'Commission Rate and Quota'!$E$5&lt;1.25,'Commission Rate and Quota'!$E$15,'Commission Rate and Quota'!$E$16))))))</f>
        <v>7.0000000000000007E-2</v>
      </c>
      <c r="M257" s="76">
        <f t="shared" si="10"/>
        <v>279.61150000000004</v>
      </c>
    </row>
    <row r="258" spans="1:13" x14ac:dyDescent="0.25">
      <c r="A258" s="43" t="s">
        <v>41</v>
      </c>
      <c r="B258" s="44">
        <v>45711</v>
      </c>
      <c r="C258" s="43">
        <v>33490</v>
      </c>
      <c r="D258" s="45">
        <v>10696</v>
      </c>
      <c r="E258" s="45">
        <v>1176</v>
      </c>
      <c r="F258" s="43" t="s">
        <v>33</v>
      </c>
      <c r="G258" s="43">
        <v>1260</v>
      </c>
      <c r="H258" s="43" t="s">
        <v>14</v>
      </c>
      <c r="I258" s="43" t="s">
        <v>34</v>
      </c>
      <c r="J258" s="43" t="s">
        <v>11</v>
      </c>
      <c r="K258" s="46">
        <f t="shared" si="13"/>
        <v>176884.2</v>
      </c>
      <c r="L258" s="82">
        <f>IF(I258="Product",IF(K258/'Commission Rate and Quota'!$D$5&lt;0.5,'Commission Rate and Quota'!$D$11,IF(K258/'Commission Rate and Quota'!$D$5&lt;0.75,'Commission Rate and Quota'!$D$12,IF(K258/'Commission Rate and Quota'!$D$5&lt;0.9,'Commission Rate and Quota'!$D$13,IF('Data (1 &amp; 2)'!K258/'Commission Rate and Quota'!$D$5&lt;1,'Commission Rate and Quota'!$D$14,IF('Data (1 &amp; 2)'!K258/'Commission Rate and Quota'!$D$5&lt;1.25,'Commission Rate and Quota'!$D$15,'Commission Rate and Quota'!$D$16))))),IF(K258/'Commission Rate and Quota'!$E$5&lt;0.5,'Commission Rate and Quota'!$E$11,IF(K258/'Commission Rate and Quota'!$E$5&lt;0.75,'Commission Rate and Quota'!$E$12,IF(K258/'Commission Rate and Quota'!$E$5&lt;0.9,'Commission Rate and Quota'!$E$13,IF(K258/'Commission Rate and Quota'!$E$5&lt;1,'Commission Rate and Quota'!$E$14,IF(K258/'Commission Rate and Quota'!$E$5&lt;1.25,'Commission Rate and Quota'!$E$15,'Commission Rate and Quota'!$E$16))))))</f>
        <v>7.0000000000000007E-2</v>
      </c>
      <c r="M258" s="76">
        <f t="shared" si="10"/>
        <v>748.72</v>
      </c>
    </row>
    <row r="259" spans="1:13" x14ac:dyDescent="0.25">
      <c r="A259" s="43" t="s">
        <v>42</v>
      </c>
      <c r="B259" s="44">
        <v>45714</v>
      </c>
      <c r="C259" s="43">
        <v>33490</v>
      </c>
      <c r="D259" s="45">
        <v>597.03</v>
      </c>
      <c r="E259" s="45">
        <v>89.57</v>
      </c>
      <c r="F259" s="43" t="s">
        <v>33</v>
      </c>
      <c r="G259" s="43">
        <v>1260</v>
      </c>
      <c r="H259" s="43" t="s">
        <v>14</v>
      </c>
      <c r="I259" s="43" t="s">
        <v>34</v>
      </c>
      <c r="J259" s="43" t="s">
        <v>11</v>
      </c>
      <c r="K259" s="46">
        <f t="shared" si="13"/>
        <v>177481.23</v>
      </c>
      <c r="L259" s="82">
        <f>IF(I259="Product",IF(K259/'Commission Rate and Quota'!$D$5&lt;0.5,'Commission Rate and Quota'!$D$11,IF(K259/'Commission Rate and Quota'!$D$5&lt;0.75,'Commission Rate and Quota'!$D$12,IF(K259/'Commission Rate and Quota'!$D$5&lt;0.9,'Commission Rate and Quota'!$D$13,IF('Data (1 &amp; 2)'!K259/'Commission Rate and Quota'!$D$5&lt;1,'Commission Rate and Quota'!$D$14,IF('Data (1 &amp; 2)'!K259/'Commission Rate and Quota'!$D$5&lt;1.25,'Commission Rate and Quota'!$D$15,'Commission Rate and Quota'!$D$16))))),IF(K259/'Commission Rate and Quota'!$E$5&lt;0.5,'Commission Rate and Quota'!$E$11,IF(K259/'Commission Rate and Quota'!$E$5&lt;0.75,'Commission Rate and Quota'!$E$12,IF(K259/'Commission Rate and Quota'!$E$5&lt;0.9,'Commission Rate and Quota'!$E$13,IF(K259/'Commission Rate and Quota'!$E$5&lt;1,'Commission Rate and Quota'!$E$14,IF(K259/'Commission Rate and Quota'!$E$5&lt;1.25,'Commission Rate and Quota'!$E$15,'Commission Rate and Quota'!$E$16))))))</f>
        <v>7.0000000000000007E-2</v>
      </c>
      <c r="M259" s="76">
        <f t="shared" ref="M259:M322" si="14">L259*D259</f>
        <v>41.792100000000005</v>
      </c>
    </row>
    <row r="260" spans="1:13" x14ac:dyDescent="0.25">
      <c r="A260" s="43" t="s">
        <v>42</v>
      </c>
      <c r="B260" s="44">
        <v>45714</v>
      </c>
      <c r="C260" s="43">
        <v>33490</v>
      </c>
      <c r="D260" s="45">
        <v>44.78</v>
      </c>
      <c r="E260" s="45">
        <v>0</v>
      </c>
      <c r="F260" s="43" t="s">
        <v>33</v>
      </c>
      <c r="G260" s="43">
        <v>1260</v>
      </c>
      <c r="H260" s="43" t="s">
        <v>14</v>
      </c>
      <c r="I260" s="43" t="s">
        <v>34</v>
      </c>
      <c r="J260" s="43" t="s">
        <v>11</v>
      </c>
      <c r="K260" s="46">
        <f t="shared" si="13"/>
        <v>177526.01</v>
      </c>
      <c r="L260" s="82">
        <f>IF(I260="Product",IF(K260/'Commission Rate and Quota'!$D$5&lt;0.5,'Commission Rate and Quota'!$D$11,IF(K260/'Commission Rate and Quota'!$D$5&lt;0.75,'Commission Rate and Quota'!$D$12,IF(K260/'Commission Rate and Quota'!$D$5&lt;0.9,'Commission Rate and Quota'!$D$13,IF('Data (1 &amp; 2)'!K260/'Commission Rate and Quota'!$D$5&lt;1,'Commission Rate and Quota'!$D$14,IF('Data (1 &amp; 2)'!K260/'Commission Rate and Quota'!$D$5&lt;1.25,'Commission Rate and Quota'!$D$15,'Commission Rate and Quota'!$D$16))))),IF(K260/'Commission Rate and Quota'!$E$5&lt;0.5,'Commission Rate and Quota'!$E$11,IF(K260/'Commission Rate and Quota'!$E$5&lt;0.75,'Commission Rate and Quota'!$E$12,IF(K260/'Commission Rate and Quota'!$E$5&lt;0.9,'Commission Rate and Quota'!$E$13,IF(K260/'Commission Rate and Quota'!$E$5&lt;1,'Commission Rate and Quota'!$E$14,IF(K260/'Commission Rate and Quota'!$E$5&lt;1.25,'Commission Rate and Quota'!$E$15,'Commission Rate and Quota'!$E$16))))))</f>
        <v>7.0000000000000007E-2</v>
      </c>
      <c r="M260" s="76">
        <f t="shared" si="14"/>
        <v>3.1346000000000003</v>
      </c>
    </row>
    <row r="261" spans="1:13" x14ac:dyDescent="0.25">
      <c r="A261" s="43" t="s">
        <v>175</v>
      </c>
      <c r="B261" s="44">
        <v>45723</v>
      </c>
      <c r="C261" s="43">
        <v>126279</v>
      </c>
      <c r="D261" s="45">
        <v>46500</v>
      </c>
      <c r="E261" s="45">
        <v>2054.25</v>
      </c>
      <c r="F261" s="43" t="s">
        <v>33</v>
      </c>
      <c r="G261" s="43">
        <v>1260</v>
      </c>
      <c r="H261" s="43" t="s">
        <v>14</v>
      </c>
      <c r="I261" s="43" t="s">
        <v>34</v>
      </c>
      <c r="J261" s="43" t="s">
        <v>11</v>
      </c>
      <c r="K261" s="46">
        <f t="shared" si="13"/>
        <v>224026.01</v>
      </c>
      <c r="L261" s="82">
        <f>IF(I261="Product",IF(K261/'Commission Rate and Quota'!$D$5&lt;0.5,'Commission Rate and Quota'!$D$11,IF(K261/'Commission Rate and Quota'!$D$5&lt;0.75,'Commission Rate and Quota'!$D$12,IF(K261/'Commission Rate and Quota'!$D$5&lt;0.9,'Commission Rate and Quota'!$D$13,IF('Data (1 &amp; 2)'!K261/'Commission Rate and Quota'!$D$5&lt;1,'Commission Rate and Quota'!$D$14,IF('Data (1 &amp; 2)'!K261/'Commission Rate and Quota'!$D$5&lt;1.25,'Commission Rate and Quota'!$D$15,'Commission Rate and Quota'!$D$16))))),IF(K261/'Commission Rate and Quota'!$E$5&lt;0.5,'Commission Rate and Quota'!$E$11,IF(K261/'Commission Rate and Quota'!$E$5&lt;0.75,'Commission Rate and Quota'!$E$12,IF(K261/'Commission Rate and Quota'!$E$5&lt;0.9,'Commission Rate and Quota'!$E$13,IF(K261/'Commission Rate and Quota'!$E$5&lt;1,'Commission Rate and Quota'!$E$14,IF(K261/'Commission Rate and Quota'!$E$5&lt;1.25,'Commission Rate and Quota'!$E$15,'Commission Rate and Quota'!$E$16))))))</f>
        <v>7.0000000000000007E-2</v>
      </c>
      <c r="M261" s="76">
        <f t="shared" si="14"/>
        <v>3255.0000000000005</v>
      </c>
    </row>
    <row r="262" spans="1:13" x14ac:dyDescent="0.25">
      <c r="A262" s="43" t="s">
        <v>175</v>
      </c>
      <c r="B262" s="44">
        <v>45723</v>
      </c>
      <c r="C262" s="43">
        <v>126279</v>
      </c>
      <c r="D262" s="45">
        <v>3487.5</v>
      </c>
      <c r="E262" s="45">
        <v>0</v>
      </c>
      <c r="F262" s="43" t="s">
        <v>33</v>
      </c>
      <c r="G262" s="43">
        <v>1260</v>
      </c>
      <c r="H262" s="43" t="s">
        <v>14</v>
      </c>
      <c r="I262" s="43" t="s">
        <v>34</v>
      </c>
      <c r="J262" s="43" t="s">
        <v>11</v>
      </c>
      <c r="K262" s="46">
        <f t="shared" si="13"/>
        <v>227513.51</v>
      </c>
      <c r="L262" s="82">
        <f>IF(I262="Product",IF(K262/'Commission Rate and Quota'!$D$5&lt;0.5,'Commission Rate and Quota'!$D$11,IF(K262/'Commission Rate and Quota'!$D$5&lt;0.75,'Commission Rate and Quota'!$D$12,IF(K262/'Commission Rate and Quota'!$D$5&lt;0.9,'Commission Rate and Quota'!$D$13,IF('Data (1 &amp; 2)'!K262/'Commission Rate and Quota'!$D$5&lt;1,'Commission Rate and Quota'!$D$14,IF('Data (1 &amp; 2)'!K262/'Commission Rate and Quota'!$D$5&lt;1.25,'Commission Rate and Quota'!$D$15,'Commission Rate and Quota'!$D$16))))),IF(K262/'Commission Rate and Quota'!$E$5&lt;0.5,'Commission Rate and Quota'!$E$11,IF(K262/'Commission Rate and Quota'!$E$5&lt;0.75,'Commission Rate and Quota'!$E$12,IF(K262/'Commission Rate and Quota'!$E$5&lt;0.9,'Commission Rate and Quota'!$E$13,IF(K262/'Commission Rate and Quota'!$E$5&lt;1,'Commission Rate and Quota'!$E$14,IF(K262/'Commission Rate and Quota'!$E$5&lt;1.25,'Commission Rate and Quota'!$E$15,'Commission Rate and Quota'!$E$16))))))</f>
        <v>7.0000000000000007E-2</v>
      </c>
      <c r="M262" s="76">
        <f t="shared" si="14"/>
        <v>244.12500000000003</v>
      </c>
    </row>
    <row r="263" spans="1:13" x14ac:dyDescent="0.25">
      <c r="A263" s="43" t="s">
        <v>176</v>
      </c>
      <c r="B263" s="44">
        <v>45723</v>
      </c>
      <c r="C263" s="43">
        <v>126279</v>
      </c>
      <c r="D263" s="45">
        <v>750</v>
      </c>
      <c r="E263" s="45">
        <v>37.5</v>
      </c>
      <c r="F263" s="43" t="s">
        <v>33</v>
      </c>
      <c r="G263" s="43">
        <v>1260</v>
      </c>
      <c r="H263" s="43" t="s">
        <v>14</v>
      </c>
      <c r="I263" s="43" t="s">
        <v>34</v>
      </c>
      <c r="J263" s="43" t="s">
        <v>11</v>
      </c>
      <c r="K263" s="46">
        <f t="shared" si="13"/>
        <v>228263.51</v>
      </c>
      <c r="L263" s="82">
        <f>IF(I263="Product",IF(K263/'Commission Rate and Quota'!$D$5&lt;0.5,'Commission Rate and Quota'!$D$11,IF(K263/'Commission Rate and Quota'!$D$5&lt;0.75,'Commission Rate and Quota'!$D$12,IF(K263/'Commission Rate and Quota'!$D$5&lt;0.9,'Commission Rate and Quota'!$D$13,IF('Data (1 &amp; 2)'!K263/'Commission Rate and Quota'!$D$5&lt;1,'Commission Rate and Quota'!$D$14,IF('Data (1 &amp; 2)'!K263/'Commission Rate and Quota'!$D$5&lt;1.25,'Commission Rate and Quota'!$D$15,'Commission Rate and Quota'!$D$16))))),IF(K263/'Commission Rate and Quota'!$E$5&lt;0.5,'Commission Rate and Quota'!$E$11,IF(K263/'Commission Rate and Quota'!$E$5&lt;0.75,'Commission Rate and Quota'!$E$12,IF(K263/'Commission Rate and Quota'!$E$5&lt;0.9,'Commission Rate and Quota'!$E$13,IF(K263/'Commission Rate and Quota'!$E$5&lt;1,'Commission Rate and Quota'!$E$14,IF(K263/'Commission Rate and Quota'!$E$5&lt;1.25,'Commission Rate and Quota'!$E$15,'Commission Rate and Quota'!$E$16))))))</f>
        <v>7.0000000000000007E-2</v>
      </c>
      <c r="M263" s="76">
        <f t="shared" si="14"/>
        <v>52.500000000000007</v>
      </c>
    </row>
    <row r="264" spans="1:13" x14ac:dyDescent="0.25">
      <c r="A264" s="43" t="s">
        <v>145</v>
      </c>
      <c r="B264" s="44">
        <v>45728</v>
      </c>
      <c r="C264" s="43">
        <v>69609</v>
      </c>
      <c r="D264" s="45">
        <v>40600</v>
      </c>
      <c r="E264" s="45">
        <v>4060</v>
      </c>
      <c r="F264" s="43" t="s">
        <v>33</v>
      </c>
      <c r="G264" s="43">
        <v>1260</v>
      </c>
      <c r="H264" s="43" t="s">
        <v>14</v>
      </c>
      <c r="I264" s="43" t="s">
        <v>34</v>
      </c>
      <c r="J264" s="43" t="s">
        <v>11</v>
      </c>
      <c r="K264" s="46">
        <f t="shared" si="13"/>
        <v>268863.51</v>
      </c>
      <c r="L264" s="82">
        <f>IF(I264="Product",IF(K264/'Commission Rate and Quota'!$D$5&lt;0.5,'Commission Rate and Quota'!$D$11,IF(K264/'Commission Rate and Quota'!$D$5&lt;0.75,'Commission Rate and Quota'!$D$12,IF(K264/'Commission Rate and Quota'!$D$5&lt;0.9,'Commission Rate and Quota'!$D$13,IF('Data (1 &amp; 2)'!K264/'Commission Rate and Quota'!$D$5&lt;1,'Commission Rate and Quota'!$D$14,IF('Data (1 &amp; 2)'!K264/'Commission Rate and Quota'!$D$5&lt;1.25,'Commission Rate and Quota'!$D$15,'Commission Rate and Quota'!$D$16))))),IF(K264/'Commission Rate and Quota'!$E$5&lt;0.5,'Commission Rate and Quota'!$E$11,IF(K264/'Commission Rate and Quota'!$E$5&lt;0.75,'Commission Rate and Quota'!$E$12,IF(K264/'Commission Rate and Quota'!$E$5&lt;0.9,'Commission Rate and Quota'!$E$13,IF(K264/'Commission Rate and Quota'!$E$5&lt;1,'Commission Rate and Quota'!$E$14,IF(K264/'Commission Rate and Quota'!$E$5&lt;1.25,'Commission Rate and Quota'!$E$15,'Commission Rate and Quota'!$E$16))))))</f>
        <v>7.0000000000000007E-2</v>
      </c>
      <c r="M264" s="76">
        <f t="shared" si="14"/>
        <v>2842.0000000000005</v>
      </c>
    </row>
    <row r="265" spans="1:13" x14ac:dyDescent="0.25">
      <c r="A265" s="43" t="s">
        <v>145</v>
      </c>
      <c r="B265" s="44">
        <v>45728</v>
      </c>
      <c r="C265" s="43">
        <v>69609</v>
      </c>
      <c r="D265" s="45">
        <v>9338.7999999999993</v>
      </c>
      <c r="E265" s="45">
        <v>933.8</v>
      </c>
      <c r="F265" s="43" t="s">
        <v>33</v>
      </c>
      <c r="G265" s="43">
        <v>1260</v>
      </c>
      <c r="H265" s="43" t="s">
        <v>14</v>
      </c>
      <c r="I265" s="43" t="s">
        <v>34</v>
      </c>
      <c r="J265" s="43" t="s">
        <v>11</v>
      </c>
      <c r="K265" s="46">
        <f t="shared" si="13"/>
        <v>278202.31</v>
      </c>
      <c r="L265" s="82">
        <f>IF(I265="Product",IF(K265/'Commission Rate and Quota'!$D$5&lt;0.5,'Commission Rate and Quota'!$D$11,IF(K265/'Commission Rate and Quota'!$D$5&lt;0.75,'Commission Rate and Quota'!$D$12,IF(K265/'Commission Rate and Quota'!$D$5&lt;0.9,'Commission Rate and Quota'!$D$13,IF('Data (1 &amp; 2)'!K265/'Commission Rate and Quota'!$D$5&lt;1,'Commission Rate and Quota'!$D$14,IF('Data (1 &amp; 2)'!K265/'Commission Rate and Quota'!$D$5&lt;1.25,'Commission Rate and Quota'!$D$15,'Commission Rate and Quota'!$D$16))))),IF(K265/'Commission Rate and Quota'!$E$5&lt;0.5,'Commission Rate and Quota'!$E$11,IF(K265/'Commission Rate and Quota'!$E$5&lt;0.75,'Commission Rate and Quota'!$E$12,IF(K265/'Commission Rate and Quota'!$E$5&lt;0.9,'Commission Rate and Quota'!$E$13,IF(K265/'Commission Rate and Quota'!$E$5&lt;1,'Commission Rate and Quota'!$E$14,IF(K265/'Commission Rate and Quota'!$E$5&lt;1.25,'Commission Rate and Quota'!$E$15,'Commission Rate and Quota'!$E$16))))))</f>
        <v>7.0000000000000007E-2</v>
      </c>
      <c r="M265" s="76">
        <f t="shared" si="14"/>
        <v>653.71600000000001</v>
      </c>
    </row>
    <row r="266" spans="1:13" x14ac:dyDescent="0.25">
      <c r="A266" s="43" t="s">
        <v>145</v>
      </c>
      <c r="B266" s="44">
        <v>45728</v>
      </c>
      <c r="C266" s="43">
        <v>69609</v>
      </c>
      <c r="D266" s="45">
        <v>3045</v>
      </c>
      <c r="E266" s="45">
        <v>0</v>
      </c>
      <c r="F266" s="43" t="s">
        <v>33</v>
      </c>
      <c r="G266" s="43">
        <v>1260</v>
      </c>
      <c r="H266" s="43" t="s">
        <v>14</v>
      </c>
      <c r="I266" s="43" t="s">
        <v>34</v>
      </c>
      <c r="J266" s="43" t="s">
        <v>11</v>
      </c>
      <c r="K266" s="46">
        <f t="shared" si="13"/>
        <v>281247.31</v>
      </c>
      <c r="L266" s="82">
        <f>IF(I266="Product",IF(K266/'Commission Rate and Quota'!$D$5&lt;0.5,'Commission Rate and Quota'!$D$11,IF(K266/'Commission Rate and Quota'!$D$5&lt;0.75,'Commission Rate and Quota'!$D$12,IF(K266/'Commission Rate and Quota'!$D$5&lt;0.9,'Commission Rate and Quota'!$D$13,IF('Data (1 &amp; 2)'!K266/'Commission Rate and Quota'!$D$5&lt;1,'Commission Rate and Quota'!$D$14,IF('Data (1 &amp; 2)'!K266/'Commission Rate and Quota'!$D$5&lt;1.25,'Commission Rate and Quota'!$D$15,'Commission Rate and Quota'!$D$16))))),IF(K266/'Commission Rate and Quota'!$E$5&lt;0.5,'Commission Rate and Quota'!$E$11,IF(K266/'Commission Rate and Quota'!$E$5&lt;0.75,'Commission Rate and Quota'!$E$12,IF(K266/'Commission Rate and Quota'!$E$5&lt;0.9,'Commission Rate and Quota'!$E$13,IF(K266/'Commission Rate and Quota'!$E$5&lt;1,'Commission Rate and Quota'!$E$14,IF(K266/'Commission Rate and Quota'!$E$5&lt;1.25,'Commission Rate and Quota'!$E$15,'Commission Rate and Quota'!$E$16))))))</f>
        <v>7.0000000000000007E-2</v>
      </c>
      <c r="M266" s="76">
        <f t="shared" si="14"/>
        <v>213.15000000000003</v>
      </c>
    </row>
    <row r="267" spans="1:13" x14ac:dyDescent="0.25">
      <c r="A267" s="43" t="s">
        <v>43</v>
      </c>
      <c r="B267" s="44">
        <v>45736</v>
      </c>
      <c r="C267" s="43">
        <v>33490</v>
      </c>
      <c r="D267" s="45">
        <v>42493.89</v>
      </c>
      <c r="E267" s="45">
        <v>5100.49</v>
      </c>
      <c r="F267" s="43" t="s">
        <v>33</v>
      </c>
      <c r="G267" s="43">
        <v>1260</v>
      </c>
      <c r="H267" s="43" t="s">
        <v>14</v>
      </c>
      <c r="I267" s="43" t="s">
        <v>34</v>
      </c>
      <c r="J267" s="43" t="s">
        <v>11</v>
      </c>
      <c r="K267" s="46">
        <f t="shared" si="13"/>
        <v>323741.2</v>
      </c>
      <c r="L267" s="82">
        <f>IF(I267="Product",IF(K267/'Commission Rate and Quota'!$D$5&lt;0.5,'Commission Rate and Quota'!$D$11,IF(K267/'Commission Rate and Quota'!$D$5&lt;0.75,'Commission Rate and Quota'!$D$12,IF(K267/'Commission Rate and Quota'!$D$5&lt;0.9,'Commission Rate and Quota'!$D$13,IF('Data (1 &amp; 2)'!K267/'Commission Rate and Quota'!$D$5&lt;1,'Commission Rate and Quota'!$D$14,IF('Data (1 &amp; 2)'!K267/'Commission Rate and Quota'!$D$5&lt;1.25,'Commission Rate and Quota'!$D$15,'Commission Rate and Quota'!$D$16))))),IF(K267/'Commission Rate and Quota'!$E$5&lt;0.5,'Commission Rate and Quota'!$E$11,IF(K267/'Commission Rate and Quota'!$E$5&lt;0.75,'Commission Rate and Quota'!$E$12,IF(K267/'Commission Rate and Quota'!$E$5&lt;0.9,'Commission Rate and Quota'!$E$13,IF(K267/'Commission Rate and Quota'!$E$5&lt;1,'Commission Rate and Quota'!$E$14,IF(K267/'Commission Rate and Quota'!$E$5&lt;1.25,'Commission Rate and Quota'!$E$15,'Commission Rate and Quota'!$E$16))))))</f>
        <v>7.0000000000000007E-2</v>
      </c>
      <c r="M267" s="76">
        <f t="shared" si="14"/>
        <v>2974.5723000000003</v>
      </c>
    </row>
    <row r="268" spans="1:13" x14ac:dyDescent="0.25">
      <c r="A268" s="43" t="s">
        <v>43</v>
      </c>
      <c r="B268" s="44">
        <v>45736</v>
      </c>
      <c r="C268" s="43">
        <v>33490</v>
      </c>
      <c r="D268" s="45">
        <v>3187.06</v>
      </c>
      <c r="E268" s="45">
        <v>0</v>
      </c>
      <c r="F268" s="43" t="s">
        <v>33</v>
      </c>
      <c r="G268" s="43">
        <v>1260</v>
      </c>
      <c r="H268" s="43" t="s">
        <v>14</v>
      </c>
      <c r="I268" s="43" t="s">
        <v>34</v>
      </c>
      <c r="J268" s="43" t="s">
        <v>11</v>
      </c>
      <c r="K268" s="46">
        <f t="shared" si="13"/>
        <v>326928.26</v>
      </c>
      <c r="L268" s="82">
        <f>IF(I268="Product",IF(K268/'Commission Rate and Quota'!$D$5&lt;0.5,'Commission Rate and Quota'!$D$11,IF(K268/'Commission Rate and Quota'!$D$5&lt;0.75,'Commission Rate and Quota'!$D$12,IF(K268/'Commission Rate and Quota'!$D$5&lt;0.9,'Commission Rate and Quota'!$D$13,IF('Data (1 &amp; 2)'!K268/'Commission Rate and Quota'!$D$5&lt;1,'Commission Rate and Quota'!$D$14,IF('Data (1 &amp; 2)'!K268/'Commission Rate and Quota'!$D$5&lt;1.25,'Commission Rate and Quota'!$D$15,'Commission Rate and Quota'!$D$16))))),IF(K268/'Commission Rate and Quota'!$E$5&lt;0.5,'Commission Rate and Quota'!$E$11,IF(K268/'Commission Rate and Quota'!$E$5&lt;0.75,'Commission Rate and Quota'!$E$12,IF(K268/'Commission Rate and Quota'!$E$5&lt;0.9,'Commission Rate and Quota'!$E$13,IF(K268/'Commission Rate and Quota'!$E$5&lt;1,'Commission Rate and Quota'!$E$14,IF(K268/'Commission Rate and Quota'!$E$5&lt;1.25,'Commission Rate and Quota'!$E$15,'Commission Rate and Quota'!$E$16))))))</f>
        <v>7.0000000000000007E-2</v>
      </c>
      <c r="M268" s="76">
        <f t="shared" si="14"/>
        <v>223.09420000000003</v>
      </c>
    </row>
    <row r="269" spans="1:13" x14ac:dyDescent="0.25">
      <c r="A269" s="43" t="s">
        <v>276</v>
      </c>
      <c r="B269" s="44">
        <v>45739</v>
      </c>
      <c r="C269" s="43">
        <v>170594</v>
      </c>
      <c r="D269" s="45">
        <v>41019.89</v>
      </c>
      <c r="E269" s="45">
        <v>4101.62</v>
      </c>
      <c r="F269" s="43" t="s">
        <v>33</v>
      </c>
      <c r="G269" s="43">
        <v>1260</v>
      </c>
      <c r="H269" s="43" t="s">
        <v>14</v>
      </c>
      <c r="I269" s="43" t="s">
        <v>34</v>
      </c>
      <c r="J269" s="43" t="s">
        <v>11</v>
      </c>
      <c r="K269" s="46">
        <f t="shared" si="13"/>
        <v>367948.15</v>
      </c>
      <c r="L269" s="82">
        <f>IF(I269="Product",IF(K269/'Commission Rate and Quota'!$D$5&lt;0.5,'Commission Rate and Quota'!$D$11,IF(K269/'Commission Rate and Quota'!$D$5&lt;0.75,'Commission Rate and Quota'!$D$12,IF(K269/'Commission Rate and Quota'!$D$5&lt;0.9,'Commission Rate and Quota'!$D$13,IF('Data (1 &amp; 2)'!K269/'Commission Rate and Quota'!$D$5&lt;1,'Commission Rate and Quota'!$D$14,IF('Data (1 &amp; 2)'!K269/'Commission Rate and Quota'!$D$5&lt;1.25,'Commission Rate and Quota'!$D$15,'Commission Rate and Quota'!$D$16))))),IF(K269/'Commission Rate and Quota'!$E$5&lt;0.5,'Commission Rate and Quota'!$E$11,IF(K269/'Commission Rate and Quota'!$E$5&lt;0.75,'Commission Rate and Quota'!$E$12,IF(K269/'Commission Rate and Quota'!$E$5&lt;0.9,'Commission Rate and Quota'!$E$13,IF(K269/'Commission Rate and Quota'!$E$5&lt;1,'Commission Rate and Quota'!$E$14,IF(K269/'Commission Rate and Quota'!$E$5&lt;1.25,'Commission Rate and Quota'!$E$15,'Commission Rate and Quota'!$E$16))))))</f>
        <v>7.0000000000000007E-2</v>
      </c>
      <c r="M269" s="76">
        <f t="shared" si="14"/>
        <v>2871.3923000000004</v>
      </c>
    </row>
    <row r="270" spans="1:13" x14ac:dyDescent="0.25">
      <c r="A270" s="43" t="s">
        <v>276</v>
      </c>
      <c r="B270" s="44">
        <v>45739</v>
      </c>
      <c r="C270" s="43">
        <v>170594</v>
      </c>
      <c r="D270" s="45">
        <v>1077.0899999999999</v>
      </c>
      <c r="E270" s="45">
        <v>107.7</v>
      </c>
      <c r="F270" s="43" t="s">
        <v>33</v>
      </c>
      <c r="G270" s="43">
        <v>1260</v>
      </c>
      <c r="H270" s="43" t="s">
        <v>14</v>
      </c>
      <c r="I270" s="43" t="s">
        <v>34</v>
      </c>
      <c r="J270" s="43" t="s">
        <v>11</v>
      </c>
      <c r="K270" s="46">
        <f t="shared" si="13"/>
        <v>369025.24000000005</v>
      </c>
      <c r="L270" s="82">
        <f>IF(I270="Product",IF(K270/'Commission Rate and Quota'!$D$5&lt;0.5,'Commission Rate and Quota'!$D$11,IF(K270/'Commission Rate and Quota'!$D$5&lt;0.75,'Commission Rate and Quota'!$D$12,IF(K270/'Commission Rate and Quota'!$D$5&lt;0.9,'Commission Rate and Quota'!$D$13,IF('Data (1 &amp; 2)'!K270/'Commission Rate and Quota'!$D$5&lt;1,'Commission Rate and Quota'!$D$14,IF('Data (1 &amp; 2)'!K270/'Commission Rate and Quota'!$D$5&lt;1.25,'Commission Rate and Quota'!$D$15,'Commission Rate and Quota'!$D$16))))),IF(K270/'Commission Rate and Quota'!$E$5&lt;0.5,'Commission Rate and Quota'!$E$11,IF(K270/'Commission Rate and Quota'!$E$5&lt;0.75,'Commission Rate and Quota'!$E$12,IF(K270/'Commission Rate and Quota'!$E$5&lt;0.9,'Commission Rate and Quota'!$E$13,IF(K270/'Commission Rate and Quota'!$E$5&lt;1,'Commission Rate and Quota'!$E$14,IF(K270/'Commission Rate and Quota'!$E$5&lt;1.25,'Commission Rate and Quota'!$E$15,'Commission Rate and Quota'!$E$16))))))</f>
        <v>7.0000000000000007E-2</v>
      </c>
      <c r="M270" s="76">
        <f t="shared" si="14"/>
        <v>75.396299999999997</v>
      </c>
    </row>
    <row r="271" spans="1:13" x14ac:dyDescent="0.25">
      <c r="A271" s="43" t="s">
        <v>276</v>
      </c>
      <c r="B271" s="44">
        <v>45739</v>
      </c>
      <c r="C271" s="43">
        <v>170594</v>
      </c>
      <c r="D271" s="45">
        <v>3157.28</v>
      </c>
      <c r="E271" s="45">
        <v>0</v>
      </c>
      <c r="F271" s="43" t="s">
        <v>33</v>
      </c>
      <c r="G271" s="43">
        <v>1260</v>
      </c>
      <c r="H271" s="43" t="s">
        <v>14</v>
      </c>
      <c r="I271" s="43" t="s">
        <v>34</v>
      </c>
      <c r="J271" s="43" t="s">
        <v>11</v>
      </c>
      <c r="K271" s="46">
        <f t="shared" si="13"/>
        <v>372182.52000000008</v>
      </c>
      <c r="L271" s="82">
        <f>IF(I271="Product",IF(K271/'Commission Rate and Quota'!$D$5&lt;0.5,'Commission Rate and Quota'!$D$11,IF(K271/'Commission Rate and Quota'!$D$5&lt;0.75,'Commission Rate and Quota'!$D$12,IF(K271/'Commission Rate and Quota'!$D$5&lt;0.9,'Commission Rate and Quota'!$D$13,IF('Data (1 &amp; 2)'!K271/'Commission Rate and Quota'!$D$5&lt;1,'Commission Rate and Quota'!$D$14,IF('Data (1 &amp; 2)'!K271/'Commission Rate and Quota'!$D$5&lt;1.25,'Commission Rate and Quota'!$D$15,'Commission Rate and Quota'!$D$16))))),IF(K271/'Commission Rate and Quota'!$E$5&lt;0.5,'Commission Rate and Quota'!$E$11,IF(K271/'Commission Rate and Quota'!$E$5&lt;0.75,'Commission Rate and Quota'!$E$12,IF(K271/'Commission Rate and Quota'!$E$5&lt;0.9,'Commission Rate and Quota'!$E$13,IF(K271/'Commission Rate and Quota'!$E$5&lt;1,'Commission Rate and Quota'!$E$14,IF(K271/'Commission Rate and Quota'!$E$5&lt;1.25,'Commission Rate and Quota'!$E$15,'Commission Rate and Quota'!$E$16))))))</f>
        <v>7.0000000000000007E-2</v>
      </c>
      <c r="M271" s="76">
        <f t="shared" si="14"/>
        <v>221.00960000000003</v>
      </c>
    </row>
    <row r="272" spans="1:13" x14ac:dyDescent="0.25">
      <c r="A272" s="43" t="s">
        <v>65</v>
      </c>
      <c r="B272" s="44">
        <v>45745</v>
      </c>
      <c r="C272" s="43">
        <v>39257</v>
      </c>
      <c r="D272" s="45">
        <v>1210.04</v>
      </c>
      <c r="E272" s="45">
        <v>96.84</v>
      </c>
      <c r="F272" s="43" t="s">
        <v>33</v>
      </c>
      <c r="G272" s="43">
        <v>1260</v>
      </c>
      <c r="H272" s="43" t="s">
        <v>14</v>
      </c>
      <c r="I272" s="43" t="s">
        <v>34</v>
      </c>
      <c r="J272" s="43" t="s">
        <v>11</v>
      </c>
      <c r="K272" s="46">
        <f t="shared" si="13"/>
        <v>373392.56000000006</v>
      </c>
      <c r="L272" s="82">
        <f>IF(I272="Product",IF(K272/'Commission Rate and Quota'!$D$5&lt;0.5,'Commission Rate and Quota'!$D$11,IF(K272/'Commission Rate and Quota'!$D$5&lt;0.75,'Commission Rate and Quota'!$D$12,IF(K272/'Commission Rate and Quota'!$D$5&lt;0.9,'Commission Rate and Quota'!$D$13,IF('Data (1 &amp; 2)'!K272/'Commission Rate and Quota'!$D$5&lt;1,'Commission Rate and Quota'!$D$14,IF('Data (1 &amp; 2)'!K272/'Commission Rate and Quota'!$D$5&lt;1.25,'Commission Rate and Quota'!$D$15,'Commission Rate and Quota'!$D$16))))),IF(K272/'Commission Rate and Quota'!$E$5&lt;0.5,'Commission Rate and Quota'!$E$11,IF(K272/'Commission Rate and Quota'!$E$5&lt;0.75,'Commission Rate and Quota'!$E$12,IF(K272/'Commission Rate and Quota'!$E$5&lt;0.9,'Commission Rate and Quota'!$E$13,IF(K272/'Commission Rate and Quota'!$E$5&lt;1,'Commission Rate and Quota'!$E$14,IF(K272/'Commission Rate and Quota'!$E$5&lt;1.25,'Commission Rate and Quota'!$E$15,'Commission Rate and Quota'!$E$16))))))</f>
        <v>7.0000000000000007E-2</v>
      </c>
      <c r="M272" s="76">
        <f t="shared" si="14"/>
        <v>84.702800000000011</v>
      </c>
    </row>
    <row r="273" spans="1:13" x14ac:dyDescent="0.25">
      <c r="A273" s="43" t="s">
        <v>65</v>
      </c>
      <c r="B273" s="44">
        <v>45745</v>
      </c>
      <c r="C273" s="43">
        <v>39257</v>
      </c>
      <c r="D273" s="45">
        <v>90.76</v>
      </c>
      <c r="E273" s="45">
        <v>0</v>
      </c>
      <c r="F273" s="43" t="s">
        <v>33</v>
      </c>
      <c r="G273" s="43">
        <v>1260</v>
      </c>
      <c r="H273" s="43" t="s">
        <v>14</v>
      </c>
      <c r="I273" s="43" t="s">
        <v>34</v>
      </c>
      <c r="J273" s="43" t="s">
        <v>11</v>
      </c>
      <c r="K273" s="46">
        <f t="shared" si="13"/>
        <v>373483.32000000007</v>
      </c>
      <c r="L273" s="82">
        <f>IF(I273="Product",IF(K273/'Commission Rate and Quota'!$D$5&lt;0.5,'Commission Rate and Quota'!$D$11,IF(K273/'Commission Rate and Quota'!$D$5&lt;0.75,'Commission Rate and Quota'!$D$12,IF(K273/'Commission Rate and Quota'!$D$5&lt;0.9,'Commission Rate and Quota'!$D$13,IF('Data (1 &amp; 2)'!K273/'Commission Rate and Quota'!$D$5&lt;1,'Commission Rate and Quota'!$D$14,IF('Data (1 &amp; 2)'!K273/'Commission Rate and Quota'!$D$5&lt;1.25,'Commission Rate and Quota'!$D$15,'Commission Rate and Quota'!$D$16))))),IF(K273/'Commission Rate and Quota'!$E$5&lt;0.5,'Commission Rate and Quota'!$E$11,IF(K273/'Commission Rate and Quota'!$E$5&lt;0.75,'Commission Rate and Quota'!$E$12,IF(K273/'Commission Rate and Quota'!$E$5&lt;0.9,'Commission Rate and Quota'!$E$13,IF(K273/'Commission Rate and Quota'!$E$5&lt;1,'Commission Rate and Quota'!$E$14,IF(K273/'Commission Rate and Quota'!$E$5&lt;1.25,'Commission Rate and Quota'!$E$15,'Commission Rate and Quota'!$E$16))))))</f>
        <v>7.0000000000000007E-2</v>
      </c>
      <c r="M273" s="76">
        <f t="shared" si="14"/>
        <v>6.3532000000000011</v>
      </c>
    </row>
    <row r="274" spans="1:13" x14ac:dyDescent="0.25">
      <c r="A274" s="43" t="s">
        <v>139</v>
      </c>
      <c r="B274" s="44">
        <v>45745</v>
      </c>
      <c r="C274" s="43">
        <v>69202</v>
      </c>
      <c r="D274" s="45">
        <v>89060</v>
      </c>
      <c r="E274" s="45">
        <v>15140.01</v>
      </c>
      <c r="F274" s="43" t="s">
        <v>33</v>
      </c>
      <c r="G274" s="43">
        <v>1260</v>
      </c>
      <c r="H274" s="43" t="s">
        <v>14</v>
      </c>
      <c r="I274" s="43" t="s">
        <v>34</v>
      </c>
      <c r="J274" s="43" t="s">
        <v>11</v>
      </c>
      <c r="K274" s="46">
        <f t="shared" si="13"/>
        <v>462543.32000000007</v>
      </c>
      <c r="L274" s="82">
        <f>IF(I274="Product",IF(K274/'Commission Rate and Quota'!$D$5&lt;0.5,'Commission Rate and Quota'!$D$11,IF(K274/'Commission Rate and Quota'!$D$5&lt;0.75,'Commission Rate and Quota'!$D$12,IF(K274/'Commission Rate and Quota'!$D$5&lt;0.9,'Commission Rate and Quota'!$D$13,IF('Data (1 &amp; 2)'!K274/'Commission Rate and Quota'!$D$5&lt;1,'Commission Rate and Quota'!$D$14,IF('Data (1 &amp; 2)'!K274/'Commission Rate and Quota'!$D$5&lt;1.25,'Commission Rate and Quota'!$D$15,'Commission Rate and Quota'!$D$16))))),IF(K274/'Commission Rate and Quota'!$E$5&lt;0.5,'Commission Rate and Quota'!$E$11,IF(K274/'Commission Rate and Quota'!$E$5&lt;0.75,'Commission Rate and Quota'!$E$12,IF(K274/'Commission Rate and Quota'!$E$5&lt;0.9,'Commission Rate and Quota'!$E$13,IF(K274/'Commission Rate and Quota'!$E$5&lt;1,'Commission Rate and Quota'!$E$14,IF(K274/'Commission Rate and Quota'!$E$5&lt;1.25,'Commission Rate and Quota'!$E$15,'Commission Rate and Quota'!$E$16))))))</f>
        <v>7.0000000000000007E-2</v>
      </c>
      <c r="M274" s="76">
        <f t="shared" si="14"/>
        <v>6234.2000000000007</v>
      </c>
    </row>
    <row r="275" spans="1:13" x14ac:dyDescent="0.25">
      <c r="A275" s="43" t="s">
        <v>58</v>
      </c>
      <c r="B275" s="44">
        <v>45746</v>
      </c>
      <c r="C275" s="43">
        <v>38966</v>
      </c>
      <c r="D275" s="45">
        <v>54702.04</v>
      </c>
      <c r="E275" s="45">
        <v>2733.54</v>
      </c>
      <c r="F275" s="43" t="s">
        <v>33</v>
      </c>
      <c r="G275" s="43">
        <v>1260</v>
      </c>
      <c r="H275" s="43" t="s">
        <v>14</v>
      </c>
      <c r="I275" s="43" t="s">
        <v>34</v>
      </c>
      <c r="J275" s="43" t="s">
        <v>11</v>
      </c>
      <c r="K275" s="46">
        <f t="shared" si="13"/>
        <v>517245.36000000004</v>
      </c>
      <c r="L275" s="82">
        <f>IF(I275="Product",IF(K275/'Commission Rate and Quota'!$D$5&lt;0.5,'Commission Rate and Quota'!$D$11,IF(K275/'Commission Rate and Quota'!$D$5&lt;0.75,'Commission Rate and Quota'!$D$12,IF(K275/'Commission Rate and Quota'!$D$5&lt;0.9,'Commission Rate and Quota'!$D$13,IF('Data (1 &amp; 2)'!K275/'Commission Rate and Quota'!$D$5&lt;1,'Commission Rate and Quota'!$D$14,IF('Data (1 &amp; 2)'!K275/'Commission Rate and Quota'!$D$5&lt;1.25,'Commission Rate and Quota'!$D$15,'Commission Rate and Quota'!$D$16))))),IF(K275/'Commission Rate and Quota'!$E$5&lt;0.5,'Commission Rate and Quota'!$E$11,IF(K275/'Commission Rate and Quota'!$E$5&lt;0.75,'Commission Rate and Quota'!$E$12,IF(K275/'Commission Rate and Quota'!$E$5&lt;0.9,'Commission Rate and Quota'!$E$13,IF(K275/'Commission Rate and Quota'!$E$5&lt;1,'Commission Rate and Quota'!$E$14,IF(K275/'Commission Rate and Quota'!$E$5&lt;1.25,'Commission Rate and Quota'!$E$15,'Commission Rate and Quota'!$E$16))))))</f>
        <v>7.0000000000000007E-2</v>
      </c>
      <c r="M275" s="76">
        <f t="shared" si="14"/>
        <v>3829.1428000000005</v>
      </c>
    </row>
    <row r="276" spans="1:13" x14ac:dyDescent="0.25">
      <c r="A276" s="43" t="s">
        <v>58</v>
      </c>
      <c r="B276" s="44">
        <v>45746</v>
      </c>
      <c r="C276" s="43">
        <v>38966</v>
      </c>
      <c r="D276" s="45">
        <v>4102.66</v>
      </c>
      <c r="E276" s="45">
        <v>0</v>
      </c>
      <c r="F276" s="43" t="s">
        <v>33</v>
      </c>
      <c r="G276" s="43">
        <v>1260</v>
      </c>
      <c r="H276" s="43" t="s">
        <v>14</v>
      </c>
      <c r="I276" s="43" t="s">
        <v>34</v>
      </c>
      <c r="J276" s="43" t="s">
        <v>11</v>
      </c>
      <c r="K276" s="46">
        <f t="shared" si="13"/>
        <v>521348.02</v>
      </c>
      <c r="L276" s="82">
        <f>IF(I276="Product",IF(K276/'Commission Rate and Quota'!$D$5&lt;0.5,'Commission Rate and Quota'!$D$11,IF(K276/'Commission Rate and Quota'!$D$5&lt;0.75,'Commission Rate and Quota'!$D$12,IF(K276/'Commission Rate and Quota'!$D$5&lt;0.9,'Commission Rate and Quota'!$D$13,IF('Data (1 &amp; 2)'!K276/'Commission Rate and Quota'!$D$5&lt;1,'Commission Rate and Quota'!$D$14,IF('Data (1 &amp; 2)'!K276/'Commission Rate and Quota'!$D$5&lt;1.25,'Commission Rate and Quota'!$D$15,'Commission Rate and Quota'!$D$16))))),IF(K276/'Commission Rate and Quota'!$E$5&lt;0.5,'Commission Rate and Quota'!$E$11,IF(K276/'Commission Rate and Quota'!$E$5&lt;0.75,'Commission Rate and Quota'!$E$12,IF(K276/'Commission Rate and Quota'!$E$5&lt;0.9,'Commission Rate and Quota'!$E$13,IF(K276/'Commission Rate and Quota'!$E$5&lt;1,'Commission Rate and Quota'!$E$14,IF(K276/'Commission Rate and Quota'!$E$5&lt;1.25,'Commission Rate and Quota'!$E$15,'Commission Rate and Quota'!$E$16))))))</f>
        <v>7.0000000000000007E-2</v>
      </c>
      <c r="M276" s="76">
        <f t="shared" si="14"/>
        <v>287.18620000000004</v>
      </c>
    </row>
    <row r="277" spans="1:13" x14ac:dyDescent="0.25">
      <c r="A277" s="43" t="s">
        <v>177</v>
      </c>
      <c r="B277" s="44">
        <v>45764</v>
      </c>
      <c r="C277" s="43">
        <v>131058</v>
      </c>
      <c r="D277" s="45">
        <v>2250</v>
      </c>
      <c r="E277" s="45">
        <v>450</v>
      </c>
      <c r="F277" s="43" t="s">
        <v>33</v>
      </c>
      <c r="G277" s="43">
        <v>1260</v>
      </c>
      <c r="H277" s="43" t="s">
        <v>14</v>
      </c>
      <c r="I277" s="43" t="s">
        <v>34</v>
      </c>
      <c r="J277" s="43" t="s">
        <v>11</v>
      </c>
      <c r="K277" s="46">
        <f t="shared" si="13"/>
        <v>523598.02</v>
      </c>
      <c r="L277" s="82">
        <f>IF(I277="Product",IF(K277/'Commission Rate and Quota'!$D$5&lt;0.5,'Commission Rate and Quota'!$D$11,IF(K277/'Commission Rate and Quota'!$D$5&lt;0.75,'Commission Rate and Quota'!$D$12,IF(K277/'Commission Rate and Quota'!$D$5&lt;0.9,'Commission Rate and Quota'!$D$13,IF('Data (1 &amp; 2)'!K277/'Commission Rate and Quota'!$D$5&lt;1,'Commission Rate and Quota'!$D$14,IF('Data (1 &amp; 2)'!K277/'Commission Rate and Quota'!$D$5&lt;1.25,'Commission Rate and Quota'!$D$15,'Commission Rate and Quota'!$D$16))))),IF(K277/'Commission Rate and Quota'!$E$5&lt;0.5,'Commission Rate and Quota'!$E$11,IF(K277/'Commission Rate and Quota'!$E$5&lt;0.75,'Commission Rate and Quota'!$E$12,IF(K277/'Commission Rate and Quota'!$E$5&lt;0.9,'Commission Rate and Quota'!$E$13,IF(K277/'Commission Rate and Quota'!$E$5&lt;1,'Commission Rate and Quota'!$E$14,IF(K277/'Commission Rate and Quota'!$E$5&lt;1.25,'Commission Rate and Quota'!$E$15,'Commission Rate and Quota'!$E$16))))))</f>
        <v>7.0000000000000007E-2</v>
      </c>
      <c r="M277" s="76">
        <f t="shared" si="14"/>
        <v>157.50000000000003</v>
      </c>
    </row>
    <row r="278" spans="1:13" x14ac:dyDescent="0.25">
      <c r="A278" s="43" t="s">
        <v>178</v>
      </c>
      <c r="B278" s="44">
        <v>45766</v>
      </c>
      <c r="C278" s="43">
        <v>131058</v>
      </c>
      <c r="D278" s="45">
        <v>18610.330000000002</v>
      </c>
      <c r="E278" s="45">
        <v>3403.33</v>
      </c>
      <c r="F278" s="43" t="s">
        <v>33</v>
      </c>
      <c r="G278" s="43">
        <v>1260</v>
      </c>
      <c r="H278" s="43" t="s">
        <v>14</v>
      </c>
      <c r="I278" s="43" t="s">
        <v>34</v>
      </c>
      <c r="J278" s="43" t="s">
        <v>11</v>
      </c>
      <c r="K278" s="46">
        <f t="shared" si="13"/>
        <v>542208.35</v>
      </c>
      <c r="L278" s="82">
        <f>IF(I278="Product",IF(K278/'Commission Rate and Quota'!$D$5&lt;0.5,'Commission Rate and Quota'!$D$11,IF(K278/'Commission Rate and Quota'!$D$5&lt;0.75,'Commission Rate and Quota'!$D$12,IF(K278/'Commission Rate and Quota'!$D$5&lt;0.9,'Commission Rate and Quota'!$D$13,IF('Data (1 &amp; 2)'!K278/'Commission Rate and Quota'!$D$5&lt;1,'Commission Rate and Quota'!$D$14,IF('Data (1 &amp; 2)'!K278/'Commission Rate and Quota'!$D$5&lt;1.25,'Commission Rate and Quota'!$D$15,'Commission Rate and Quota'!$D$16))))),IF(K278/'Commission Rate and Quota'!$E$5&lt;0.5,'Commission Rate and Quota'!$E$11,IF(K278/'Commission Rate and Quota'!$E$5&lt;0.75,'Commission Rate and Quota'!$E$12,IF(K278/'Commission Rate and Quota'!$E$5&lt;0.9,'Commission Rate and Quota'!$E$13,IF(K278/'Commission Rate and Quota'!$E$5&lt;1,'Commission Rate and Quota'!$E$14,IF(K278/'Commission Rate and Quota'!$E$5&lt;1.25,'Commission Rate and Quota'!$E$15,'Commission Rate and Quota'!$E$16))))))</f>
        <v>7.0000000000000007E-2</v>
      </c>
      <c r="M278" s="76">
        <f t="shared" si="14"/>
        <v>1302.7231000000002</v>
      </c>
    </row>
    <row r="279" spans="1:13" x14ac:dyDescent="0.25">
      <c r="A279" s="43" t="s">
        <v>246</v>
      </c>
      <c r="B279" s="44">
        <v>45766</v>
      </c>
      <c r="C279" s="43">
        <v>167528</v>
      </c>
      <c r="D279" s="45">
        <v>60904.07</v>
      </c>
      <c r="E279" s="45">
        <v>4874.57</v>
      </c>
      <c r="F279" s="43" t="s">
        <v>33</v>
      </c>
      <c r="G279" s="43">
        <v>1260</v>
      </c>
      <c r="H279" s="43" t="s">
        <v>14</v>
      </c>
      <c r="I279" s="43" t="s">
        <v>34</v>
      </c>
      <c r="J279" s="43" t="s">
        <v>11</v>
      </c>
      <c r="K279" s="46">
        <f t="shared" si="13"/>
        <v>603112.41999999993</v>
      </c>
      <c r="L279" s="82">
        <f>IF(I279="Product",IF(K279/'Commission Rate and Quota'!$D$5&lt;0.5,'Commission Rate and Quota'!$D$11,IF(K279/'Commission Rate and Quota'!$D$5&lt;0.75,'Commission Rate and Quota'!$D$12,IF(K279/'Commission Rate and Quota'!$D$5&lt;0.9,'Commission Rate and Quota'!$D$13,IF('Data (1 &amp; 2)'!K279/'Commission Rate and Quota'!$D$5&lt;1,'Commission Rate and Quota'!$D$14,IF('Data (1 &amp; 2)'!K279/'Commission Rate and Quota'!$D$5&lt;1.25,'Commission Rate and Quota'!$D$15,'Commission Rate and Quota'!$D$16))))),IF(K279/'Commission Rate and Quota'!$E$5&lt;0.5,'Commission Rate and Quota'!$E$11,IF(K279/'Commission Rate and Quota'!$E$5&lt;0.75,'Commission Rate and Quota'!$E$12,IF(K279/'Commission Rate and Quota'!$E$5&lt;0.9,'Commission Rate and Quota'!$E$13,IF(K279/'Commission Rate and Quota'!$E$5&lt;1,'Commission Rate and Quota'!$E$14,IF(K279/'Commission Rate and Quota'!$E$5&lt;1.25,'Commission Rate and Quota'!$E$15,'Commission Rate and Quota'!$E$16))))))</f>
        <v>7.0000000000000007E-2</v>
      </c>
      <c r="M279" s="76">
        <f t="shared" si="14"/>
        <v>4263.2849000000006</v>
      </c>
    </row>
    <row r="280" spans="1:13" x14ac:dyDescent="0.25">
      <c r="A280" s="43" t="s">
        <v>246</v>
      </c>
      <c r="B280" s="44">
        <v>45766</v>
      </c>
      <c r="C280" s="43">
        <v>167528</v>
      </c>
      <c r="D280" s="45">
        <v>891.48</v>
      </c>
      <c r="E280" s="45">
        <v>0</v>
      </c>
      <c r="F280" s="43" t="s">
        <v>33</v>
      </c>
      <c r="G280" s="43">
        <v>1260</v>
      </c>
      <c r="H280" s="43" t="s">
        <v>14</v>
      </c>
      <c r="I280" s="43" t="s">
        <v>34</v>
      </c>
      <c r="J280" s="43" t="s">
        <v>11</v>
      </c>
      <c r="K280" s="46">
        <f t="shared" si="13"/>
        <v>604003.89999999991</v>
      </c>
      <c r="L280" s="82">
        <f>IF(I280="Product",IF(K280/'Commission Rate and Quota'!$D$5&lt;0.5,'Commission Rate and Quota'!$D$11,IF(K280/'Commission Rate and Quota'!$D$5&lt;0.75,'Commission Rate and Quota'!$D$12,IF(K280/'Commission Rate and Quota'!$D$5&lt;0.9,'Commission Rate and Quota'!$D$13,IF('Data (1 &amp; 2)'!K280/'Commission Rate and Quota'!$D$5&lt;1,'Commission Rate and Quota'!$D$14,IF('Data (1 &amp; 2)'!K280/'Commission Rate and Quota'!$D$5&lt;1.25,'Commission Rate and Quota'!$D$15,'Commission Rate and Quota'!$D$16))))),IF(K280/'Commission Rate and Quota'!$E$5&lt;0.5,'Commission Rate and Quota'!$E$11,IF(K280/'Commission Rate and Quota'!$E$5&lt;0.75,'Commission Rate and Quota'!$E$12,IF(K280/'Commission Rate and Quota'!$E$5&lt;0.9,'Commission Rate and Quota'!$E$13,IF(K280/'Commission Rate and Quota'!$E$5&lt;1,'Commission Rate and Quota'!$E$14,IF(K280/'Commission Rate and Quota'!$E$5&lt;1.25,'Commission Rate and Quota'!$E$15,'Commission Rate and Quota'!$E$16))))))</f>
        <v>7.0000000000000007E-2</v>
      </c>
      <c r="M280" s="76">
        <f t="shared" si="14"/>
        <v>62.403600000000004</v>
      </c>
    </row>
    <row r="281" spans="1:13" x14ac:dyDescent="0.25">
      <c r="A281" s="43" t="s">
        <v>59</v>
      </c>
      <c r="B281" s="44">
        <v>45770</v>
      </c>
      <c r="C281" s="43">
        <v>38966</v>
      </c>
      <c r="D281" s="45">
        <v>16000</v>
      </c>
      <c r="E281" s="45">
        <v>4800</v>
      </c>
      <c r="F281" s="43" t="s">
        <v>33</v>
      </c>
      <c r="G281" s="43">
        <v>1260</v>
      </c>
      <c r="H281" s="43" t="s">
        <v>14</v>
      </c>
      <c r="I281" s="43" t="s">
        <v>34</v>
      </c>
      <c r="J281" s="43" t="s">
        <v>11</v>
      </c>
      <c r="K281" s="46">
        <f t="shared" si="13"/>
        <v>620003.89999999991</v>
      </c>
      <c r="L281" s="82">
        <f>IF(I281="Product",IF(K281/'Commission Rate and Quota'!$D$5&lt;0.5,'Commission Rate and Quota'!$D$11,IF(K281/'Commission Rate and Quota'!$D$5&lt;0.75,'Commission Rate and Quota'!$D$12,IF(K281/'Commission Rate and Quota'!$D$5&lt;0.9,'Commission Rate and Quota'!$D$13,IF('Data (1 &amp; 2)'!K281/'Commission Rate and Quota'!$D$5&lt;1,'Commission Rate and Quota'!$D$14,IF('Data (1 &amp; 2)'!K281/'Commission Rate and Quota'!$D$5&lt;1.25,'Commission Rate and Quota'!$D$15,'Commission Rate and Quota'!$D$16))))),IF(K281/'Commission Rate and Quota'!$E$5&lt;0.5,'Commission Rate and Quota'!$E$11,IF(K281/'Commission Rate and Quota'!$E$5&lt;0.75,'Commission Rate and Quota'!$E$12,IF(K281/'Commission Rate and Quota'!$E$5&lt;0.9,'Commission Rate and Quota'!$E$13,IF(K281/'Commission Rate and Quota'!$E$5&lt;1,'Commission Rate and Quota'!$E$14,IF(K281/'Commission Rate and Quota'!$E$5&lt;1.25,'Commission Rate and Quota'!$E$15,'Commission Rate and Quota'!$E$16))))))</f>
        <v>7.0000000000000007E-2</v>
      </c>
      <c r="M281" s="76">
        <f t="shared" si="14"/>
        <v>1120</v>
      </c>
    </row>
    <row r="282" spans="1:13" x14ac:dyDescent="0.25">
      <c r="A282" s="43" t="s">
        <v>60</v>
      </c>
      <c r="B282" s="44">
        <v>45771</v>
      </c>
      <c r="C282" s="43">
        <v>38966</v>
      </c>
      <c r="D282" s="45">
        <v>162754</v>
      </c>
      <c r="E282" s="45">
        <v>24408</v>
      </c>
      <c r="F282" s="43" t="s">
        <v>33</v>
      </c>
      <c r="G282" s="43">
        <v>1260</v>
      </c>
      <c r="H282" s="43" t="s">
        <v>14</v>
      </c>
      <c r="I282" s="43" t="s">
        <v>34</v>
      </c>
      <c r="J282" s="43" t="s">
        <v>11</v>
      </c>
      <c r="K282" s="46">
        <f t="shared" si="13"/>
        <v>782757.89999999991</v>
      </c>
      <c r="L282" s="82">
        <f>IF(I282="Product",IF(K282/'Commission Rate and Quota'!$D$5&lt;0.5,'Commission Rate and Quota'!$D$11,IF(K282/'Commission Rate and Quota'!$D$5&lt;0.75,'Commission Rate and Quota'!$D$12,IF(K282/'Commission Rate and Quota'!$D$5&lt;0.9,'Commission Rate and Quota'!$D$13,IF('Data (1 &amp; 2)'!K282/'Commission Rate and Quota'!$D$5&lt;1,'Commission Rate and Quota'!$D$14,IF('Data (1 &amp; 2)'!K282/'Commission Rate and Quota'!$D$5&lt;1.25,'Commission Rate and Quota'!$D$15,'Commission Rate and Quota'!$D$16))))),IF(K282/'Commission Rate and Quota'!$E$5&lt;0.5,'Commission Rate and Quota'!$E$11,IF(K282/'Commission Rate and Quota'!$E$5&lt;0.75,'Commission Rate and Quota'!$E$12,IF(K282/'Commission Rate and Quota'!$E$5&lt;0.9,'Commission Rate and Quota'!$E$13,IF(K282/'Commission Rate and Quota'!$E$5&lt;1,'Commission Rate and Quota'!$E$14,IF(K282/'Commission Rate and Quota'!$E$5&lt;1.25,'Commission Rate and Quota'!$E$15,'Commission Rate and Quota'!$E$16))))))</f>
        <v>7.0000000000000007E-2</v>
      </c>
      <c r="M282" s="76">
        <f t="shared" si="14"/>
        <v>11392.78</v>
      </c>
    </row>
    <row r="283" spans="1:13" x14ac:dyDescent="0.25">
      <c r="A283" s="43" t="s">
        <v>247</v>
      </c>
      <c r="B283" s="44">
        <v>45772</v>
      </c>
      <c r="C283" s="43">
        <v>167528</v>
      </c>
      <c r="D283" s="45">
        <v>111587.41</v>
      </c>
      <c r="E283" s="45">
        <v>21203.41</v>
      </c>
      <c r="F283" s="43" t="s">
        <v>33</v>
      </c>
      <c r="G283" s="43">
        <v>1260</v>
      </c>
      <c r="H283" s="43" t="s">
        <v>14</v>
      </c>
      <c r="I283" s="43" t="s">
        <v>34</v>
      </c>
      <c r="J283" s="43" t="s">
        <v>11</v>
      </c>
      <c r="K283" s="46">
        <f t="shared" si="13"/>
        <v>894345.30999999994</v>
      </c>
      <c r="L283" s="82">
        <f>IF(I283="Product",IF(K283/'Commission Rate and Quota'!$D$5&lt;0.5,'Commission Rate and Quota'!$D$11,IF(K283/'Commission Rate and Quota'!$D$5&lt;0.75,'Commission Rate and Quota'!$D$12,IF(K283/'Commission Rate and Quota'!$D$5&lt;0.9,'Commission Rate and Quota'!$D$13,IF('Data (1 &amp; 2)'!K283/'Commission Rate and Quota'!$D$5&lt;1,'Commission Rate and Quota'!$D$14,IF('Data (1 &amp; 2)'!K283/'Commission Rate and Quota'!$D$5&lt;1.25,'Commission Rate and Quota'!$D$15,'Commission Rate and Quota'!$D$16))))),IF(K283/'Commission Rate and Quota'!$E$5&lt;0.5,'Commission Rate and Quota'!$E$11,IF(K283/'Commission Rate and Quota'!$E$5&lt;0.75,'Commission Rate and Quota'!$E$12,IF(K283/'Commission Rate and Quota'!$E$5&lt;0.9,'Commission Rate and Quota'!$E$13,IF(K283/'Commission Rate and Quota'!$E$5&lt;1,'Commission Rate and Quota'!$E$14,IF(K283/'Commission Rate and Quota'!$E$5&lt;1.25,'Commission Rate and Quota'!$E$15,'Commission Rate and Quota'!$E$16))))))</f>
        <v>7.0000000000000007E-2</v>
      </c>
      <c r="M283" s="76">
        <f t="shared" si="14"/>
        <v>7811.1187000000009</v>
      </c>
    </row>
    <row r="284" spans="1:13" x14ac:dyDescent="0.25">
      <c r="A284" s="43" t="s">
        <v>247</v>
      </c>
      <c r="B284" s="44">
        <v>45772</v>
      </c>
      <c r="C284" s="43">
        <v>167528</v>
      </c>
      <c r="D284" s="45">
        <v>5866.82</v>
      </c>
      <c r="E284" s="45">
        <v>0</v>
      </c>
      <c r="F284" s="43" t="s">
        <v>33</v>
      </c>
      <c r="G284" s="43">
        <v>1260</v>
      </c>
      <c r="H284" s="43" t="s">
        <v>14</v>
      </c>
      <c r="I284" s="43" t="s">
        <v>34</v>
      </c>
      <c r="J284" s="43" t="s">
        <v>11</v>
      </c>
      <c r="K284" s="46">
        <f t="shared" si="13"/>
        <v>900212.12999999989</v>
      </c>
      <c r="L284" s="82">
        <f>IF(I284="Product",IF(K284/'Commission Rate and Quota'!$D$5&lt;0.5,'Commission Rate and Quota'!$D$11,IF(K284/'Commission Rate and Quota'!$D$5&lt;0.75,'Commission Rate and Quota'!$D$12,IF(K284/'Commission Rate and Quota'!$D$5&lt;0.9,'Commission Rate and Quota'!$D$13,IF('Data (1 &amp; 2)'!K284/'Commission Rate and Quota'!$D$5&lt;1,'Commission Rate and Quota'!$D$14,IF('Data (1 &amp; 2)'!K284/'Commission Rate and Quota'!$D$5&lt;1.25,'Commission Rate and Quota'!$D$15,'Commission Rate and Quota'!$D$16))))),IF(K284/'Commission Rate and Quota'!$E$5&lt;0.5,'Commission Rate and Quota'!$E$11,IF(K284/'Commission Rate and Quota'!$E$5&lt;0.75,'Commission Rate and Quota'!$E$12,IF(K284/'Commission Rate and Quota'!$E$5&lt;0.9,'Commission Rate and Quota'!$E$13,IF(K284/'Commission Rate and Quota'!$E$5&lt;1,'Commission Rate and Quota'!$E$14,IF(K284/'Commission Rate and Quota'!$E$5&lt;1.25,'Commission Rate and Quota'!$E$15,'Commission Rate and Quota'!$E$16))))))</f>
        <v>7.0000000000000007E-2</v>
      </c>
      <c r="M284" s="76">
        <f t="shared" si="14"/>
        <v>410.67740000000003</v>
      </c>
    </row>
    <row r="285" spans="1:13" x14ac:dyDescent="0.25">
      <c r="A285" s="43" t="s">
        <v>149</v>
      </c>
      <c r="B285" s="44">
        <v>45784</v>
      </c>
      <c r="C285" s="43">
        <v>70610</v>
      </c>
      <c r="D285" s="45">
        <v>8894.1</v>
      </c>
      <c r="E285" s="45">
        <v>1157.4000000000001</v>
      </c>
      <c r="F285" s="43" t="s">
        <v>33</v>
      </c>
      <c r="G285" s="43">
        <v>1260</v>
      </c>
      <c r="H285" s="43" t="s">
        <v>14</v>
      </c>
      <c r="I285" s="43" t="s">
        <v>34</v>
      </c>
      <c r="J285" s="43" t="s">
        <v>11</v>
      </c>
      <c r="K285" s="46">
        <f t="shared" si="13"/>
        <v>909106.22999999986</v>
      </c>
      <c r="L285" s="82">
        <f>IF(I285="Product",IF(K285/'Commission Rate and Quota'!$D$5&lt;0.5,'Commission Rate and Quota'!$D$11,IF(K285/'Commission Rate and Quota'!$D$5&lt;0.75,'Commission Rate and Quota'!$D$12,IF(K285/'Commission Rate and Quota'!$D$5&lt;0.9,'Commission Rate and Quota'!$D$13,IF('Data (1 &amp; 2)'!K285/'Commission Rate and Quota'!$D$5&lt;1,'Commission Rate and Quota'!$D$14,IF('Data (1 &amp; 2)'!K285/'Commission Rate and Quota'!$D$5&lt;1.25,'Commission Rate and Quota'!$D$15,'Commission Rate and Quota'!$D$16))))),IF(K285/'Commission Rate and Quota'!$E$5&lt;0.5,'Commission Rate and Quota'!$E$11,IF(K285/'Commission Rate and Quota'!$E$5&lt;0.75,'Commission Rate and Quota'!$E$12,IF(K285/'Commission Rate and Quota'!$E$5&lt;0.9,'Commission Rate and Quota'!$E$13,IF(K285/'Commission Rate and Quota'!$E$5&lt;1,'Commission Rate and Quota'!$E$14,IF(K285/'Commission Rate and Quota'!$E$5&lt;1.25,'Commission Rate and Quota'!$E$15,'Commission Rate and Quota'!$E$16))))))</f>
        <v>7.0000000000000007E-2</v>
      </c>
      <c r="M285" s="76">
        <f t="shared" si="14"/>
        <v>622.5870000000001</v>
      </c>
    </row>
    <row r="286" spans="1:13" x14ac:dyDescent="0.25">
      <c r="A286" s="43" t="s">
        <v>149</v>
      </c>
      <c r="B286" s="44">
        <v>45784</v>
      </c>
      <c r="C286" s="43">
        <v>70610</v>
      </c>
      <c r="D286" s="45">
        <v>9825.18</v>
      </c>
      <c r="E286" s="45">
        <v>1278.58</v>
      </c>
      <c r="F286" s="43" t="s">
        <v>33</v>
      </c>
      <c r="G286" s="43">
        <v>1260</v>
      </c>
      <c r="H286" s="43" t="s">
        <v>14</v>
      </c>
      <c r="I286" s="43" t="s">
        <v>34</v>
      </c>
      <c r="J286" s="43" t="s">
        <v>11</v>
      </c>
      <c r="K286" s="46">
        <f t="shared" si="13"/>
        <v>918931.40999999992</v>
      </c>
      <c r="L286" s="82">
        <f>IF(I286="Product",IF(K286/'Commission Rate and Quota'!$D$5&lt;0.5,'Commission Rate and Quota'!$D$11,IF(K286/'Commission Rate and Quota'!$D$5&lt;0.75,'Commission Rate and Quota'!$D$12,IF(K286/'Commission Rate and Quota'!$D$5&lt;0.9,'Commission Rate and Quota'!$D$13,IF('Data (1 &amp; 2)'!K286/'Commission Rate and Quota'!$D$5&lt;1,'Commission Rate and Quota'!$D$14,IF('Data (1 &amp; 2)'!K286/'Commission Rate and Quota'!$D$5&lt;1.25,'Commission Rate and Quota'!$D$15,'Commission Rate and Quota'!$D$16))))),IF(K286/'Commission Rate and Quota'!$E$5&lt;0.5,'Commission Rate and Quota'!$E$11,IF(K286/'Commission Rate and Quota'!$E$5&lt;0.75,'Commission Rate and Quota'!$E$12,IF(K286/'Commission Rate and Quota'!$E$5&lt;0.9,'Commission Rate and Quota'!$E$13,IF(K286/'Commission Rate and Quota'!$E$5&lt;1,'Commission Rate and Quota'!$E$14,IF(K286/'Commission Rate and Quota'!$E$5&lt;1.25,'Commission Rate and Quota'!$E$15,'Commission Rate and Quota'!$E$16))))))</f>
        <v>7.0000000000000007E-2</v>
      </c>
      <c r="M286" s="76">
        <f t="shared" si="14"/>
        <v>687.76260000000013</v>
      </c>
    </row>
    <row r="287" spans="1:13" x14ac:dyDescent="0.25">
      <c r="A287" s="43" t="s">
        <v>149</v>
      </c>
      <c r="B287" s="44">
        <v>45784</v>
      </c>
      <c r="C287" s="43">
        <v>70610</v>
      </c>
      <c r="D287" s="45">
        <v>667.07</v>
      </c>
      <c r="E287" s="45">
        <v>0</v>
      </c>
      <c r="F287" s="43" t="s">
        <v>33</v>
      </c>
      <c r="G287" s="43">
        <v>1260</v>
      </c>
      <c r="H287" s="43" t="s">
        <v>14</v>
      </c>
      <c r="I287" s="43" t="s">
        <v>34</v>
      </c>
      <c r="J287" s="43" t="s">
        <v>11</v>
      </c>
      <c r="K287" s="46">
        <f t="shared" si="13"/>
        <v>919598.47999999986</v>
      </c>
      <c r="L287" s="82">
        <f>IF(I287="Product",IF(K287/'Commission Rate and Quota'!$D$5&lt;0.5,'Commission Rate and Quota'!$D$11,IF(K287/'Commission Rate and Quota'!$D$5&lt;0.75,'Commission Rate and Quota'!$D$12,IF(K287/'Commission Rate and Quota'!$D$5&lt;0.9,'Commission Rate and Quota'!$D$13,IF('Data (1 &amp; 2)'!K287/'Commission Rate and Quota'!$D$5&lt;1,'Commission Rate and Quota'!$D$14,IF('Data (1 &amp; 2)'!K287/'Commission Rate and Quota'!$D$5&lt;1.25,'Commission Rate and Quota'!$D$15,'Commission Rate and Quota'!$D$16))))),IF(K287/'Commission Rate and Quota'!$E$5&lt;0.5,'Commission Rate and Quota'!$E$11,IF(K287/'Commission Rate and Quota'!$E$5&lt;0.75,'Commission Rate and Quota'!$E$12,IF(K287/'Commission Rate and Quota'!$E$5&lt;0.9,'Commission Rate and Quota'!$E$13,IF(K287/'Commission Rate and Quota'!$E$5&lt;1,'Commission Rate and Quota'!$E$14,IF(K287/'Commission Rate and Quota'!$E$5&lt;1.25,'Commission Rate and Quota'!$E$15,'Commission Rate and Quota'!$E$16))))))</f>
        <v>7.0000000000000007E-2</v>
      </c>
      <c r="M287" s="76">
        <f t="shared" si="14"/>
        <v>46.694900000000011</v>
      </c>
    </row>
    <row r="288" spans="1:13" x14ac:dyDescent="0.25">
      <c r="A288" s="43" t="s">
        <v>267</v>
      </c>
      <c r="B288" s="44">
        <v>45784</v>
      </c>
      <c r="C288" s="43">
        <v>169718</v>
      </c>
      <c r="D288" s="45">
        <v>1772.76</v>
      </c>
      <c r="E288" s="45">
        <v>212.76</v>
      </c>
      <c r="F288" s="43" t="s">
        <v>33</v>
      </c>
      <c r="G288" s="43">
        <v>1260</v>
      </c>
      <c r="H288" s="43" t="s">
        <v>14</v>
      </c>
      <c r="I288" s="43" t="s">
        <v>34</v>
      </c>
      <c r="J288" s="43" t="s">
        <v>11</v>
      </c>
      <c r="K288" s="46">
        <f t="shared" si="13"/>
        <v>921371.23999999987</v>
      </c>
      <c r="L288" s="82">
        <f>IF(I288="Product",IF(K288/'Commission Rate and Quota'!$D$5&lt;0.5,'Commission Rate and Quota'!$D$11,IF(K288/'Commission Rate and Quota'!$D$5&lt;0.75,'Commission Rate and Quota'!$D$12,IF(K288/'Commission Rate and Quota'!$D$5&lt;0.9,'Commission Rate and Quota'!$D$13,IF('Data (1 &amp; 2)'!K288/'Commission Rate and Quota'!$D$5&lt;1,'Commission Rate and Quota'!$D$14,IF('Data (1 &amp; 2)'!K288/'Commission Rate and Quota'!$D$5&lt;1.25,'Commission Rate and Quota'!$D$15,'Commission Rate and Quota'!$D$16))))),IF(K288/'Commission Rate and Quota'!$E$5&lt;0.5,'Commission Rate and Quota'!$E$11,IF(K288/'Commission Rate and Quota'!$E$5&lt;0.75,'Commission Rate and Quota'!$E$12,IF(K288/'Commission Rate and Quota'!$E$5&lt;0.9,'Commission Rate and Quota'!$E$13,IF(K288/'Commission Rate and Quota'!$E$5&lt;1,'Commission Rate and Quota'!$E$14,IF(K288/'Commission Rate and Quota'!$E$5&lt;1.25,'Commission Rate and Quota'!$E$15,'Commission Rate and Quota'!$E$16))))))</f>
        <v>7.0000000000000007E-2</v>
      </c>
      <c r="M288" s="76">
        <f t="shared" si="14"/>
        <v>124.09320000000001</v>
      </c>
    </row>
    <row r="289" spans="1:13" x14ac:dyDescent="0.25">
      <c r="A289" s="43" t="s">
        <v>267</v>
      </c>
      <c r="B289" s="44">
        <v>45784</v>
      </c>
      <c r="C289" s="43">
        <v>169718</v>
      </c>
      <c r="D289" s="45">
        <v>26887.22</v>
      </c>
      <c r="E289" s="45">
        <v>3227.22</v>
      </c>
      <c r="F289" s="43" t="s">
        <v>33</v>
      </c>
      <c r="G289" s="43">
        <v>1260</v>
      </c>
      <c r="H289" s="43" t="s">
        <v>14</v>
      </c>
      <c r="I289" s="43" t="s">
        <v>34</v>
      </c>
      <c r="J289" s="43" t="s">
        <v>11</v>
      </c>
      <c r="K289" s="46">
        <f t="shared" si="13"/>
        <v>948258.45999999985</v>
      </c>
      <c r="L289" s="82">
        <f>IF(I289="Product",IF(K289/'Commission Rate and Quota'!$D$5&lt;0.5,'Commission Rate and Quota'!$D$11,IF(K289/'Commission Rate and Quota'!$D$5&lt;0.75,'Commission Rate and Quota'!$D$12,IF(K289/'Commission Rate and Quota'!$D$5&lt;0.9,'Commission Rate and Quota'!$D$13,IF('Data (1 &amp; 2)'!K289/'Commission Rate and Quota'!$D$5&lt;1,'Commission Rate and Quota'!$D$14,IF('Data (1 &amp; 2)'!K289/'Commission Rate and Quota'!$D$5&lt;1.25,'Commission Rate and Quota'!$D$15,'Commission Rate and Quota'!$D$16))))),IF(K289/'Commission Rate and Quota'!$E$5&lt;0.5,'Commission Rate and Quota'!$E$11,IF(K289/'Commission Rate and Quota'!$E$5&lt;0.75,'Commission Rate and Quota'!$E$12,IF(K289/'Commission Rate and Quota'!$E$5&lt;0.9,'Commission Rate and Quota'!$E$13,IF(K289/'Commission Rate and Quota'!$E$5&lt;1,'Commission Rate and Quota'!$E$14,IF(K289/'Commission Rate and Quota'!$E$5&lt;1.25,'Commission Rate and Quota'!$E$15,'Commission Rate and Quota'!$E$16))))))</f>
        <v>7.0000000000000007E-2</v>
      </c>
      <c r="M289" s="76">
        <f t="shared" si="14"/>
        <v>1882.1054000000004</v>
      </c>
    </row>
    <row r="290" spans="1:13" x14ac:dyDescent="0.25">
      <c r="A290" s="43" t="s">
        <v>267</v>
      </c>
      <c r="B290" s="44">
        <v>45784</v>
      </c>
      <c r="C290" s="43">
        <v>169718</v>
      </c>
      <c r="D290" s="45">
        <v>42655.9</v>
      </c>
      <c r="E290" s="45">
        <v>5119.8999999999996</v>
      </c>
      <c r="F290" s="43" t="s">
        <v>33</v>
      </c>
      <c r="G290" s="43">
        <v>1260</v>
      </c>
      <c r="H290" s="43" t="s">
        <v>14</v>
      </c>
      <c r="I290" s="43" t="s">
        <v>34</v>
      </c>
      <c r="J290" s="43" t="s">
        <v>11</v>
      </c>
      <c r="K290" s="46">
        <f t="shared" si="13"/>
        <v>990914.35999999987</v>
      </c>
      <c r="L290" s="82">
        <f>IF(I290="Product",IF(K290/'Commission Rate and Quota'!$D$5&lt;0.5,'Commission Rate and Quota'!$D$11,IF(K290/'Commission Rate and Quota'!$D$5&lt;0.75,'Commission Rate and Quota'!$D$12,IF(K290/'Commission Rate and Quota'!$D$5&lt;0.9,'Commission Rate and Quota'!$D$13,IF('Data (1 &amp; 2)'!K290/'Commission Rate and Quota'!$D$5&lt;1,'Commission Rate and Quota'!$D$14,IF('Data (1 &amp; 2)'!K290/'Commission Rate and Quota'!$D$5&lt;1.25,'Commission Rate and Quota'!$D$15,'Commission Rate and Quota'!$D$16))))),IF(K290/'Commission Rate and Quota'!$E$5&lt;0.5,'Commission Rate and Quota'!$E$11,IF(K290/'Commission Rate and Quota'!$E$5&lt;0.75,'Commission Rate and Quota'!$E$12,IF(K290/'Commission Rate and Quota'!$E$5&lt;0.9,'Commission Rate and Quota'!$E$13,IF(K290/'Commission Rate and Quota'!$E$5&lt;1,'Commission Rate and Quota'!$E$14,IF(K290/'Commission Rate and Quota'!$E$5&lt;1.25,'Commission Rate and Quota'!$E$15,'Commission Rate and Quota'!$E$16))))))</f>
        <v>7.0000000000000007E-2</v>
      </c>
      <c r="M290" s="76">
        <f t="shared" si="14"/>
        <v>2985.9130000000005</v>
      </c>
    </row>
    <row r="291" spans="1:13" x14ac:dyDescent="0.25">
      <c r="A291" s="43" t="s">
        <v>267</v>
      </c>
      <c r="B291" s="44">
        <v>45784</v>
      </c>
      <c r="C291" s="43">
        <v>169718</v>
      </c>
      <c r="D291" s="45">
        <v>2265.41</v>
      </c>
      <c r="E291" s="45">
        <v>0</v>
      </c>
      <c r="F291" s="43" t="s">
        <v>33</v>
      </c>
      <c r="G291" s="43">
        <v>1260</v>
      </c>
      <c r="H291" s="43" t="s">
        <v>14</v>
      </c>
      <c r="I291" s="43" t="s">
        <v>34</v>
      </c>
      <c r="J291" s="43" t="s">
        <v>11</v>
      </c>
      <c r="K291" s="46">
        <f t="shared" si="13"/>
        <v>993179.7699999999</v>
      </c>
      <c r="L291" s="82">
        <f>IF(I291="Product",IF(K291/'Commission Rate and Quota'!$D$5&lt;0.5,'Commission Rate and Quota'!$D$11,IF(K291/'Commission Rate and Quota'!$D$5&lt;0.75,'Commission Rate and Quota'!$D$12,IF(K291/'Commission Rate and Quota'!$D$5&lt;0.9,'Commission Rate and Quota'!$D$13,IF('Data (1 &amp; 2)'!K291/'Commission Rate and Quota'!$D$5&lt;1,'Commission Rate and Quota'!$D$14,IF('Data (1 &amp; 2)'!K291/'Commission Rate and Quota'!$D$5&lt;1.25,'Commission Rate and Quota'!$D$15,'Commission Rate and Quota'!$D$16))))),IF(K291/'Commission Rate and Quota'!$E$5&lt;0.5,'Commission Rate and Quota'!$E$11,IF(K291/'Commission Rate and Quota'!$E$5&lt;0.75,'Commission Rate and Quota'!$E$12,IF(K291/'Commission Rate and Quota'!$E$5&lt;0.9,'Commission Rate and Quota'!$E$13,IF(K291/'Commission Rate and Quota'!$E$5&lt;1,'Commission Rate and Quota'!$E$14,IF(K291/'Commission Rate and Quota'!$E$5&lt;1.25,'Commission Rate and Quota'!$E$15,'Commission Rate and Quota'!$E$16))))))</f>
        <v>7.0000000000000007E-2</v>
      </c>
      <c r="M291" s="76">
        <f t="shared" si="14"/>
        <v>158.5787</v>
      </c>
    </row>
    <row r="292" spans="1:13" x14ac:dyDescent="0.25">
      <c r="A292" s="43" t="s">
        <v>184</v>
      </c>
      <c r="B292" s="44">
        <v>45785</v>
      </c>
      <c r="C292" s="43">
        <v>166022</v>
      </c>
      <c r="D292" s="45">
        <v>920</v>
      </c>
      <c r="E292" s="45">
        <v>99</v>
      </c>
      <c r="F292" s="43" t="s">
        <v>33</v>
      </c>
      <c r="G292" s="43">
        <v>1260</v>
      </c>
      <c r="H292" s="43" t="s">
        <v>14</v>
      </c>
      <c r="I292" s="43" t="s">
        <v>34</v>
      </c>
      <c r="J292" s="43" t="s">
        <v>11</v>
      </c>
      <c r="K292" s="46">
        <f t="shared" si="13"/>
        <v>994099.7699999999</v>
      </c>
      <c r="L292" s="82">
        <f>IF(I292="Product",IF(K292/'Commission Rate and Quota'!$D$5&lt;0.5,'Commission Rate and Quota'!$D$11,IF(K292/'Commission Rate and Quota'!$D$5&lt;0.75,'Commission Rate and Quota'!$D$12,IF(K292/'Commission Rate and Quota'!$D$5&lt;0.9,'Commission Rate and Quota'!$D$13,IF('Data (1 &amp; 2)'!K292/'Commission Rate and Quota'!$D$5&lt;1,'Commission Rate and Quota'!$D$14,IF('Data (1 &amp; 2)'!K292/'Commission Rate and Quota'!$D$5&lt;1.25,'Commission Rate and Quota'!$D$15,'Commission Rate and Quota'!$D$16))))),IF(K292/'Commission Rate and Quota'!$E$5&lt;0.5,'Commission Rate and Quota'!$E$11,IF(K292/'Commission Rate and Quota'!$E$5&lt;0.75,'Commission Rate and Quota'!$E$12,IF(K292/'Commission Rate and Quota'!$E$5&lt;0.9,'Commission Rate and Quota'!$E$13,IF(K292/'Commission Rate and Quota'!$E$5&lt;1,'Commission Rate and Quota'!$E$14,IF(K292/'Commission Rate and Quota'!$E$5&lt;1.25,'Commission Rate and Quota'!$E$15,'Commission Rate and Quota'!$E$16))))))</f>
        <v>7.0000000000000007E-2</v>
      </c>
      <c r="M292" s="76">
        <f t="shared" si="14"/>
        <v>64.400000000000006</v>
      </c>
    </row>
    <row r="293" spans="1:13" x14ac:dyDescent="0.25">
      <c r="A293" s="43" t="s">
        <v>184</v>
      </c>
      <c r="B293" s="44">
        <v>45785</v>
      </c>
      <c r="C293" s="43">
        <v>166022</v>
      </c>
      <c r="D293" s="45">
        <v>23110.639999999999</v>
      </c>
      <c r="E293" s="45">
        <v>2316.48</v>
      </c>
      <c r="F293" s="43" t="s">
        <v>33</v>
      </c>
      <c r="G293" s="43">
        <v>1260</v>
      </c>
      <c r="H293" s="43" t="s">
        <v>14</v>
      </c>
      <c r="I293" s="43" t="s">
        <v>34</v>
      </c>
      <c r="J293" s="43" t="s">
        <v>11</v>
      </c>
      <c r="K293" s="46">
        <f t="shared" si="13"/>
        <v>1017210.4099999999</v>
      </c>
      <c r="L293" s="82">
        <f>IF(I293="Product",IF(K293/'Commission Rate and Quota'!$D$5&lt;0.5,'Commission Rate and Quota'!$D$11,IF(K293/'Commission Rate and Quota'!$D$5&lt;0.75,'Commission Rate and Quota'!$D$12,IF(K293/'Commission Rate and Quota'!$D$5&lt;0.9,'Commission Rate and Quota'!$D$13,IF('Data (1 &amp; 2)'!K293/'Commission Rate and Quota'!$D$5&lt;1,'Commission Rate and Quota'!$D$14,IF('Data (1 &amp; 2)'!K293/'Commission Rate and Quota'!$D$5&lt;1.25,'Commission Rate and Quota'!$D$15,'Commission Rate and Quota'!$D$16))))),IF(K293/'Commission Rate and Quota'!$E$5&lt;0.5,'Commission Rate and Quota'!$E$11,IF(K293/'Commission Rate and Quota'!$E$5&lt;0.75,'Commission Rate and Quota'!$E$12,IF(K293/'Commission Rate and Quota'!$E$5&lt;0.9,'Commission Rate and Quota'!$E$13,IF(K293/'Commission Rate and Quota'!$E$5&lt;1,'Commission Rate and Quota'!$E$14,IF(K293/'Commission Rate and Quota'!$E$5&lt;1.25,'Commission Rate and Quota'!$E$15,'Commission Rate and Quota'!$E$16))))))</f>
        <v>7.0000000000000007E-2</v>
      </c>
      <c r="M293" s="76">
        <f t="shared" si="14"/>
        <v>1617.7448000000002</v>
      </c>
    </row>
    <row r="294" spans="1:13" x14ac:dyDescent="0.25">
      <c r="A294" s="43" t="s">
        <v>184</v>
      </c>
      <c r="B294" s="44">
        <v>45785</v>
      </c>
      <c r="C294" s="43">
        <v>166022</v>
      </c>
      <c r="D294" s="45">
        <v>1802.3</v>
      </c>
      <c r="E294" s="45">
        <v>0</v>
      </c>
      <c r="F294" s="43" t="s">
        <v>33</v>
      </c>
      <c r="G294" s="43">
        <v>1260</v>
      </c>
      <c r="H294" s="43" t="s">
        <v>14</v>
      </c>
      <c r="I294" s="43" t="s">
        <v>34</v>
      </c>
      <c r="J294" s="43" t="s">
        <v>11</v>
      </c>
      <c r="K294" s="46">
        <f t="shared" si="13"/>
        <v>1019012.71</v>
      </c>
      <c r="L294" s="82">
        <f>IF(I294="Product",IF(K294/'Commission Rate and Quota'!$D$5&lt;0.5,'Commission Rate and Quota'!$D$11,IF(K294/'Commission Rate and Quota'!$D$5&lt;0.75,'Commission Rate and Quota'!$D$12,IF(K294/'Commission Rate and Quota'!$D$5&lt;0.9,'Commission Rate and Quota'!$D$13,IF('Data (1 &amp; 2)'!K294/'Commission Rate and Quota'!$D$5&lt;1,'Commission Rate and Quota'!$D$14,IF('Data (1 &amp; 2)'!K294/'Commission Rate and Quota'!$D$5&lt;1.25,'Commission Rate and Quota'!$D$15,'Commission Rate and Quota'!$D$16))))),IF(K294/'Commission Rate and Quota'!$E$5&lt;0.5,'Commission Rate and Quota'!$E$11,IF(K294/'Commission Rate and Quota'!$E$5&lt;0.75,'Commission Rate and Quota'!$E$12,IF(K294/'Commission Rate and Quota'!$E$5&lt;0.9,'Commission Rate and Quota'!$E$13,IF(K294/'Commission Rate and Quota'!$E$5&lt;1,'Commission Rate and Quota'!$E$14,IF(K294/'Commission Rate and Quota'!$E$5&lt;1.25,'Commission Rate and Quota'!$E$15,'Commission Rate and Quota'!$E$16))))))</f>
        <v>7.0000000000000007E-2</v>
      </c>
      <c r="M294" s="76">
        <f t="shared" si="14"/>
        <v>126.16100000000002</v>
      </c>
    </row>
    <row r="295" spans="1:13" x14ac:dyDescent="0.25">
      <c r="A295" s="43" t="s">
        <v>157</v>
      </c>
      <c r="B295" s="44">
        <v>45791</v>
      </c>
      <c r="C295" s="43">
        <v>71125</v>
      </c>
      <c r="D295" s="45">
        <v>25500.82</v>
      </c>
      <c r="E295" s="45">
        <v>3060.82</v>
      </c>
      <c r="F295" s="43" t="s">
        <v>33</v>
      </c>
      <c r="G295" s="43">
        <v>1260</v>
      </c>
      <c r="H295" s="43" t="s">
        <v>14</v>
      </c>
      <c r="I295" s="43" t="s">
        <v>34</v>
      </c>
      <c r="J295" s="43" t="s">
        <v>11</v>
      </c>
      <c r="K295" s="46">
        <f t="shared" si="13"/>
        <v>1044513.5299999999</v>
      </c>
      <c r="L295" s="82">
        <f>IF(I295="Product",IF(K295/'Commission Rate and Quota'!$D$5&lt;0.5,'Commission Rate and Quota'!$D$11,IF(K295/'Commission Rate and Quota'!$D$5&lt;0.75,'Commission Rate and Quota'!$D$12,IF(K295/'Commission Rate and Quota'!$D$5&lt;0.9,'Commission Rate and Quota'!$D$13,IF('Data (1 &amp; 2)'!K295/'Commission Rate and Quota'!$D$5&lt;1,'Commission Rate and Quota'!$D$14,IF('Data (1 &amp; 2)'!K295/'Commission Rate and Quota'!$D$5&lt;1.25,'Commission Rate and Quota'!$D$15,'Commission Rate and Quota'!$D$16))))),IF(K295/'Commission Rate and Quota'!$E$5&lt;0.5,'Commission Rate and Quota'!$E$11,IF(K295/'Commission Rate and Quota'!$E$5&lt;0.75,'Commission Rate and Quota'!$E$12,IF(K295/'Commission Rate and Quota'!$E$5&lt;0.9,'Commission Rate and Quota'!$E$13,IF(K295/'Commission Rate and Quota'!$E$5&lt;1,'Commission Rate and Quota'!$E$14,IF(K295/'Commission Rate and Quota'!$E$5&lt;1.25,'Commission Rate and Quota'!$E$15,'Commission Rate and Quota'!$E$16))))))</f>
        <v>7.0000000000000007E-2</v>
      </c>
      <c r="M295" s="76">
        <f t="shared" si="14"/>
        <v>1785.0574000000001</v>
      </c>
    </row>
    <row r="296" spans="1:13" x14ac:dyDescent="0.25">
      <c r="A296" s="43" t="s">
        <v>146</v>
      </c>
      <c r="B296" s="44">
        <v>45794</v>
      </c>
      <c r="C296" s="43">
        <v>69609</v>
      </c>
      <c r="D296" s="45">
        <v>32000.080000000002</v>
      </c>
      <c r="E296" s="45">
        <v>2232.58</v>
      </c>
      <c r="F296" s="43" t="s">
        <v>33</v>
      </c>
      <c r="G296" s="43">
        <v>1260</v>
      </c>
      <c r="H296" s="43" t="s">
        <v>14</v>
      </c>
      <c r="I296" s="43" t="s">
        <v>34</v>
      </c>
      <c r="J296" s="43" t="s">
        <v>11</v>
      </c>
      <c r="K296" s="46">
        <f t="shared" si="13"/>
        <v>1076513.6099999999</v>
      </c>
      <c r="L296" s="82">
        <f>IF(I296="Product",IF(K296/'Commission Rate and Quota'!$D$5&lt;0.5,'Commission Rate and Quota'!$D$11,IF(K296/'Commission Rate and Quota'!$D$5&lt;0.75,'Commission Rate and Quota'!$D$12,IF(K296/'Commission Rate and Quota'!$D$5&lt;0.9,'Commission Rate and Quota'!$D$13,IF('Data (1 &amp; 2)'!K296/'Commission Rate and Quota'!$D$5&lt;1,'Commission Rate and Quota'!$D$14,IF('Data (1 &amp; 2)'!K296/'Commission Rate and Quota'!$D$5&lt;1.25,'Commission Rate and Quota'!$D$15,'Commission Rate and Quota'!$D$16))))),IF(K296/'Commission Rate and Quota'!$E$5&lt;0.5,'Commission Rate and Quota'!$E$11,IF(K296/'Commission Rate and Quota'!$E$5&lt;0.75,'Commission Rate and Quota'!$E$12,IF(K296/'Commission Rate and Quota'!$E$5&lt;0.9,'Commission Rate and Quota'!$E$13,IF(K296/'Commission Rate and Quota'!$E$5&lt;1,'Commission Rate and Quota'!$E$14,IF(K296/'Commission Rate and Quota'!$E$5&lt;1.25,'Commission Rate and Quota'!$E$15,'Commission Rate and Quota'!$E$16))))))</f>
        <v>7.0000000000000007E-2</v>
      </c>
      <c r="M296" s="76">
        <f t="shared" si="14"/>
        <v>2240.0056000000004</v>
      </c>
    </row>
    <row r="297" spans="1:13" x14ac:dyDescent="0.25">
      <c r="A297" s="43" t="s">
        <v>146</v>
      </c>
      <c r="B297" s="44">
        <v>45794</v>
      </c>
      <c r="C297" s="43">
        <v>69609</v>
      </c>
      <c r="D297" s="45">
        <v>2400.0100000000002</v>
      </c>
      <c r="E297" s="45">
        <v>0</v>
      </c>
      <c r="F297" s="43" t="s">
        <v>33</v>
      </c>
      <c r="G297" s="43">
        <v>1260</v>
      </c>
      <c r="H297" s="43" t="s">
        <v>14</v>
      </c>
      <c r="I297" s="43" t="s">
        <v>34</v>
      </c>
      <c r="J297" s="43" t="s">
        <v>11</v>
      </c>
      <c r="K297" s="46">
        <f t="shared" si="13"/>
        <v>1078913.6199999999</v>
      </c>
      <c r="L297" s="82">
        <f>IF(I297="Product",IF(K297/'Commission Rate and Quota'!$D$5&lt;0.5,'Commission Rate and Quota'!$D$11,IF(K297/'Commission Rate and Quota'!$D$5&lt;0.75,'Commission Rate and Quota'!$D$12,IF(K297/'Commission Rate and Quota'!$D$5&lt;0.9,'Commission Rate and Quota'!$D$13,IF('Data (1 &amp; 2)'!K297/'Commission Rate and Quota'!$D$5&lt;1,'Commission Rate and Quota'!$D$14,IF('Data (1 &amp; 2)'!K297/'Commission Rate and Quota'!$D$5&lt;1.25,'Commission Rate and Quota'!$D$15,'Commission Rate and Quota'!$D$16))))),IF(K297/'Commission Rate and Quota'!$E$5&lt;0.5,'Commission Rate and Quota'!$E$11,IF(K297/'Commission Rate and Quota'!$E$5&lt;0.75,'Commission Rate and Quota'!$E$12,IF(K297/'Commission Rate and Quota'!$E$5&lt;0.9,'Commission Rate and Quota'!$E$13,IF(K297/'Commission Rate and Quota'!$E$5&lt;1,'Commission Rate and Quota'!$E$14,IF(K297/'Commission Rate and Quota'!$E$5&lt;1.25,'Commission Rate and Quota'!$E$15,'Commission Rate and Quota'!$E$16))))))</f>
        <v>7.0000000000000007E-2</v>
      </c>
      <c r="M297" s="76">
        <f t="shared" si="14"/>
        <v>168.00070000000002</v>
      </c>
    </row>
    <row r="298" spans="1:13" x14ac:dyDescent="0.25">
      <c r="A298" s="43" t="s">
        <v>185</v>
      </c>
      <c r="B298" s="44">
        <v>45795</v>
      </c>
      <c r="C298" s="43">
        <v>166022</v>
      </c>
      <c r="D298" s="45">
        <v>18280</v>
      </c>
      <c r="E298" s="45">
        <v>1032</v>
      </c>
      <c r="F298" s="43" t="s">
        <v>33</v>
      </c>
      <c r="G298" s="43">
        <v>1260</v>
      </c>
      <c r="H298" s="43" t="s">
        <v>14</v>
      </c>
      <c r="I298" s="43" t="s">
        <v>34</v>
      </c>
      <c r="J298" s="43" t="s">
        <v>11</v>
      </c>
      <c r="K298" s="46">
        <f t="shared" si="13"/>
        <v>1097193.6199999999</v>
      </c>
      <c r="L298" s="82">
        <f>IF(I298="Product",IF(K298/'Commission Rate and Quota'!$D$5&lt;0.5,'Commission Rate and Quota'!$D$11,IF(K298/'Commission Rate and Quota'!$D$5&lt;0.75,'Commission Rate and Quota'!$D$12,IF(K298/'Commission Rate and Quota'!$D$5&lt;0.9,'Commission Rate and Quota'!$D$13,IF('Data (1 &amp; 2)'!K298/'Commission Rate and Quota'!$D$5&lt;1,'Commission Rate and Quota'!$D$14,IF('Data (1 &amp; 2)'!K298/'Commission Rate and Quota'!$D$5&lt;1.25,'Commission Rate and Quota'!$D$15,'Commission Rate and Quota'!$D$16))))),IF(K298/'Commission Rate and Quota'!$E$5&lt;0.5,'Commission Rate and Quota'!$E$11,IF(K298/'Commission Rate and Quota'!$E$5&lt;0.75,'Commission Rate and Quota'!$E$12,IF(K298/'Commission Rate and Quota'!$E$5&lt;0.9,'Commission Rate and Quota'!$E$13,IF(K298/'Commission Rate and Quota'!$E$5&lt;1,'Commission Rate and Quota'!$E$14,IF(K298/'Commission Rate and Quota'!$E$5&lt;1.25,'Commission Rate and Quota'!$E$15,'Commission Rate and Quota'!$E$16))))))</f>
        <v>7.0000000000000007E-2</v>
      </c>
      <c r="M298" s="76">
        <f t="shared" si="14"/>
        <v>1279.6000000000001</v>
      </c>
    </row>
    <row r="299" spans="1:13" x14ac:dyDescent="0.25">
      <c r="A299" s="43" t="s">
        <v>185</v>
      </c>
      <c r="B299" s="44">
        <v>45795</v>
      </c>
      <c r="C299" s="43">
        <v>166022</v>
      </c>
      <c r="D299" s="45">
        <v>4121.6400000000003</v>
      </c>
      <c r="E299" s="45">
        <v>154.56</v>
      </c>
      <c r="F299" s="43" t="s">
        <v>33</v>
      </c>
      <c r="G299" s="43">
        <v>1260</v>
      </c>
      <c r="H299" s="43" t="s">
        <v>14</v>
      </c>
      <c r="I299" s="43" t="s">
        <v>34</v>
      </c>
      <c r="J299" s="43" t="s">
        <v>11</v>
      </c>
      <c r="K299" s="46">
        <f t="shared" si="13"/>
        <v>1101315.2599999998</v>
      </c>
      <c r="L299" s="82">
        <f>IF(I299="Product",IF(K299/'Commission Rate and Quota'!$D$5&lt;0.5,'Commission Rate and Quota'!$D$11,IF(K299/'Commission Rate and Quota'!$D$5&lt;0.75,'Commission Rate and Quota'!$D$12,IF(K299/'Commission Rate and Quota'!$D$5&lt;0.9,'Commission Rate and Quota'!$D$13,IF('Data (1 &amp; 2)'!K299/'Commission Rate and Quota'!$D$5&lt;1,'Commission Rate and Quota'!$D$14,IF('Data (1 &amp; 2)'!K299/'Commission Rate and Quota'!$D$5&lt;1.25,'Commission Rate and Quota'!$D$15,'Commission Rate and Quota'!$D$16))))),IF(K299/'Commission Rate and Quota'!$E$5&lt;0.5,'Commission Rate and Quota'!$E$11,IF(K299/'Commission Rate and Quota'!$E$5&lt;0.75,'Commission Rate and Quota'!$E$12,IF(K299/'Commission Rate and Quota'!$E$5&lt;0.9,'Commission Rate and Quota'!$E$13,IF(K299/'Commission Rate and Quota'!$E$5&lt;1,'Commission Rate and Quota'!$E$14,IF(K299/'Commission Rate and Quota'!$E$5&lt;1.25,'Commission Rate and Quota'!$E$15,'Commission Rate and Quota'!$E$16))))))</f>
        <v>7.0000000000000007E-2</v>
      </c>
      <c r="M299" s="76">
        <f t="shared" si="14"/>
        <v>288.51480000000004</v>
      </c>
    </row>
    <row r="300" spans="1:13" x14ac:dyDescent="0.25">
      <c r="A300" s="43" t="s">
        <v>185</v>
      </c>
      <c r="B300" s="44">
        <v>45795</v>
      </c>
      <c r="C300" s="43">
        <v>166022</v>
      </c>
      <c r="D300" s="45">
        <v>1371</v>
      </c>
      <c r="E300" s="45">
        <v>0</v>
      </c>
      <c r="F300" s="43" t="s">
        <v>33</v>
      </c>
      <c r="G300" s="43">
        <v>1260</v>
      </c>
      <c r="H300" s="43" t="s">
        <v>14</v>
      </c>
      <c r="I300" s="43" t="s">
        <v>34</v>
      </c>
      <c r="J300" s="43" t="s">
        <v>11</v>
      </c>
      <c r="K300" s="46">
        <f t="shared" si="13"/>
        <v>1102686.2599999998</v>
      </c>
      <c r="L300" s="82">
        <f>IF(I300="Product",IF(K300/'Commission Rate and Quota'!$D$5&lt;0.5,'Commission Rate and Quota'!$D$11,IF(K300/'Commission Rate and Quota'!$D$5&lt;0.75,'Commission Rate and Quota'!$D$12,IF(K300/'Commission Rate and Quota'!$D$5&lt;0.9,'Commission Rate and Quota'!$D$13,IF('Data (1 &amp; 2)'!K300/'Commission Rate and Quota'!$D$5&lt;1,'Commission Rate and Quota'!$D$14,IF('Data (1 &amp; 2)'!K300/'Commission Rate and Quota'!$D$5&lt;1.25,'Commission Rate and Quota'!$D$15,'Commission Rate and Quota'!$D$16))))),IF(K300/'Commission Rate and Quota'!$E$5&lt;0.5,'Commission Rate and Quota'!$E$11,IF(K300/'Commission Rate and Quota'!$E$5&lt;0.75,'Commission Rate and Quota'!$E$12,IF(K300/'Commission Rate and Quota'!$E$5&lt;0.9,'Commission Rate and Quota'!$E$13,IF(K300/'Commission Rate and Quota'!$E$5&lt;1,'Commission Rate and Quota'!$E$14,IF(K300/'Commission Rate and Quota'!$E$5&lt;1.25,'Commission Rate and Quota'!$E$15,'Commission Rate and Quota'!$E$16))))))</f>
        <v>7.0000000000000007E-2</v>
      </c>
      <c r="M300" s="76">
        <f t="shared" si="14"/>
        <v>95.970000000000013</v>
      </c>
    </row>
    <row r="301" spans="1:13" x14ac:dyDescent="0.25">
      <c r="A301" s="43" t="s">
        <v>186</v>
      </c>
      <c r="B301" s="44">
        <v>45802</v>
      </c>
      <c r="C301" s="43">
        <v>166022</v>
      </c>
      <c r="D301" s="45">
        <v>190</v>
      </c>
      <c r="E301" s="45">
        <v>0</v>
      </c>
      <c r="F301" s="43" t="s">
        <v>33</v>
      </c>
      <c r="G301" s="43">
        <v>1260</v>
      </c>
      <c r="H301" s="43" t="s">
        <v>14</v>
      </c>
      <c r="I301" s="43" t="s">
        <v>34</v>
      </c>
      <c r="J301" s="43" t="s">
        <v>11</v>
      </c>
      <c r="K301" s="46">
        <f t="shared" si="13"/>
        <v>1102876.2599999998</v>
      </c>
      <c r="L301" s="82">
        <f>IF(I301="Product",IF(K301/'Commission Rate and Quota'!$D$5&lt;0.5,'Commission Rate and Quota'!$D$11,IF(K301/'Commission Rate and Quota'!$D$5&lt;0.75,'Commission Rate and Quota'!$D$12,IF(K301/'Commission Rate and Quota'!$D$5&lt;0.9,'Commission Rate and Quota'!$D$13,IF('Data (1 &amp; 2)'!K301/'Commission Rate and Quota'!$D$5&lt;1,'Commission Rate and Quota'!$D$14,IF('Data (1 &amp; 2)'!K301/'Commission Rate and Quota'!$D$5&lt;1.25,'Commission Rate and Quota'!$D$15,'Commission Rate and Quota'!$D$16))))),IF(K301/'Commission Rate and Quota'!$E$5&lt;0.5,'Commission Rate and Quota'!$E$11,IF(K301/'Commission Rate and Quota'!$E$5&lt;0.75,'Commission Rate and Quota'!$E$12,IF(K301/'Commission Rate and Quota'!$E$5&lt;0.9,'Commission Rate and Quota'!$E$13,IF(K301/'Commission Rate and Quota'!$E$5&lt;1,'Commission Rate and Quota'!$E$14,IF(K301/'Commission Rate and Quota'!$E$5&lt;1.25,'Commission Rate and Quota'!$E$15,'Commission Rate and Quota'!$E$16))))))</f>
        <v>7.0000000000000007E-2</v>
      </c>
      <c r="M301" s="76">
        <f t="shared" si="14"/>
        <v>13.3</v>
      </c>
    </row>
    <row r="302" spans="1:13" x14ac:dyDescent="0.25">
      <c r="A302" s="43" t="s">
        <v>186</v>
      </c>
      <c r="B302" s="44">
        <v>45802</v>
      </c>
      <c r="C302" s="43">
        <v>166022</v>
      </c>
      <c r="D302" s="45">
        <v>31.58</v>
      </c>
      <c r="E302" s="45">
        <v>3.16</v>
      </c>
      <c r="F302" s="43" t="s">
        <v>33</v>
      </c>
      <c r="G302" s="43">
        <v>1260</v>
      </c>
      <c r="H302" s="43" t="s">
        <v>14</v>
      </c>
      <c r="I302" s="43" t="s">
        <v>34</v>
      </c>
      <c r="J302" s="43" t="s">
        <v>11</v>
      </c>
      <c r="K302" s="46">
        <f t="shared" si="13"/>
        <v>1102907.8399999999</v>
      </c>
      <c r="L302" s="82">
        <f>IF(I302="Product",IF(K302/'Commission Rate and Quota'!$D$5&lt;0.5,'Commission Rate and Quota'!$D$11,IF(K302/'Commission Rate and Quota'!$D$5&lt;0.75,'Commission Rate and Quota'!$D$12,IF(K302/'Commission Rate and Quota'!$D$5&lt;0.9,'Commission Rate and Quota'!$D$13,IF('Data (1 &amp; 2)'!K302/'Commission Rate and Quota'!$D$5&lt;1,'Commission Rate and Quota'!$D$14,IF('Data (1 &amp; 2)'!K302/'Commission Rate and Quota'!$D$5&lt;1.25,'Commission Rate and Quota'!$D$15,'Commission Rate and Quota'!$D$16))))),IF(K302/'Commission Rate and Quota'!$E$5&lt;0.5,'Commission Rate and Quota'!$E$11,IF(K302/'Commission Rate and Quota'!$E$5&lt;0.75,'Commission Rate and Quota'!$E$12,IF(K302/'Commission Rate and Quota'!$E$5&lt;0.9,'Commission Rate and Quota'!$E$13,IF(K302/'Commission Rate and Quota'!$E$5&lt;1,'Commission Rate and Quota'!$E$14,IF(K302/'Commission Rate and Quota'!$E$5&lt;1.25,'Commission Rate and Quota'!$E$15,'Commission Rate and Quota'!$E$16))))))</f>
        <v>7.0000000000000007E-2</v>
      </c>
      <c r="M302" s="76">
        <f t="shared" si="14"/>
        <v>2.2105999999999999</v>
      </c>
    </row>
    <row r="303" spans="1:13" x14ac:dyDescent="0.25">
      <c r="A303" s="43" t="s">
        <v>186</v>
      </c>
      <c r="B303" s="44">
        <v>45802</v>
      </c>
      <c r="C303" s="43">
        <v>166022</v>
      </c>
      <c r="D303" s="45">
        <v>16.63</v>
      </c>
      <c r="E303" s="45">
        <v>0</v>
      </c>
      <c r="F303" s="43" t="s">
        <v>33</v>
      </c>
      <c r="G303" s="43">
        <v>1260</v>
      </c>
      <c r="H303" s="43" t="s">
        <v>14</v>
      </c>
      <c r="I303" s="43" t="s">
        <v>34</v>
      </c>
      <c r="J303" s="43" t="s">
        <v>11</v>
      </c>
      <c r="K303" s="46">
        <f t="shared" si="13"/>
        <v>1102924.4699999997</v>
      </c>
      <c r="L303" s="82">
        <f>IF(I303="Product",IF(K303/'Commission Rate and Quota'!$D$5&lt;0.5,'Commission Rate and Quota'!$D$11,IF(K303/'Commission Rate and Quota'!$D$5&lt;0.75,'Commission Rate and Quota'!$D$12,IF(K303/'Commission Rate and Quota'!$D$5&lt;0.9,'Commission Rate and Quota'!$D$13,IF('Data (1 &amp; 2)'!K303/'Commission Rate and Quota'!$D$5&lt;1,'Commission Rate and Quota'!$D$14,IF('Data (1 &amp; 2)'!K303/'Commission Rate and Quota'!$D$5&lt;1.25,'Commission Rate and Quota'!$D$15,'Commission Rate and Quota'!$D$16))))),IF(K303/'Commission Rate and Quota'!$E$5&lt;0.5,'Commission Rate and Quota'!$E$11,IF(K303/'Commission Rate and Quota'!$E$5&lt;0.75,'Commission Rate and Quota'!$E$12,IF(K303/'Commission Rate and Quota'!$E$5&lt;0.9,'Commission Rate and Quota'!$E$13,IF(K303/'Commission Rate and Quota'!$E$5&lt;1,'Commission Rate and Quota'!$E$14,IF(K303/'Commission Rate and Quota'!$E$5&lt;1.25,'Commission Rate and Quota'!$E$15,'Commission Rate and Quota'!$E$16))))))</f>
        <v>7.0000000000000007E-2</v>
      </c>
      <c r="M303" s="76">
        <f t="shared" si="14"/>
        <v>1.1641000000000001</v>
      </c>
    </row>
    <row r="304" spans="1:13" x14ac:dyDescent="0.25">
      <c r="A304" s="43" t="s">
        <v>116</v>
      </c>
      <c r="B304" s="44">
        <v>45833</v>
      </c>
      <c r="C304" s="43">
        <v>56586</v>
      </c>
      <c r="D304" s="45">
        <v>82914.59</v>
      </c>
      <c r="E304" s="45">
        <v>2493.0500000000002</v>
      </c>
      <c r="F304" s="43" t="s">
        <v>33</v>
      </c>
      <c r="G304" s="43">
        <v>1260</v>
      </c>
      <c r="H304" s="43" t="s">
        <v>14</v>
      </c>
      <c r="I304" s="43" t="s">
        <v>34</v>
      </c>
      <c r="J304" s="43" t="s">
        <v>11</v>
      </c>
      <c r="K304" s="46">
        <f t="shared" si="13"/>
        <v>1185839.0599999998</v>
      </c>
      <c r="L304" s="82">
        <f>IF(I304="Product",IF(K304/'Commission Rate and Quota'!$D$5&lt;0.5,'Commission Rate and Quota'!$D$11,IF(K304/'Commission Rate and Quota'!$D$5&lt;0.75,'Commission Rate and Quota'!$D$12,IF(K304/'Commission Rate and Quota'!$D$5&lt;0.9,'Commission Rate and Quota'!$D$13,IF('Data (1 &amp; 2)'!K304/'Commission Rate and Quota'!$D$5&lt;1,'Commission Rate and Quota'!$D$14,IF('Data (1 &amp; 2)'!K304/'Commission Rate and Quota'!$D$5&lt;1.25,'Commission Rate and Quota'!$D$15,'Commission Rate and Quota'!$D$16))))),IF(K304/'Commission Rate and Quota'!$E$5&lt;0.5,'Commission Rate and Quota'!$E$11,IF(K304/'Commission Rate and Quota'!$E$5&lt;0.75,'Commission Rate and Quota'!$E$12,IF(K304/'Commission Rate and Quota'!$E$5&lt;0.9,'Commission Rate and Quota'!$E$13,IF(K304/'Commission Rate and Quota'!$E$5&lt;1,'Commission Rate and Quota'!$E$14,IF(K304/'Commission Rate and Quota'!$E$5&lt;1.25,'Commission Rate and Quota'!$E$15,'Commission Rate and Quota'!$E$16))))))</f>
        <v>7.0000000000000007E-2</v>
      </c>
      <c r="M304" s="76">
        <f t="shared" si="14"/>
        <v>5804.0213000000003</v>
      </c>
    </row>
    <row r="305" spans="1:13" x14ac:dyDescent="0.25">
      <c r="A305" s="43" t="s">
        <v>117</v>
      </c>
      <c r="B305" s="44">
        <v>45835</v>
      </c>
      <c r="C305" s="43">
        <v>56586</v>
      </c>
      <c r="D305" s="45">
        <v>47250</v>
      </c>
      <c r="E305" s="45">
        <v>4725</v>
      </c>
      <c r="F305" s="43" t="s">
        <v>33</v>
      </c>
      <c r="G305" s="43">
        <v>1260</v>
      </c>
      <c r="H305" s="43" t="s">
        <v>14</v>
      </c>
      <c r="I305" s="43" t="s">
        <v>34</v>
      </c>
      <c r="J305" s="43" t="s">
        <v>11</v>
      </c>
      <c r="K305" s="46">
        <f t="shared" si="13"/>
        <v>1233089.0599999998</v>
      </c>
      <c r="L305" s="82">
        <f>IF(I305="Product",IF(K305/'Commission Rate and Quota'!$D$5&lt;0.5,'Commission Rate and Quota'!$D$11,IF(K305/'Commission Rate and Quota'!$D$5&lt;0.75,'Commission Rate and Quota'!$D$12,IF(K305/'Commission Rate and Quota'!$D$5&lt;0.9,'Commission Rate and Quota'!$D$13,IF('Data (1 &amp; 2)'!K305/'Commission Rate and Quota'!$D$5&lt;1,'Commission Rate and Quota'!$D$14,IF('Data (1 &amp; 2)'!K305/'Commission Rate and Quota'!$D$5&lt;1.25,'Commission Rate and Quota'!$D$15,'Commission Rate and Quota'!$D$16))))),IF(K305/'Commission Rate and Quota'!$E$5&lt;0.5,'Commission Rate and Quota'!$E$11,IF(K305/'Commission Rate and Quota'!$E$5&lt;0.75,'Commission Rate and Quota'!$E$12,IF(K305/'Commission Rate and Quota'!$E$5&lt;0.9,'Commission Rate and Quota'!$E$13,IF(K305/'Commission Rate and Quota'!$E$5&lt;1,'Commission Rate and Quota'!$E$14,IF(K305/'Commission Rate and Quota'!$E$5&lt;1.25,'Commission Rate and Quota'!$E$15,'Commission Rate and Quota'!$E$16))))))</f>
        <v>7.0000000000000007E-2</v>
      </c>
      <c r="M305" s="76">
        <f t="shared" si="14"/>
        <v>3307.5000000000005</v>
      </c>
    </row>
    <row r="306" spans="1:13" x14ac:dyDescent="0.25">
      <c r="A306" s="43" t="s">
        <v>117</v>
      </c>
      <c r="B306" s="44">
        <v>45835</v>
      </c>
      <c r="C306" s="43">
        <v>56586</v>
      </c>
      <c r="D306" s="45">
        <v>3543.76</v>
      </c>
      <c r="E306" s="45">
        <v>0</v>
      </c>
      <c r="F306" s="43" t="s">
        <v>33</v>
      </c>
      <c r="G306" s="43">
        <v>1260</v>
      </c>
      <c r="H306" s="43" t="s">
        <v>14</v>
      </c>
      <c r="I306" s="43" t="s">
        <v>34</v>
      </c>
      <c r="J306" s="43" t="s">
        <v>11</v>
      </c>
      <c r="K306" s="46">
        <f t="shared" si="13"/>
        <v>1236632.8199999998</v>
      </c>
      <c r="L306" s="82">
        <f>IF(I306="Product",IF(K306/'Commission Rate and Quota'!$D$5&lt;0.5,'Commission Rate and Quota'!$D$11,IF(K306/'Commission Rate and Quota'!$D$5&lt;0.75,'Commission Rate and Quota'!$D$12,IF(K306/'Commission Rate and Quota'!$D$5&lt;0.9,'Commission Rate and Quota'!$D$13,IF('Data (1 &amp; 2)'!K306/'Commission Rate and Quota'!$D$5&lt;1,'Commission Rate and Quota'!$D$14,IF('Data (1 &amp; 2)'!K306/'Commission Rate and Quota'!$D$5&lt;1.25,'Commission Rate and Quota'!$D$15,'Commission Rate and Quota'!$D$16))))),IF(K306/'Commission Rate and Quota'!$E$5&lt;0.5,'Commission Rate and Quota'!$E$11,IF(K306/'Commission Rate and Quota'!$E$5&lt;0.75,'Commission Rate and Quota'!$E$12,IF(K306/'Commission Rate and Quota'!$E$5&lt;0.9,'Commission Rate and Quota'!$E$13,IF(K306/'Commission Rate and Quota'!$E$5&lt;1,'Commission Rate and Quota'!$E$14,IF(K306/'Commission Rate and Quota'!$E$5&lt;1.25,'Commission Rate and Quota'!$E$15,'Commission Rate and Quota'!$E$16))))))</f>
        <v>7.0000000000000007E-2</v>
      </c>
      <c r="M306" s="76">
        <f t="shared" si="14"/>
        <v>248.06320000000005</v>
      </c>
    </row>
    <row r="307" spans="1:13" x14ac:dyDescent="0.25">
      <c r="A307" s="43" t="s">
        <v>61</v>
      </c>
      <c r="B307" s="44">
        <v>45836</v>
      </c>
      <c r="C307" s="43">
        <v>38966</v>
      </c>
      <c r="D307" s="45">
        <v>31375</v>
      </c>
      <c r="E307" s="45">
        <v>6275</v>
      </c>
      <c r="F307" s="43" t="s">
        <v>33</v>
      </c>
      <c r="G307" s="43">
        <v>1260</v>
      </c>
      <c r="H307" s="43" t="s">
        <v>14</v>
      </c>
      <c r="I307" s="43" t="s">
        <v>34</v>
      </c>
      <c r="J307" s="43" t="s">
        <v>11</v>
      </c>
      <c r="K307" s="46">
        <f t="shared" si="13"/>
        <v>1268007.8199999998</v>
      </c>
      <c r="L307" s="82">
        <f>IF(I307="Product",IF(K307/'Commission Rate and Quota'!$D$5&lt;0.5,'Commission Rate and Quota'!$D$11,IF(K307/'Commission Rate and Quota'!$D$5&lt;0.75,'Commission Rate and Quota'!$D$12,IF(K307/'Commission Rate and Quota'!$D$5&lt;0.9,'Commission Rate and Quota'!$D$13,IF('Data (1 &amp; 2)'!K307/'Commission Rate and Quota'!$D$5&lt;1,'Commission Rate and Quota'!$D$14,IF('Data (1 &amp; 2)'!K307/'Commission Rate and Quota'!$D$5&lt;1.25,'Commission Rate and Quota'!$D$15,'Commission Rate and Quota'!$D$16))))),IF(K307/'Commission Rate and Quota'!$E$5&lt;0.5,'Commission Rate and Quota'!$E$11,IF(K307/'Commission Rate and Quota'!$E$5&lt;0.75,'Commission Rate and Quota'!$E$12,IF(K307/'Commission Rate and Quota'!$E$5&lt;0.9,'Commission Rate and Quota'!$E$13,IF(K307/'Commission Rate and Quota'!$E$5&lt;1,'Commission Rate and Quota'!$E$14,IF(K307/'Commission Rate and Quota'!$E$5&lt;1.25,'Commission Rate and Quota'!$E$15,'Commission Rate and Quota'!$E$16))))))</f>
        <v>7.0000000000000007E-2</v>
      </c>
      <c r="M307" s="76">
        <f t="shared" si="14"/>
        <v>2196.25</v>
      </c>
    </row>
    <row r="308" spans="1:13" x14ac:dyDescent="0.25">
      <c r="A308" s="43" t="s">
        <v>61</v>
      </c>
      <c r="B308" s="44">
        <v>45836</v>
      </c>
      <c r="C308" s="43">
        <v>38966</v>
      </c>
      <c r="D308" s="45">
        <v>2353.13</v>
      </c>
      <c r="E308" s="45">
        <v>0</v>
      </c>
      <c r="F308" s="43" t="s">
        <v>33</v>
      </c>
      <c r="G308" s="43">
        <v>1260</v>
      </c>
      <c r="H308" s="43" t="s">
        <v>14</v>
      </c>
      <c r="I308" s="43" t="s">
        <v>34</v>
      </c>
      <c r="J308" s="43" t="s">
        <v>11</v>
      </c>
      <c r="K308" s="46">
        <f t="shared" si="13"/>
        <v>1270360.9499999997</v>
      </c>
      <c r="L308" s="82">
        <f>IF(I308="Product",IF(K308/'Commission Rate and Quota'!$D$5&lt;0.5,'Commission Rate and Quota'!$D$11,IF(K308/'Commission Rate and Quota'!$D$5&lt;0.75,'Commission Rate and Quota'!$D$12,IF(K308/'Commission Rate and Quota'!$D$5&lt;0.9,'Commission Rate and Quota'!$D$13,IF('Data (1 &amp; 2)'!K308/'Commission Rate and Quota'!$D$5&lt;1,'Commission Rate and Quota'!$D$14,IF('Data (1 &amp; 2)'!K308/'Commission Rate and Quota'!$D$5&lt;1.25,'Commission Rate and Quota'!$D$15,'Commission Rate and Quota'!$D$16))))),IF(K308/'Commission Rate and Quota'!$E$5&lt;0.5,'Commission Rate and Quota'!$E$11,IF(K308/'Commission Rate and Quota'!$E$5&lt;0.75,'Commission Rate and Quota'!$E$12,IF(K308/'Commission Rate and Quota'!$E$5&lt;0.9,'Commission Rate and Quota'!$E$13,IF(K308/'Commission Rate and Quota'!$E$5&lt;1,'Commission Rate and Quota'!$E$14,IF(K308/'Commission Rate and Quota'!$E$5&lt;1.25,'Commission Rate and Quota'!$E$15,'Commission Rate and Quota'!$E$16))))))</f>
        <v>7.0000000000000007E-2</v>
      </c>
      <c r="M308" s="76">
        <f t="shared" si="14"/>
        <v>164.71910000000003</v>
      </c>
    </row>
    <row r="309" spans="1:13" x14ac:dyDescent="0.25">
      <c r="A309" s="43" t="s">
        <v>187</v>
      </c>
      <c r="B309" s="44">
        <v>45841</v>
      </c>
      <c r="C309" s="43">
        <v>166022</v>
      </c>
      <c r="D309" s="45">
        <v>35601.019999999997</v>
      </c>
      <c r="E309" s="45">
        <v>3869.7</v>
      </c>
      <c r="F309" s="43" t="s">
        <v>33</v>
      </c>
      <c r="G309" s="43">
        <v>1260</v>
      </c>
      <c r="H309" s="43" t="s">
        <v>14</v>
      </c>
      <c r="I309" s="43" t="s">
        <v>34</v>
      </c>
      <c r="J309" s="43" t="s">
        <v>11</v>
      </c>
      <c r="K309" s="46">
        <f t="shared" si="13"/>
        <v>1305961.9699999997</v>
      </c>
      <c r="L309" s="82">
        <f>IF(I309="Product",IF(K309/'Commission Rate and Quota'!$D$5&lt;0.5,'Commission Rate and Quota'!$D$11,IF(K309/'Commission Rate and Quota'!$D$5&lt;0.75,'Commission Rate and Quota'!$D$12,IF(K309/'Commission Rate and Quota'!$D$5&lt;0.9,'Commission Rate and Quota'!$D$13,IF('Data (1 &amp; 2)'!K309/'Commission Rate and Quota'!$D$5&lt;1,'Commission Rate and Quota'!$D$14,IF('Data (1 &amp; 2)'!K309/'Commission Rate and Quota'!$D$5&lt;1.25,'Commission Rate and Quota'!$D$15,'Commission Rate and Quota'!$D$16))))),IF(K309/'Commission Rate and Quota'!$E$5&lt;0.5,'Commission Rate and Quota'!$E$11,IF(K309/'Commission Rate and Quota'!$E$5&lt;0.75,'Commission Rate and Quota'!$E$12,IF(K309/'Commission Rate and Quota'!$E$5&lt;0.9,'Commission Rate and Quota'!$E$13,IF(K309/'Commission Rate and Quota'!$E$5&lt;1,'Commission Rate and Quota'!$E$14,IF(K309/'Commission Rate and Quota'!$E$5&lt;1.25,'Commission Rate and Quota'!$E$15,'Commission Rate and Quota'!$E$16))))))</f>
        <v>7.0000000000000007E-2</v>
      </c>
      <c r="M309" s="76">
        <f t="shared" si="14"/>
        <v>2492.0713999999998</v>
      </c>
    </row>
    <row r="310" spans="1:13" x14ac:dyDescent="0.25">
      <c r="A310" s="43" t="s">
        <v>187</v>
      </c>
      <c r="B310" s="44">
        <v>45841</v>
      </c>
      <c r="C310" s="43">
        <v>166022</v>
      </c>
      <c r="D310" s="45">
        <v>253.93</v>
      </c>
      <c r="E310" s="45">
        <v>0</v>
      </c>
      <c r="F310" s="43" t="s">
        <v>33</v>
      </c>
      <c r="G310" s="43">
        <v>1260</v>
      </c>
      <c r="H310" s="43" t="s">
        <v>14</v>
      </c>
      <c r="I310" s="43" t="s">
        <v>34</v>
      </c>
      <c r="J310" s="43" t="s">
        <v>11</v>
      </c>
      <c r="K310" s="46">
        <f t="shared" si="13"/>
        <v>1306215.8999999997</v>
      </c>
      <c r="L310" s="82">
        <f>IF(I310="Product",IF(K310/'Commission Rate and Quota'!$D$5&lt;0.5,'Commission Rate and Quota'!$D$11,IF(K310/'Commission Rate and Quota'!$D$5&lt;0.75,'Commission Rate and Quota'!$D$12,IF(K310/'Commission Rate and Quota'!$D$5&lt;0.9,'Commission Rate and Quota'!$D$13,IF('Data (1 &amp; 2)'!K310/'Commission Rate and Quota'!$D$5&lt;1,'Commission Rate and Quota'!$D$14,IF('Data (1 &amp; 2)'!K310/'Commission Rate and Quota'!$D$5&lt;1.25,'Commission Rate and Quota'!$D$15,'Commission Rate and Quota'!$D$16))))),IF(K310/'Commission Rate and Quota'!$E$5&lt;0.5,'Commission Rate and Quota'!$E$11,IF(K310/'Commission Rate and Quota'!$E$5&lt;0.75,'Commission Rate and Quota'!$E$12,IF(K310/'Commission Rate and Quota'!$E$5&lt;0.9,'Commission Rate and Quota'!$E$13,IF(K310/'Commission Rate and Quota'!$E$5&lt;1,'Commission Rate and Quota'!$E$14,IF(K310/'Commission Rate and Quota'!$E$5&lt;1.25,'Commission Rate and Quota'!$E$15,'Commission Rate and Quota'!$E$16))))))</f>
        <v>7.0000000000000007E-2</v>
      </c>
      <c r="M310" s="76">
        <f t="shared" si="14"/>
        <v>17.775100000000002</v>
      </c>
    </row>
    <row r="311" spans="1:13" x14ac:dyDescent="0.25">
      <c r="A311" s="43" t="s">
        <v>188</v>
      </c>
      <c r="B311" s="44">
        <v>45841</v>
      </c>
      <c r="C311" s="43">
        <v>166022</v>
      </c>
      <c r="D311" s="45">
        <v>15190</v>
      </c>
      <c r="E311" s="45">
        <v>2450</v>
      </c>
      <c r="F311" s="43" t="s">
        <v>33</v>
      </c>
      <c r="G311" s="43">
        <v>1260</v>
      </c>
      <c r="H311" s="43" t="s">
        <v>14</v>
      </c>
      <c r="I311" s="43" t="s">
        <v>34</v>
      </c>
      <c r="J311" s="43" t="s">
        <v>11</v>
      </c>
      <c r="K311" s="46">
        <f t="shared" si="13"/>
        <v>1321405.8999999997</v>
      </c>
      <c r="L311" s="82">
        <f>IF(I311="Product",IF(K311/'Commission Rate and Quota'!$D$5&lt;0.5,'Commission Rate and Quota'!$D$11,IF(K311/'Commission Rate and Quota'!$D$5&lt;0.75,'Commission Rate and Quota'!$D$12,IF(K311/'Commission Rate and Quota'!$D$5&lt;0.9,'Commission Rate and Quota'!$D$13,IF('Data (1 &amp; 2)'!K311/'Commission Rate and Quota'!$D$5&lt;1,'Commission Rate and Quota'!$D$14,IF('Data (1 &amp; 2)'!K311/'Commission Rate and Quota'!$D$5&lt;1.25,'Commission Rate and Quota'!$D$15,'Commission Rate and Quota'!$D$16))))),IF(K311/'Commission Rate and Quota'!$E$5&lt;0.5,'Commission Rate and Quota'!$E$11,IF(K311/'Commission Rate and Quota'!$E$5&lt;0.75,'Commission Rate and Quota'!$E$12,IF(K311/'Commission Rate and Quota'!$E$5&lt;0.9,'Commission Rate and Quota'!$E$13,IF(K311/'Commission Rate and Quota'!$E$5&lt;1,'Commission Rate and Quota'!$E$14,IF(K311/'Commission Rate and Quota'!$E$5&lt;1.25,'Commission Rate and Quota'!$E$15,'Commission Rate and Quota'!$E$16))))))</f>
        <v>7.0000000000000007E-2</v>
      </c>
      <c r="M311" s="76">
        <f t="shared" si="14"/>
        <v>1063.3000000000002</v>
      </c>
    </row>
    <row r="312" spans="1:13" x14ac:dyDescent="0.25">
      <c r="A312" s="43" t="s">
        <v>188</v>
      </c>
      <c r="B312" s="44">
        <v>45841</v>
      </c>
      <c r="C312" s="43">
        <v>166022</v>
      </c>
      <c r="D312" s="45">
        <v>30380</v>
      </c>
      <c r="E312" s="45">
        <v>4900</v>
      </c>
      <c r="F312" s="43" t="s">
        <v>33</v>
      </c>
      <c r="G312" s="43">
        <v>1260</v>
      </c>
      <c r="H312" s="43" t="s">
        <v>14</v>
      </c>
      <c r="I312" s="43" t="s">
        <v>34</v>
      </c>
      <c r="J312" s="43" t="s">
        <v>11</v>
      </c>
      <c r="K312" s="46">
        <f t="shared" si="13"/>
        <v>1351785.8999999997</v>
      </c>
      <c r="L312" s="82">
        <f>IF(I312="Product",IF(K312/'Commission Rate and Quota'!$D$5&lt;0.5,'Commission Rate and Quota'!$D$11,IF(K312/'Commission Rate and Quota'!$D$5&lt;0.75,'Commission Rate and Quota'!$D$12,IF(K312/'Commission Rate and Quota'!$D$5&lt;0.9,'Commission Rate and Quota'!$D$13,IF('Data (1 &amp; 2)'!K312/'Commission Rate and Quota'!$D$5&lt;1,'Commission Rate and Quota'!$D$14,IF('Data (1 &amp; 2)'!K312/'Commission Rate and Quota'!$D$5&lt;1.25,'Commission Rate and Quota'!$D$15,'Commission Rate and Quota'!$D$16))))),IF(K312/'Commission Rate and Quota'!$E$5&lt;0.5,'Commission Rate and Quota'!$E$11,IF(K312/'Commission Rate and Quota'!$E$5&lt;0.75,'Commission Rate and Quota'!$E$12,IF(K312/'Commission Rate and Quota'!$E$5&lt;0.9,'Commission Rate and Quota'!$E$13,IF(K312/'Commission Rate and Quota'!$E$5&lt;1,'Commission Rate and Quota'!$E$14,IF(K312/'Commission Rate and Quota'!$E$5&lt;1.25,'Commission Rate and Quota'!$E$15,'Commission Rate and Quota'!$E$16))))))</f>
        <v>7.0000000000000007E-2</v>
      </c>
      <c r="M312" s="76">
        <f t="shared" si="14"/>
        <v>2126.6000000000004</v>
      </c>
    </row>
    <row r="313" spans="1:13" x14ac:dyDescent="0.25">
      <c r="A313" s="43" t="s">
        <v>188</v>
      </c>
      <c r="B313" s="44">
        <v>45841</v>
      </c>
      <c r="C313" s="43">
        <v>166022</v>
      </c>
      <c r="D313" s="45">
        <v>3417.78</v>
      </c>
      <c r="E313" s="45">
        <v>0</v>
      </c>
      <c r="F313" s="43" t="s">
        <v>33</v>
      </c>
      <c r="G313" s="43">
        <v>1260</v>
      </c>
      <c r="H313" s="43" t="s">
        <v>14</v>
      </c>
      <c r="I313" s="43" t="s">
        <v>34</v>
      </c>
      <c r="J313" s="43" t="s">
        <v>11</v>
      </c>
      <c r="K313" s="46">
        <f t="shared" si="13"/>
        <v>1355203.6799999997</v>
      </c>
      <c r="L313" s="82">
        <f>IF(I313="Product",IF(K313/'Commission Rate and Quota'!$D$5&lt;0.5,'Commission Rate and Quota'!$D$11,IF(K313/'Commission Rate and Quota'!$D$5&lt;0.75,'Commission Rate and Quota'!$D$12,IF(K313/'Commission Rate and Quota'!$D$5&lt;0.9,'Commission Rate and Quota'!$D$13,IF('Data (1 &amp; 2)'!K313/'Commission Rate and Quota'!$D$5&lt;1,'Commission Rate and Quota'!$D$14,IF('Data (1 &amp; 2)'!K313/'Commission Rate and Quota'!$D$5&lt;1.25,'Commission Rate and Quota'!$D$15,'Commission Rate and Quota'!$D$16))))),IF(K313/'Commission Rate and Quota'!$E$5&lt;0.5,'Commission Rate and Quota'!$E$11,IF(K313/'Commission Rate and Quota'!$E$5&lt;0.75,'Commission Rate and Quota'!$E$12,IF(K313/'Commission Rate and Quota'!$E$5&lt;0.9,'Commission Rate and Quota'!$E$13,IF(K313/'Commission Rate and Quota'!$E$5&lt;1,'Commission Rate and Quota'!$E$14,IF(K313/'Commission Rate and Quota'!$E$5&lt;1.25,'Commission Rate and Quota'!$E$15,'Commission Rate and Quota'!$E$16))))))</f>
        <v>7.0000000000000007E-2</v>
      </c>
      <c r="M313" s="76">
        <f t="shared" si="14"/>
        <v>239.24460000000005</v>
      </c>
    </row>
    <row r="314" spans="1:13" x14ac:dyDescent="0.25">
      <c r="A314" s="43" t="s">
        <v>278</v>
      </c>
      <c r="B314" s="44">
        <v>45849</v>
      </c>
      <c r="C314" s="43">
        <v>203574</v>
      </c>
      <c r="D314" s="45">
        <v>8622.2000000000007</v>
      </c>
      <c r="E314" s="45">
        <v>1627.2</v>
      </c>
      <c r="F314" s="43" t="s">
        <v>33</v>
      </c>
      <c r="G314" s="43">
        <v>1260</v>
      </c>
      <c r="H314" s="43" t="s">
        <v>14</v>
      </c>
      <c r="I314" s="43" t="s">
        <v>34</v>
      </c>
      <c r="J314" s="43" t="s">
        <v>11</v>
      </c>
      <c r="K314" s="46">
        <f t="shared" si="13"/>
        <v>1363825.8799999997</v>
      </c>
      <c r="L314" s="82">
        <f>IF(I314="Product",IF(K314/'Commission Rate and Quota'!$D$5&lt;0.5,'Commission Rate and Quota'!$D$11,IF(K314/'Commission Rate and Quota'!$D$5&lt;0.75,'Commission Rate and Quota'!$D$12,IF(K314/'Commission Rate and Quota'!$D$5&lt;0.9,'Commission Rate and Quota'!$D$13,IF('Data (1 &amp; 2)'!K314/'Commission Rate and Quota'!$D$5&lt;1,'Commission Rate and Quota'!$D$14,IF('Data (1 &amp; 2)'!K314/'Commission Rate and Quota'!$D$5&lt;1.25,'Commission Rate and Quota'!$D$15,'Commission Rate and Quota'!$D$16))))),IF(K314/'Commission Rate and Quota'!$E$5&lt;0.5,'Commission Rate and Quota'!$E$11,IF(K314/'Commission Rate and Quota'!$E$5&lt;0.75,'Commission Rate and Quota'!$E$12,IF(K314/'Commission Rate and Quota'!$E$5&lt;0.9,'Commission Rate and Quota'!$E$13,IF(K314/'Commission Rate and Quota'!$E$5&lt;1,'Commission Rate and Quota'!$E$14,IF(K314/'Commission Rate and Quota'!$E$5&lt;1.25,'Commission Rate and Quota'!$E$15,'Commission Rate and Quota'!$E$16))))))</f>
        <v>7.0000000000000007E-2</v>
      </c>
      <c r="M314" s="76">
        <f t="shared" si="14"/>
        <v>603.55400000000009</v>
      </c>
    </row>
    <row r="315" spans="1:13" x14ac:dyDescent="0.25">
      <c r="A315" s="43" t="s">
        <v>278</v>
      </c>
      <c r="B315" s="44">
        <v>45849</v>
      </c>
      <c r="C315" s="43">
        <v>203574</v>
      </c>
      <c r="D315" s="45">
        <v>1424.16</v>
      </c>
      <c r="E315" s="45">
        <v>200.16</v>
      </c>
      <c r="F315" s="43" t="s">
        <v>33</v>
      </c>
      <c r="G315" s="43">
        <v>1260</v>
      </c>
      <c r="H315" s="43" t="s">
        <v>14</v>
      </c>
      <c r="I315" s="43" t="s">
        <v>34</v>
      </c>
      <c r="J315" s="43" t="s">
        <v>11</v>
      </c>
      <c r="K315" s="46">
        <f t="shared" si="13"/>
        <v>1365250.0399999996</v>
      </c>
      <c r="L315" s="82">
        <f>IF(I315="Product",IF(K315/'Commission Rate and Quota'!$D$5&lt;0.5,'Commission Rate and Quota'!$D$11,IF(K315/'Commission Rate and Quota'!$D$5&lt;0.75,'Commission Rate and Quota'!$D$12,IF(K315/'Commission Rate and Quota'!$D$5&lt;0.9,'Commission Rate and Quota'!$D$13,IF('Data (1 &amp; 2)'!K315/'Commission Rate and Quota'!$D$5&lt;1,'Commission Rate and Quota'!$D$14,IF('Data (1 &amp; 2)'!K315/'Commission Rate and Quota'!$D$5&lt;1.25,'Commission Rate and Quota'!$D$15,'Commission Rate and Quota'!$D$16))))),IF(K315/'Commission Rate and Quota'!$E$5&lt;0.5,'Commission Rate and Quota'!$E$11,IF(K315/'Commission Rate and Quota'!$E$5&lt;0.75,'Commission Rate and Quota'!$E$12,IF(K315/'Commission Rate and Quota'!$E$5&lt;0.9,'Commission Rate and Quota'!$E$13,IF(K315/'Commission Rate and Quota'!$E$5&lt;1,'Commission Rate and Quota'!$E$14,IF(K315/'Commission Rate and Quota'!$E$5&lt;1.25,'Commission Rate and Quota'!$E$15,'Commission Rate and Quota'!$E$16))))))</f>
        <v>7.0000000000000007E-2</v>
      </c>
      <c r="M315" s="76">
        <f t="shared" si="14"/>
        <v>99.691200000000009</v>
      </c>
    </row>
    <row r="316" spans="1:13" x14ac:dyDescent="0.25">
      <c r="A316" s="43" t="s">
        <v>278</v>
      </c>
      <c r="B316" s="44">
        <v>45849</v>
      </c>
      <c r="C316" s="43">
        <v>203574</v>
      </c>
      <c r="D316" s="45">
        <v>590.66</v>
      </c>
      <c r="E316" s="45">
        <v>0</v>
      </c>
      <c r="F316" s="43" t="s">
        <v>33</v>
      </c>
      <c r="G316" s="43">
        <v>1260</v>
      </c>
      <c r="H316" s="43" t="s">
        <v>14</v>
      </c>
      <c r="I316" s="43" t="s">
        <v>34</v>
      </c>
      <c r="J316" s="43" t="s">
        <v>11</v>
      </c>
      <c r="K316" s="46">
        <f t="shared" si="13"/>
        <v>1365840.6999999995</v>
      </c>
      <c r="L316" s="82">
        <f>IF(I316="Product",IF(K316/'Commission Rate and Quota'!$D$5&lt;0.5,'Commission Rate and Quota'!$D$11,IF(K316/'Commission Rate and Quota'!$D$5&lt;0.75,'Commission Rate and Quota'!$D$12,IF(K316/'Commission Rate and Quota'!$D$5&lt;0.9,'Commission Rate and Quota'!$D$13,IF('Data (1 &amp; 2)'!K316/'Commission Rate and Quota'!$D$5&lt;1,'Commission Rate and Quota'!$D$14,IF('Data (1 &amp; 2)'!K316/'Commission Rate and Quota'!$D$5&lt;1.25,'Commission Rate and Quota'!$D$15,'Commission Rate and Quota'!$D$16))))),IF(K316/'Commission Rate and Quota'!$E$5&lt;0.5,'Commission Rate and Quota'!$E$11,IF(K316/'Commission Rate and Quota'!$E$5&lt;0.75,'Commission Rate and Quota'!$E$12,IF(K316/'Commission Rate and Quota'!$E$5&lt;0.9,'Commission Rate and Quota'!$E$13,IF(K316/'Commission Rate and Quota'!$E$5&lt;1,'Commission Rate and Quota'!$E$14,IF(K316/'Commission Rate and Quota'!$E$5&lt;1.25,'Commission Rate and Quota'!$E$15,'Commission Rate and Quota'!$E$16))))))</f>
        <v>7.0000000000000007E-2</v>
      </c>
      <c r="M316" s="76">
        <f t="shared" si="14"/>
        <v>41.346200000000003</v>
      </c>
    </row>
    <row r="317" spans="1:13" x14ac:dyDescent="0.25">
      <c r="A317" s="43" t="s">
        <v>279</v>
      </c>
      <c r="B317" s="44">
        <v>45849</v>
      </c>
      <c r="C317" s="43">
        <v>203574</v>
      </c>
      <c r="D317" s="45">
        <v>1530</v>
      </c>
      <c r="E317" s="45">
        <v>360</v>
      </c>
      <c r="F317" s="43" t="s">
        <v>33</v>
      </c>
      <c r="G317" s="43">
        <v>1260</v>
      </c>
      <c r="H317" s="43" t="s">
        <v>14</v>
      </c>
      <c r="I317" s="43" t="s">
        <v>34</v>
      </c>
      <c r="J317" s="43" t="s">
        <v>11</v>
      </c>
      <c r="K317" s="46">
        <f t="shared" ref="K317:K380" si="15">D317+K316</f>
        <v>1367370.6999999995</v>
      </c>
      <c r="L317" s="82">
        <f>IF(I317="Product",IF(K317/'Commission Rate and Quota'!$D$5&lt;0.5,'Commission Rate and Quota'!$D$11,IF(K317/'Commission Rate and Quota'!$D$5&lt;0.75,'Commission Rate and Quota'!$D$12,IF(K317/'Commission Rate and Quota'!$D$5&lt;0.9,'Commission Rate and Quota'!$D$13,IF('Data (1 &amp; 2)'!K317/'Commission Rate and Quota'!$D$5&lt;1,'Commission Rate and Quota'!$D$14,IF('Data (1 &amp; 2)'!K317/'Commission Rate and Quota'!$D$5&lt;1.25,'Commission Rate and Quota'!$D$15,'Commission Rate and Quota'!$D$16))))),IF(K317/'Commission Rate and Quota'!$E$5&lt;0.5,'Commission Rate and Quota'!$E$11,IF(K317/'Commission Rate and Quota'!$E$5&lt;0.75,'Commission Rate and Quota'!$E$12,IF(K317/'Commission Rate and Quota'!$E$5&lt;0.9,'Commission Rate and Quota'!$E$13,IF(K317/'Commission Rate and Quota'!$E$5&lt;1,'Commission Rate and Quota'!$E$14,IF(K317/'Commission Rate and Quota'!$E$5&lt;1.25,'Commission Rate and Quota'!$E$15,'Commission Rate and Quota'!$E$16))))))</f>
        <v>7.0000000000000007E-2</v>
      </c>
      <c r="M317" s="76">
        <f t="shared" si="14"/>
        <v>107.10000000000001</v>
      </c>
    </row>
    <row r="318" spans="1:13" x14ac:dyDescent="0.25">
      <c r="A318" s="43" t="s">
        <v>279</v>
      </c>
      <c r="B318" s="44">
        <v>45849</v>
      </c>
      <c r="C318" s="43">
        <v>203574</v>
      </c>
      <c r="D318" s="45">
        <v>684</v>
      </c>
      <c r="E318" s="45">
        <v>72</v>
      </c>
      <c r="F318" s="43" t="s">
        <v>33</v>
      </c>
      <c r="G318" s="43">
        <v>1260</v>
      </c>
      <c r="H318" s="43" t="s">
        <v>14</v>
      </c>
      <c r="I318" s="43" t="s">
        <v>34</v>
      </c>
      <c r="J318" s="43" t="s">
        <v>11</v>
      </c>
      <c r="K318" s="46">
        <f t="shared" si="15"/>
        <v>1368054.6999999995</v>
      </c>
      <c r="L318" s="82">
        <f>IF(I318="Product",IF(K318/'Commission Rate and Quota'!$D$5&lt;0.5,'Commission Rate and Quota'!$D$11,IF(K318/'Commission Rate and Quota'!$D$5&lt;0.75,'Commission Rate and Quota'!$D$12,IF(K318/'Commission Rate and Quota'!$D$5&lt;0.9,'Commission Rate and Quota'!$D$13,IF('Data (1 &amp; 2)'!K318/'Commission Rate and Quota'!$D$5&lt;1,'Commission Rate and Quota'!$D$14,IF('Data (1 &amp; 2)'!K318/'Commission Rate and Quota'!$D$5&lt;1.25,'Commission Rate and Quota'!$D$15,'Commission Rate and Quota'!$D$16))))),IF(K318/'Commission Rate and Quota'!$E$5&lt;0.5,'Commission Rate and Quota'!$E$11,IF(K318/'Commission Rate and Quota'!$E$5&lt;0.75,'Commission Rate and Quota'!$E$12,IF(K318/'Commission Rate and Quota'!$E$5&lt;0.9,'Commission Rate and Quota'!$E$13,IF(K318/'Commission Rate and Quota'!$E$5&lt;1,'Commission Rate and Quota'!$E$14,IF(K318/'Commission Rate and Quota'!$E$5&lt;1.25,'Commission Rate and Quota'!$E$15,'Commission Rate and Quota'!$E$16))))))</f>
        <v>7.0000000000000007E-2</v>
      </c>
      <c r="M318" s="76">
        <f t="shared" si="14"/>
        <v>47.88</v>
      </c>
    </row>
    <row r="319" spans="1:13" x14ac:dyDescent="0.25">
      <c r="A319" s="43" t="s">
        <v>279</v>
      </c>
      <c r="B319" s="44">
        <v>45849</v>
      </c>
      <c r="C319" s="43">
        <v>203574</v>
      </c>
      <c r="D319" s="45">
        <v>76.5</v>
      </c>
      <c r="E319" s="45">
        <v>0</v>
      </c>
      <c r="F319" s="43" t="s">
        <v>33</v>
      </c>
      <c r="G319" s="43">
        <v>1260</v>
      </c>
      <c r="H319" s="43" t="s">
        <v>14</v>
      </c>
      <c r="I319" s="43" t="s">
        <v>34</v>
      </c>
      <c r="J319" s="43" t="s">
        <v>11</v>
      </c>
      <c r="K319" s="46">
        <f t="shared" si="15"/>
        <v>1368131.1999999995</v>
      </c>
      <c r="L319" s="82">
        <f>IF(I319="Product",IF(K319/'Commission Rate and Quota'!$D$5&lt;0.5,'Commission Rate and Quota'!$D$11,IF(K319/'Commission Rate and Quota'!$D$5&lt;0.75,'Commission Rate and Quota'!$D$12,IF(K319/'Commission Rate and Quota'!$D$5&lt;0.9,'Commission Rate and Quota'!$D$13,IF('Data (1 &amp; 2)'!K319/'Commission Rate and Quota'!$D$5&lt;1,'Commission Rate and Quota'!$D$14,IF('Data (1 &amp; 2)'!K319/'Commission Rate and Quota'!$D$5&lt;1.25,'Commission Rate and Quota'!$D$15,'Commission Rate and Quota'!$D$16))))),IF(K319/'Commission Rate and Quota'!$E$5&lt;0.5,'Commission Rate and Quota'!$E$11,IF(K319/'Commission Rate and Quota'!$E$5&lt;0.75,'Commission Rate and Quota'!$E$12,IF(K319/'Commission Rate and Quota'!$E$5&lt;0.9,'Commission Rate and Quota'!$E$13,IF(K319/'Commission Rate and Quota'!$E$5&lt;1,'Commission Rate and Quota'!$E$14,IF(K319/'Commission Rate and Quota'!$E$5&lt;1.25,'Commission Rate and Quota'!$E$15,'Commission Rate and Quota'!$E$16))))))</f>
        <v>7.0000000000000007E-2</v>
      </c>
      <c r="M319" s="76">
        <f t="shared" si="14"/>
        <v>5.3550000000000004</v>
      </c>
    </row>
    <row r="320" spans="1:13" x14ac:dyDescent="0.25">
      <c r="A320" s="43" t="s">
        <v>150</v>
      </c>
      <c r="B320" s="44">
        <v>45858</v>
      </c>
      <c r="C320" s="43">
        <v>70610</v>
      </c>
      <c r="D320" s="45">
        <v>57162.04</v>
      </c>
      <c r="E320" s="45">
        <v>11282.44</v>
      </c>
      <c r="F320" s="43" t="s">
        <v>33</v>
      </c>
      <c r="G320" s="43">
        <v>1260</v>
      </c>
      <c r="H320" s="43" t="s">
        <v>14</v>
      </c>
      <c r="I320" s="43" t="s">
        <v>34</v>
      </c>
      <c r="J320" s="43" t="s">
        <v>11</v>
      </c>
      <c r="K320" s="46">
        <f t="shared" si="15"/>
        <v>1425293.2399999995</v>
      </c>
      <c r="L320" s="82">
        <f>IF(I320="Product",IF(K320/'Commission Rate and Quota'!$D$5&lt;0.5,'Commission Rate and Quota'!$D$11,IF(K320/'Commission Rate and Quota'!$D$5&lt;0.75,'Commission Rate and Quota'!$D$12,IF(K320/'Commission Rate and Quota'!$D$5&lt;0.9,'Commission Rate and Quota'!$D$13,IF('Data (1 &amp; 2)'!K320/'Commission Rate and Quota'!$D$5&lt;1,'Commission Rate and Quota'!$D$14,IF('Data (1 &amp; 2)'!K320/'Commission Rate and Quota'!$D$5&lt;1.25,'Commission Rate and Quota'!$D$15,'Commission Rate and Quota'!$D$16))))),IF(K320/'Commission Rate and Quota'!$E$5&lt;0.5,'Commission Rate and Quota'!$E$11,IF(K320/'Commission Rate and Quota'!$E$5&lt;0.75,'Commission Rate and Quota'!$E$12,IF(K320/'Commission Rate and Quota'!$E$5&lt;0.9,'Commission Rate and Quota'!$E$13,IF(K320/'Commission Rate and Quota'!$E$5&lt;1,'Commission Rate and Quota'!$E$14,IF(K320/'Commission Rate and Quota'!$E$5&lt;1.25,'Commission Rate and Quota'!$E$15,'Commission Rate and Quota'!$E$16))))))</f>
        <v>7.0000000000000007E-2</v>
      </c>
      <c r="M320" s="76">
        <f t="shared" si="14"/>
        <v>4001.3428000000004</v>
      </c>
    </row>
    <row r="321" spans="1:13" x14ac:dyDescent="0.25">
      <c r="A321" s="43" t="s">
        <v>150</v>
      </c>
      <c r="B321" s="44">
        <v>45858</v>
      </c>
      <c r="C321" s="43">
        <v>70610</v>
      </c>
      <c r="D321" s="45">
        <v>13353.92</v>
      </c>
      <c r="E321" s="45">
        <v>1545.36</v>
      </c>
      <c r="F321" s="43" t="s">
        <v>33</v>
      </c>
      <c r="G321" s="43">
        <v>1260</v>
      </c>
      <c r="H321" s="43" t="s">
        <v>14</v>
      </c>
      <c r="I321" s="43" t="s">
        <v>34</v>
      </c>
      <c r="J321" s="43" t="s">
        <v>11</v>
      </c>
      <c r="K321" s="46">
        <f t="shared" si="15"/>
        <v>1438647.1599999995</v>
      </c>
      <c r="L321" s="82">
        <f>IF(I321="Product",IF(K321/'Commission Rate and Quota'!$D$5&lt;0.5,'Commission Rate and Quota'!$D$11,IF(K321/'Commission Rate and Quota'!$D$5&lt;0.75,'Commission Rate and Quota'!$D$12,IF(K321/'Commission Rate and Quota'!$D$5&lt;0.9,'Commission Rate and Quota'!$D$13,IF('Data (1 &amp; 2)'!K321/'Commission Rate and Quota'!$D$5&lt;1,'Commission Rate and Quota'!$D$14,IF('Data (1 &amp; 2)'!K321/'Commission Rate and Quota'!$D$5&lt;1.25,'Commission Rate and Quota'!$D$15,'Commission Rate and Quota'!$D$16))))),IF(K321/'Commission Rate and Quota'!$E$5&lt;0.5,'Commission Rate and Quota'!$E$11,IF(K321/'Commission Rate and Quota'!$E$5&lt;0.75,'Commission Rate and Quota'!$E$12,IF(K321/'Commission Rate and Quota'!$E$5&lt;0.9,'Commission Rate and Quota'!$E$13,IF(K321/'Commission Rate and Quota'!$E$5&lt;1,'Commission Rate and Quota'!$E$14,IF(K321/'Commission Rate and Quota'!$E$5&lt;1.25,'Commission Rate and Quota'!$E$15,'Commission Rate and Quota'!$E$16))))))</f>
        <v>7.0000000000000007E-2</v>
      </c>
      <c r="M321" s="76">
        <f t="shared" si="14"/>
        <v>934.77440000000013</v>
      </c>
    </row>
    <row r="322" spans="1:13" x14ac:dyDescent="0.25">
      <c r="A322" s="43" t="s">
        <v>150</v>
      </c>
      <c r="B322" s="44">
        <v>45858</v>
      </c>
      <c r="C322" s="43">
        <v>70610</v>
      </c>
      <c r="D322" s="45">
        <v>281.51</v>
      </c>
      <c r="E322" s="45">
        <v>0</v>
      </c>
      <c r="F322" s="43" t="s">
        <v>33</v>
      </c>
      <c r="G322" s="43">
        <v>1260</v>
      </c>
      <c r="H322" s="43" t="s">
        <v>14</v>
      </c>
      <c r="I322" s="43" t="s">
        <v>34</v>
      </c>
      <c r="J322" s="43" t="s">
        <v>11</v>
      </c>
      <c r="K322" s="46">
        <f t="shared" si="15"/>
        <v>1438928.6699999995</v>
      </c>
      <c r="L322" s="82">
        <f>IF(I322="Product",IF(K322/'Commission Rate and Quota'!$D$5&lt;0.5,'Commission Rate and Quota'!$D$11,IF(K322/'Commission Rate and Quota'!$D$5&lt;0.75,'Commission Rate and Quota'!$D$12,IF(K322/'Commission Rate and Quota'!$D$5&lt;0.9,'Commission Rate and Quota'!$D$13,IF('Data (1 &amp; 2)'!K322/'Commission Rate and Quota'!$D$5&lt;1,'Commission Rate and Quota'!$D$14,IF('Data (1 &amp; 2)'!K322/'Commission Rate and Quota'!$D$5&lt;1.25,'Commission Rate and Quota'!$D$15,'Commission Rate and Quota'!$D$16))))),IF(K322/'Commission Rate and Quota'!$E$5&lt;0.5,'Commission Rate and Quota'!$E$11,IF(K322/'Commission Rate and Quota'!$E$5&lt;0.75,'Commission Rate and Quota'!$E$12,IF(K322/'Commission Rate and Quota'!$E$5&lt;0.9,'Commission Rate and Quota'!$E$13,IF(K322/'Commission Rate and Quota'!$E$5&lt;1,'Commission Rate and Quota'!$E$14,IF(K322/'Commission Rate and Quota'!$E$5&lt;1.25,'Commission Rate and Quota'!$E$15,'Commission Rate and Quota'!$E$16))))))</f>
        <v>7.0000000000000007E-2</v>
      </c>
      <c r="M322" s="76">
        <f t="shared" si="14"/>
        <v>19.7057</v>
      </c>
    </row>
    <row r="323" spans="1:13" x14ac:dyDescent="0.25">
      <c r="A323" s="43" t="s">
        <v>280</v>
      </c>
      <c r="B323" s="44">
        <v>45863</v>
      </c>
      <c r="C323" s="43">
        <v>203574</v>
      </c>
      <c r="D323" s="45">
        <v>1530</v>
      </c>
      <c r="E323" s="45">
        <v>360</v>
      </c>
      <c r="F323" s="43" t="s">
        <v>33</v>
      </c>
      <c r="G323" s="43">
        <v>1260</v>
      </c>
      <c r="H323" s="43" t="s">
        <v>14</v>
      </c>
      <c r="I323" s="43" t="s">
        <v>34</v>
      </c>
      <c r="J323" s="43" t="s">
        <v>11</v>
      </c>
      <c r="K323" s="46">
        <f t="shared" si="15"/>
        <v>1440458.6699999995</v>
      </c>
      <c r="L323" s="82">
        <f>IF(I323="Product",IF(K323/'Commission Rate and Quota'!$D$5&lt;0.5,'Commission Rate and Quota'!$D$11,IF(K323/'Commission Rate and Quota'!$D$5&lt;0.75,'Commission Rate and Quota'!$D$12,IF(K323/'Commission Rate and Quota'!$D$5&lt;0.9,'Commission Rate and Quota'!$D$13,IF('Data (1 &amp; 2)'!K323/'Commission Rate and Quota'!$D$5&lt;1,'Commission Rate and Quota'!$D$14,IF('Data (1 &amp; 2)'!K323/'Commission Rate and Quota'!$D$5&lt;1.25,'Commission Rate and Quota'!$D$15,'Commission Rate and Quota'!$D$16))))),IF(K323/'Commission Rate and Quota'!$E$5&lt;0.5,'Commission Rate and Quota'!$E$11,IF(K323/'Commission Rate and Quota'!$E$5&lt;0.75,'Commission Rate and Quota'!$E$12,IF(K323/'Commission Rate and Quota'!$E$5&lt;0.9,'Commission Rate and Quota'!$E$13,IF(K323/'Commission Rate and Quota'!$E$5&lt;1,'Commission Rate and Quota'!$E$14,IF(K323/'Commission Rate and Quota'!$E$5&lt;1.25,'Commission Rate and Quota'!$E$15,'Commission Rate and Quota'!$E$16))))))</f>
        <v>7.0000000000000007E-2</v>
      </c>
      <c r="M323" s="76">
        <f t="shared" ref="M323:M386" si="16">L323*D323</f>
        <v>107.10000000000001</v>
      </c>
    </row>
    <row r="324" spans="1:13" x14ac:dyDescent="0.25">
      <c r="A324" s="43" t="s">
        <v>280</v>
      </c>
      <c r="B324" s="44">
        <v>45863</v>
      </c>
      <c r="C324" s="43">
        <v>203574</v>
      </c>
      <c r="D324" s="45">
        <v>684</v>
      </c>
      <c r="E324" s="45">
        <v>72</v>
      </c>
      <c r="F324" s="43" t="s">
        <v>33</v>
      </c>
      <c r="G324" s="43">
        <v>1260</v>
      </c>
      <c r="H324" s="43" t="s">
        <v>14</v>
      </c>
      <c r="I324" s="43" t="s">
        <v>34</v>
      </c>
      <c r="J324" s="43" t="s">
        <v>11</v>
      </c>
      <c r="K324" s="46">
        <f t="shared" si="15"/>
        <v>1441142.6699999995</v>
      </c>
      <c r="L324" s="82">
        <f>IF(I324="Product",IF(K324/'Commission Rate and Quota'!$D$5&lt;0.5,'Commission Rate and Quota'!$D$11,IF(K324/'Commission Rate and Quota'!$D$5&lt;0.75,'Commission Rate and Quota'!$D$12,IF(K324/'Commission Rate and Quota'!$D$5&lt;0.9,'Commission Rate and Quota'!$D$13,IF('Data (1 &amp; 2)'!K324/'Commission Rate and Quota'!$D$5&lt;1,'Commission Rate and Quota'!$D$14,IF('Data (1 &amp; 2)'!K324/'Commission Rate and Quota'!$D$5&lt;1.25,'Commission Rate and Quota'!$D$15,'Commission Rate and Quota'!$D$16))))),IF(K324/'Commission Rate and Quota'!$E$5&lt;0.5,'Commission Rate and Quota'!$E$11,IF(K324/'Commission Rate and Quota'!$E$5&lt;0.75,'Commission Rate and Quota'!$E$12,IF(K324/'Commission Rate and Quota'!$E$5&lt;0.9,'Commission Rate and Quota'!$E$13,IF(K324/'Commission Rate and Quota'!$E$5&lt;1,'Commission Rate and Quota'!$E$14,IF(K324/'Commission Rate and Quota'!$E$5&lt;1.25,'Commission Rate and Quota'!$E$15,'Commission Rate and Quota'!$E$16))))))</f>
        <v>7.0000000000000007E-2</v>
      </c>
      <c r="M324" s="76">
        <f t="shared" si="16"/>
        <v>47.88</v>
      </c>
    </row>
    <row r="325" spans="1:13" x14ac:dyDescent="0.25">
      <c r="A325" s="43" t="s">
        <v>280</v>
      </c>
      <c r="B325" s="44">
        <v>45863</v>
      </c>
      <c r="C325" s="43">
        <v>203574</v>
      </c>
      <c r="D325" s="45">
        <v>114.76</v>
      </c>
      <c r="E325" s="45">
        <v>0</v>
      </c>
      <c r="F325" s="43" t="s">
        <v>33</v>
      </c>
      <c r="G325" s="43">
        <v>1260</v>
      </c>
      <c r="H325" s="43" t="s">
        <v>14</v>
      </c>
      <c r="I325" s="43" t="s">
        <v>34</v>
      </c>
      <c r="J325" s="43" t="s">
        <v>11</v>
      </c>
      <c r="K325" s="46">
        <f t="shared" si="15"/>
        <v>1441257.4299999995</v>
      </c>
      <c r="L325" s="82">
        <f>IF(I325="Product",IF(K325/'Commission Rate and Quota'!$D$5&lt;0.5,'Commission Rate and Quota'!$D$11,IF(K325/'Commission Rate and Quota'!$D$5&lt;0.75,'Commission Rate and Quota'!$D$12,IF(K325/'Commission Rate and Quota'!$D$5&lt;0.9,'Commission Rate and Quota'!$D$13,IF('Data (1 &amp; 2)'!K325/'Commission Rate and Quota'!$D$5&lt;1,'Commission Rate and Quota'!$D$14,IF('Data (1 &amp; 2)'!K325/'Commission Rate and Quota'!$D$5&lt;1.25,'Commission Rate and Quota'!$D$15,'Commission Rate and Quota'!$D$16))))),IF(K325/'Commission Rate and Quota'!$E$5&lt;0.5,'Commission Rate and Quota'!$E$11,IF(K325/'Commission Rate and Quota'!$E$5&lt;0.75,'Commission Rate and Quota'!$E$12,IF(K325/'Commission Rate and Quota'!$E$5&lt;0.9,'Commission Rate and Quota'!$E$13,IF(K325/'Commission Rate and Quota'!$E$5&lt;1,'Commission Rate and Quota'!$E$14,IF(K325/'Commission Rate and Quota'!$E$5&lt;1.25,'Commission Rate and Quota'!$E$15,'Commission Rate and Quota'!$E$16))))))</f>
        <v>7.0000000000000007E-2</v>
      </c>
      <c r="M325" s="76">
        <f t="shared" si="16"/>
        <v>8.0332000000000008</v>
      </c>
    </row>
    <row r="326" spans="1:13" x14ac:dyDescent="0.25">
      <c r="A326" s="43" t="s">
        <v>44</v>
      </c>
      <c r="B326" s="44">
        <v>45869</v>
      </c>
      <c r="C326" s="43">
        <v>33490</v>
      </c>
      <c r="D326" s="45">
        <v>96926.63</v>
      </c>
      <c r="E326" s="45">
        <v>6596.35</v>
      </c>
      <c r="F326" s="43" t="s">
        <v>33</v>
      </c>
      <c r="G326" s="43">
        <v>1260</v>
      </c>
      <c r="H326" s="43" t="s">
        <v>14</v>
      </c>
      <c r="I326" s="43" t="s">
        <v>34</v>
      </c>
      <c r="J326" s="43" t="s">
        <v>11</v>
      </c>
      <c r="K326" s="46">
        <f t="shared" si="15"/>
        <v>1538184.0599999996</v>
      </c>
      <c r="L326" s="82">
        <f>IF(I326="Product",IF(K326/'Commission Rate and Quota'!$D$5&lt;0.5,'Commission Rate and Quota'!$D$11,IF(K326/'Commission Rate and Quota'!$D$5&lt;0.75,'Commission Rate and Quota'!$D$12,IF(K326/'Commission Rate and Quota'!$D$5&lt;0.9,'Commission Rate and Quota'!$D$13,IF('Data (1 &amp; 2)'!K326/'Commission Rate and Quota'!$D$5&lt;1,'Commission Rate and Quota'!$D$14,IF('Data (1 &amp; 2)'!K326/'Commission Rate and Quota'!$D$5&lt;1.25,'Commission Rate and Quota'!$D$15,'Commission Rate and Quota'!$D$16))))),IF(K326/'Commission Rate and Quota'!$E$5&lt;0.5,'Commission Rate and Quota'!$E$11,IF(K326/'Commission Rate and Quota'!$E$5&lt;0.75,'Commission Rate and Quota'!$E$12,IF(K326/'Commission Rate and Quota'!$E$5&lt;0.9,'Commission Rate and Quota'!$E$13,IF(K326/'Commission Rate and Quota'!$E$5&lt;1,'Commission Rate and Quota'!$E$14,IF(K326/'Commission Rate and Quota'!$E$5&lt;1.25,'Commission Rate and Quota'!$E$15,'Commission Rate and Quota'!$E$16))))))</f>
        <v>7.0000000000000007E-2</v>
      </c>
      <c r="M326" s="76">
        <f t="shared" si="16"/>
        <v>6784.8641000000007</v>
      </c>
    </row>
    <row r="327" spans="1:13" x14ac:dyDescent="0.25">
      <c r="A327" s="43" t="s">
        <v>310</v>
      </c>
      <c r="B327" s="44">
        <v>45890</v>
      </c>
      <c r="C327" s="43">
        <v>544912</v>
      </c>
      <c r="D327" s="45">
        <v>3060</v>
      </c>
      <c r="E327" s="45">
        <v>720</v>
      </c>
      <c r="F327" s="43" t="s">
        <v>33</v>
      </c>
      <c r="G327" s="43">
        <v>1260</v>
      </c>
      <c r="H327" s="43" t="s">
        <v>14</v>
      </c>
      <c r="I327" s="43" t="s">
        <v>34</v>
      </c>
      <c r="J327" s="43" t="s">
        <v>11</v>
      </c>
      <c r="K327" s="46">
        <f t="shared" si="15"/>
        <v>1541244.0599999996</v>
      </c>
      <c r="L327" s="82">
        <f>IF(I327="Product",IF(K327/'Commission Rate and Quota'!$D$5&lt;0.5,'Commission Rate and Quota'!$D$11,IF(K327/'Commission Rate and Quota'!$D$5&lt;0.75,'Commission Rate and Quota'!$D$12,IF(K327/'Commission Rate and Quota'!$D$5&lt;0.9,'Commission Rate and Quota'!$D$13,IF('Data (1 &amp; 2)'!K327/'Commission Rate and Quota'!$D$5&lt;1,'Commission Rate and Quota'!$D$14,IF('Data (1 &amp; 2)'!K327/'Commission Rate and Quota'!$D$5&lt;1.25,'Commission Rate and Quota'!$D$15,'Commission Rate and Quota'!$D$16))))),IF(K327/'Commission Rate and Quota'!$E$5&lt;0.5,'Commission Rate and Quota'!$E$11,IF(K327/'Commission Rate and Quota'!$E$5&lt;0.75,'Commission Rate and Quota'!$E$12,IF(K327/'Commission Rate and Quota'!$E$5&lt;0.9,'Commission Rate and Quota'!$E$13,IF(K327/'Commission Rate and Quota'!$E$5&lt;1,'Commission Rate and Quota'!$E$14,IF(K327/'Commission Rate and Quota'!$E$5&lt;1.25,'Commission Rate and Quota'!$E$15,'Commission Rate and Quota'!$E$16))))))</f>
        <v>7.0000000000000007E-2</v>
      </c>
      <c r="M327" s="76">
        <f t="shared" si="16"/>
        <v>214.20000000000002</v>
      </c>
    </row>
    <row r="328" spans="1:13" x14ac:dyDescent="0.25">
      <c r="A328" s="43" t="s">
        <v>310</v>
      </c>
      <c r="B328" s="44">
        <v>45890</v>
      </c>
      <c r="C328" s="43">
        <v>544912</v>
      </c>
      <c r="D328" s="45">
        <v>1368</v>
      </c>
      <c r="E328" s="45">
        <v>144</v>
      </c>
      <c r="F328" s="43" t="s">
        <v>33</v>
      </c>
      <c r="G328" s="43">
        <v>1260</v>
      </c>
      <c r="H328" s="43" t="s">
        <v>14</v>
      </c>
      <c r="I328" s="43" t="s">
        <v>34</v>
      </c>
      <c r="J328" s="43" t="s">
        <v>11</v>
      </c>
      <c r="K328" s="46">
        <f t="shared" si="15"/>
        <v>1542612.0599999996</v>
      </c>
      <c r="L328" s="82">
        <f>IF(I328="Product",IF(K328/'Commission Rate and Quota'!$D$5&lt;0.5,'Commission Rate and Quota'!$D$11,IF(K328/'Commission Rate and Quota'!$D$5&lt;0.75,'Commission Rate and Quota'!$D$12,IF(K328/'Commission Rate and Quota'!$D$5&lt;0.9,'Commission Rate and Quota'!$D$13,IF('Data (1 &amp; 2)'!K328/'Commission Rate and Quota'!$D$5&lt;1,'Commission Rate and Quota'!$D$14,IF('Data (1 &amp; 2)'!K328/'Commission Rate and Quota'!$D$5&lt;1.25,'Commission Rate and Quota'!$D$15,'Commission Rate and Quota'!$D$16))))),IF(K328/'Commission Rate and Quota'!$E$5&lt;0.5,'Commission Rate and Quota'!$E$11,IF(K328/'Commission Rate and Quota'!$E$5&lt;0.75,'Commission Rate and Quota'!$E$12,IF(K328/'Commission Rate and Quota'!$E$5&lt;0.9,'Commission Rate and Quota'!$E$13,IF(K328/'Commission Rate and Quota'!$E$5&lt;1,'Commission Rate and Quota'!$E$14,IF(K328/'Commission Rate and Quota'!$E$5&lt;1.25,'Commission Rate and Quota'!$E$15,'Commission Rate and Quota'!$E$16))))))</f>
        <v>7.0000000000000007E-2</v>
      </c>
      <c r="M328" s="76">
        <f t="shared" si="16"/>
        <v>95.76</v>
      </c>
    </row>
    <row r="329" spans="1:13" x14ac:dyDescent="0.25">
      <c r="A329" s="43" t="s">
        <v>310</v>
      </c>
      <c r="B329" s="44">
        <v>45890</v>
      </c>
      <c r="C329" s="43">
        <v>544912</v>
      </c>
      <c r="D329" s="45">
        <v>221.4</v>
      </c>
      <c r="E329" s="45">
        <v>0</v>
      </c>
      <c r="F329" s="43" t="s">
        <v>33</v>
      </c>
      <c r="G329" s="43">
        <v>1260</v>
      </c>
      <c r="H329" s="43" t="s">
        <v>14</v>
      </c>
      <c r="I329" s="43" t="s">
        <v>34</v>
      </c>
      <c r="J329" s="43" t="s">
        <v>11</v>
      </c>
      <c r="K329" s="46">
        <f t="shared" si="15"/>
        <v>1542833.4599999995</v>
      </c>
      <c r="L329" s="82">
        <f>IF(I329="Product",IF(K329/'Commission Rate and Quota'!$D$5&lt;0.5,'Commission Rate and Quota'!$D$11,IF(K329/'Commission Rate and Quota'!$D$5&lt;0.75,'Commission Rate and Quota'!$D$12,IF(K329/'Commission Rate and Quota'!$D$5&lt;0.9,'Commission Rate and Quota'!$D$13,IF('Data (1 &amp; 2)'!K329/'Commission Rate and Quota'!$D$5&lt;1,'Commission Rate and Quota'!$D$14,IF('Data (1 &amp; 2)'!K329/'Commission Rate and Quota'!$D$5&lt;1.25,'Commission Rate and Quota'!$D$15,'Commission Rate and Quota'!$D$16))))),IF(K329/'Commission Rate and Quota'!$E$5&lt;0.5,'Commission Rate and Quota'!$E$11,IF(K329/'Commission Rate and Quota'!$E$5&lt;0.75,'Commission Rate and Quota'!$E$12,IF(K329/'Commission Rate and Quota'!$E$5&lt;0.9,'Commission Rate and Quota'!$E$13,IF(K329/'Commission Rate and Quota'!$E$5&lt;1,'Commission Rate and Quota'!$E$14,IF(K329/'Commission Rate and Quota'!$E$5&lt;1.25,'Commission Rate and Quota'!$E$15,'Commission Rate and Quota'!$E$16))))))</f>
        <v>7.0000000000000007E-2</v>
      </c>
      <c r="M329" s="76">
        <f t="shared" si="16"/>
        <v>15.498000000000001</v>
      </c>
    </row>
    <row r="330" spans="1:13" x14ac:dyDescent="0.25">
      <c r="A330" s="43" t="s">
        <v>190</v>
      </c>
      <c r="B330" s="44">
        <v>45893</v>
      </c>
      <c r="C330" s="43">
        <v>166022</v>
      </c>
      <c r="D330" s="45">
        <v>14670.93</v>
      </c>
      <c r="E330" s="45">
        <v>1677.43</v>
      </c>
      <c r="F330" s="43" t="s">
        <v>33</v>
      </c>
      <c r="G330" s="43">
        <v>1260</v>
      </c>
      <c r="H330" s="43" t="s">
        <v>14</v>
      </c>
      <c r="I330" s="43" t="s">
        <v>34</v>
      </c>
      <c r="J330" s="43" t="s">
        <v>11</v>
      </c>
      <c r="K330" s="46">
        <f t="shared" si="15"/>
        <v>1557504.3899999994</v>
      </c>
      <c r="L330" s="82">
        <f>IF(I330="Product",IF(K330/'Commission Rate and Quota'!$D$5&lt;0.5,'Commission Rate and Quota'!$D$11,IF(K330/'Commission Rate and Quota'!$D$5&lt;0.75,'Commission Rate and Quota'!$D$12,IF(K330/'Commission Rate and Quota'!$D$5&lt;0.9,'Commission Rate and Quota'!$D$13,IF('Data (1 &amp; 2)'!K330/'Commission Rate and Quota'!$D$5&lt;1,'Commission Rate and Quota'!$D$14,IF('Data (1 &amp; 2)'!K330/'Commission Rate and Quota'!$D$5&lt;1.25,'Commission Rate and Quota'!$D$15,'Commission Rate and Quota'!$D$16))))),IF(K330/'Commission Rate and Quota'!$E$5&lt;0.5,'Commission Rate and Quota'!$E$11,IF(K330/'Commission Rate and Quota'!$E$5&lt;0.75,'Commission Rate and Quota'!$E$12,IF(K330/'Commission Rate and Quota'!$E$5&lt;0.9,'Commission Rate and Quota'!$E$13,IF(K330/'Commission Rate and Quota'!$E$5&lt;1,'Commission Rate and Quota'!$E$14,IF(K330/'Commission Rate and Quota'!$E$5&lt;1.25,'Commission Rate and Quota'!$E$15,'Commission Rate and Quota'!$E$16))))))</f>
        <v>7.0000000000000007E-2</v>
      </c>
      <c r="M330" s="76">
        <f t="shared" si="16"/>
        <v>1026.9651000000001</v>
      </c>
    </row>
    <row r="331" spans="1:13" x14ac:dyDescent="0.25">
      <c r="A331" s="43" t="s">
        <v>166</v>
      </c>
      <c r="B331" s="44">
        <v>45899</v>
      </c>
      <c r="C331" s="43">
        <v>121779</v>
      </c>
      <c r="D331" s="45">
        <v>370634.37</v>
      </c>
      <c r="E331" s="45">
        <v>16998.900000000001</v>
      </c>
      <c r="F331" s="43" t="s">
        <v>33</v>
      </c>
      <c r="G331" s="43">
        <v>1260</v>
      </c>
      <c r="H331" s="43" t="s">
        <v>14</v>
      </c>
      <c r="I331" s="43" t="s">
        <v>34</v>
      </c>
      <c r="J331" s="43" t="s">
        <v>11</v>
      </c>
      <c r="K331" s="46">
        <f t="shared" si="15"/>
        <v>1928138.7599999993</v>
      </c>
      <c r="L331" s="82">
        <f>IF(I331="Product",IF(K331/'Commission Rate and Quota'!$D$5&lt;0.5,'Commission Rate and Quota'!$D$11,IF(K331/'Commission Rate and Quota'!$D$5&lt;0.75,'Commission Rate and Quota'!$D$12,IF(K331/'Commission Rate and Quota'!$D$5&lt;0.9,'Commission Rate and Quota'!$D$13,IF('Data (1 &amp; 2)'!K331/'Commission Rate and Quota'!$D$5&lt;1,'Commission Rate and Quota'!$D$14,IF('Data (1 &amp; 2)'!K331/'Commission Rate and Quota'!$D$5&lt;1.25,'Commission Rate and Quota'!$D$15,'Commission Rate and Quota'!$D$16))))),IF(K331/'Commission Rate and Quota'!$E$5&lt;0.5,'Commission Rate and Quota'!$E$11,IF(K331/'Commission Rate and Quota'!$E$5&lt;0.75,'Commission Rate and Quota'!$E$12,IF(K331/'Commission Rate and Quota'!$E$5&lt;0.9,'Commission Rate and Quota'!$E$13,IF(K331/'Commission Rate and Quota'!$E$5&lt;1,'Commission Rate and Quota'!$E$14,IF(K331/'Commission Rate and Quota'!$E$5&lt;1.25,'Commission Rate and Quota'!$E$15,'Commission Rate and Quota'!$E$16))))))</f>
        <v>0.09</v>
      </c>
      <c r="M331" s="76">
        <f t="shared" si="16"/>
        <v>33357.0933</v>
      </c>
    </row>
    <row r="332" spans="1:13" x14ac:dyDescent="0.25">
      <c r="A332" s="43" t="s">
        <v>166</v>
      </c>
      <c r="B332" s="44">
        <v>45899</v>
      </c>
      <c r="C332" s="43">
        <v>121779</v>
      </c>
      <c r="D332" s="45">
        <v>1305.0999999999999</v>
      </c>
      <c r="E332" s="45">
        <v>0</v>
      </c>
      <c r="F332" s="43" t="s">
        <v>33</v>
      </c>
      <c r="G332" s="43">
        <v>1260</v>
      </c>
      <c r="H332" s="43" t="s">
        <v>14</v>
      </c>
      <c r="I332" s="43" t="s">
        <v>34</v>
      </c>
      <c r="J332" s="43" t="s">
        <v>11</v>
      </c>
      <c r="K332" s="46">
        <f t="shared" si="15"/>
        <v>1929443.8599999994</v>
      </c>
      <c r="L332" s="82">
        <f>IF(I332="Product",IF(K332/'Commission Rate and Quota'!$D$5&lt;0.5,'Commission Rate and Quota'!$D$11,IF(K332/'Commission Rate and Quota'!$D$5&lt;0.75,'Commission Rate and Quota'!$D$12,IF(K332/'Commission Rate and Quota'!$D$5&lt;0.9,'Commission Rate and Quota'!$D$13,IF('Data (1 &amp; 2)'!K332/'Commission Rate and Quota'!$D$5&lt;1,'Commission Rate and Quota'!$D$14,IF('Data (1 &amp; 2)'!K332/'Commission Rate and Quota'!$D$5&lt;1.25,'Commission Rate and Quota'!$D$15,'Commission Rate and Quota'!$D$16))))),IF(K332/'Commission Rate and Quota'!$E$5&lt;0.5,'Commission Rate and Quota'!$E$11,IF(K332/'Commission Rate and Quota'!$E$5&lt;0.75,'Commission Rate and Quota'!$E$12,IF(K332/'Commission Rate and Quota'!$E$5&lt;0.9,'Commission Rate and Quota'!$E$13,IF(K332/'Commission Rate and Quota'!$E$5&lt;1,'Commission Rate and Quota'!$E$14,IF(K332/'Commission Rate and Quota'!$E$5&lt;1.25,'Commission Rate and Quota'!$E$15,'Commission Rate and Quota'!$E$16))))))</f>
        <v>0.09</v>
      </c>
      <c r="M332" s="76">
        <f t="shared" si="16"/>
        <v>117.45899999999999</v>
      </c>
    </row>
    <row r="333" spans="1:13" x14ac:dyDescent="0.25">
      <c r="A333" s="43" t="s">
        <v>163</v>
      </c>
      <c r="B333" s="44">
        <v>45904</v>
      </c>
      <c r="C333" s="43">
        <v>83525</v>
      </c>
      <c r="D333" s="45">
        <v>38912</v>
      </c>
      <c r="E333" s="45">
        <v>3890.84</v>
      </c>
      <c r="F333" s="43" t="s">
        <v>33</v>
      </c>
      <c r="G333" s="43">
        <v>1260</v>
      </c>
      <c r="H333" s="43" t="s">
        <v>14</v>
      </c>
      <c r="I333" s="43" t="s">
        <v>34</v>
      </c>
      <c r="J333" s="43" t="s">
        <v>11</v>
      </c>
      <c r="K333" s="46">
        <f t="shared" si="15"/>
        <v>1968355.8599999994</v>
      </c>
      <c r="L333" s="82">
        <f>IF(I333="Product",IF(K333/'Commission Rate and Quota'!$D$5&lt;0.5,'Commission Rate and Quota'!$D$11,IF(K333/'Commission Rate and Quota'!$D$5&lt;0.75,'Commission Rate and Quota'!$D$12,IF(K333/'Commission Rate and Quota'!$D$5&lt;0.9,'Commission Rate and Quota'!$D$13,IF('Data (1 &amp; 2)'!K333/'Commission Rate and Quota'!$D$5&lt;1,'Commission Rate and Quota'!$D$14,IF('Data (1 &amp; 2)'!K333/'Commission Rate and Quota'!$D$5&lt;1.25,'Commission Rate and Quota'!$D$15,'Commission Rate and Quota'!$D$16))))),IF(K333/'Commission Rate and Quota'!$E$5&lt;0.5,'Commission Rate and Quota'!$E$11,IF(K333/'Commission Rate and Quota'!$E$5&lt;0.75,'Commission Rate and Quota'!$E$12,IF(K333/'Commission Rate and Quota'!$E$5&lt;0.9,'Commission Rate and Quota'!$E$13,IF(K333/'Commission Rate and Quota'!$E$5&lt;1,'Commission Rate and Quota'!$E$14,IF(K333/'Commission Rate and Quota'!$E$5&lt;1.25,'Commission Rate and Quota'!$E$15,'Commission Rate and Quota'!$E$16))))))</f>
        <v>0.09</v>
      </c>
      <c r="M333" s="76">
        <f t="shared" si="16"/>
        <v>3502.08</v>
      </c>
    </row>
    <row r="334" spans="1:13" x14ac:dyDescent="0.25">
      <c r="A334" s="43" t="s">
        <v>191</v>
      </c>
      <c r="B334" s="44">
        <v>45906</v>
      </c>
      <c r="C334" s="43">
        <v>166022</v>
      </c>
      <c r="D334" s="45">
        <v>48456.1</v>
      </c>
      <c r="E334" s="45">
        <v>5816.1</v>
      </c>
      <c r="F334" s="43" t="s">
        <v>33</v>
      </c>
      <c r="G334" s="43">
        <v>1260</v>
      </c>
      <c r="H334" s="43" t="s">
        <v>14</v>
      </c>
      <c r="I334" s="43" t="s">
        <v>34</v>
      </c>
      <c r="J334" s="43" t="s">
        <v>11</v>
      </c>
      <c r="K334" s="46">
        <f t="shared" si="15"/>
        <v>2016811.9599999995</v>
      </c>
      <c r="L334" s="82">
        <f>IF(I334="Product",IF(K334/'Commission Rate and Quota'!$D$5&lt;0.5,'Commission Rate and Quota'!$D$11,IF(K334/'Commission Rate and Quota'!$D$5&lt;0.75,'Commission Rate and Quota'!$D$12,IF(K334/'Commission Rate and Quota'!$D$5&lt;0.9,'Commission Rate and Quota'!$D$13,IF('Data (1 &amp; 2)'!K334/'Commission Rate and Quota'!$D$5&lt;1,'Commission Rate and Quota'!$D$14,IF('Data (1 &amp; 2)'!K334/'Commission Rate and Quota'!$D$5&lt;1.25,'Commission Rate and Quota'!$D$15,'Commission Rate and Quota'!$D$16))))),IF(K334/'Commission Rate and Quota'!$E$5&lt;0.5,'Commission Rate and Quota'!$E$11,IF(K334/'Commission Rate and Quota'!$E$5&lt;0.75,'Commission Rate and Quota'!$E$12,IF(K334/'Commission Rate and Quota'!$E$5&lt;0.9,'Commission Rate and Quota'!$E$13,IF(K334/'Commission Rate and Quota'!$E$5&lt;1,'Commission Rate and Quota'!$E$14,IF(K334/'Commission Rate and Quota'!$E$5&lt;1.25,'Commission Rate and Quota'!$E$15,'Commission Rate and Quota'!$E$16))))))</f>
        <v>0.09</v>
      </c>
      <c r="M334" s="76">
        <f t="shared" si="16"/>
        <v>4361.049</v>
      </c>
    </row>
    <row r="335" spans="1:13" x14ac:dyDescent="0.25">
      <c r="A335" s="43" t="s">
        <v>191</v>
      </c>
      <c r="B335" s="44">
        <v>45906</v>
      </c>
      <c r="C335" s="43">
        <v>166022</v>
      </c>
      <c r="D335" s="45">
        <v>3634.21</v>
      </c>
      <c r="E335" s="45">
        <v>0</v>
      </c>
      <c r="F335" s="43" t="s">
        <v>33</v>
      </c>
      <c r="G335" s="43">
        <v>1260</v>
      </c>
      <c r="H335" s="43" t="s">
        <v>14</v>
      </c>
      <c r="I335" s="43" t="s">
        <v>34</v>
      </c>
      <c r="J335" s="43" t="s">
        <v>11</v>
      </c>
      <c r="K335" s="46">
        <f t="shared" si="15"/>
        <v>2020446.1699999995</v>
      </c>
      <c r="L335" s="82">
        <f>IF(I335="Product",IF(K335/'Commission Rate and Quota'!$D$5&lt;0.5,'Commission Rate and Quota'!$D$11,IF(K335/'Commission Rate and Quota'!$D$5&lt;0.75,'Commission Rate and Quota'!$D$12,IF(K335/'Commission Rate and Quota'!$D$5&lt;0.9,'Commission Rate and Quota'!$D$13,IF('Data (1 &amp; 2)'!K335/'Commission Rate and Quota'!$D$5&lt;1,'Commission Rate and Quota'!$D$14,IF('Data (1 &amp; 2)'!K335/'Commission Rate and Quota'!$D$5&lt;1.25,'Commission Rate and Quota'!$D$15,'Commission Rate and Quota'!$D$16))))),IF(K335/'Commission Rate and Quota'!$E$5&lt;0.5,'Commission Rate and Quota'!$E$11,IF(K335/'Commission Rate and Quota'!$E$5&lt;0.75,'Commission Rate and Quota'!$E$12,IF(K335/'Commission Rate and Quota'!$E$5&lt;0.9,'Commission Rate and Quota'!$E$13,IF(K335/'Commission Rate and Quota'!$E$5&lt;1,'Commission Rate and Quota'!$E$14,IF(K335/'Commission Rate and Quota'!$E$5&lt;1.25,'Commission Rate and Quota'!$E$15,'Commission Rate and Quota'!$E$16))))))</f>
        <v>0.09</v>
      </c>
      <c r="M335" s="76">
        <f t="shared" si="16"/>
        <v>327.07889999999998</v>
      </c>
    </row>
    <row r="336" spans="1:13" x14ac:dyDescent="0.25">
      <c r="A336" s="43" t="s">
        <v>142</v>
      </c>
      <c r="B336" s="44">
        <v>45911</v>
      </c>
      <c r="C336" s="43">
        <v>69202</v>
      </c>
      <c r="D336" s="45">
        <v>88.48</v>
      </c>
      <c r="E336" s="45">
        <v>24.64</v>
      </c>
      <c r="F336" s="43" t="s">
        <v>33</v>
      </c>
      <c r="G336" s="43">
        <v>1260</v>
      </c>
      <c r="H336" s="43" t="s">
        <v>14</v>
      </c>
      <c r="I336" s="43" t="s">
        <v>34</v>
      </c>
      <c r="J336" s="43" t="s">
        <v>11</v>
      </c>
      <c r="K336" s="46">
        <f t="shared" si="15"/>
        <v>2020534.6499999994</v>
      </c>
      <c r="L336" s="82">
        <f>IF(I336="Product",IF(K336/'Commission Rate and Quota'!$D$5&lt;0.5,'Commission Rate and Quota'!$D$11,IF(K336/'Commission Rate and Quota'!$D$5&lt;0.75,'Commission Rate and Quota'!$D$12,IF(K336/'Commission Rate and Quota'!$D$5&lt;0.9,'Commission Rate and Quota'!$D$13,IF('Data (1 &amp; 2)'!K336/'Commission Rate and Quota'!$D$5&lt;1,'Commission Rate and Quota'!$D$14,IF('Data (1 &amp; 2)'!K336/'Commission Rate and Quota'!$D$5&lt;1.25,'Commission Rate and Quota'!$D$15,'Commission Rate and Quota'!$D$16))))),IF(K336/'Commission Rate and Quota'!$E$5&lt;0.5,'Commission Rate and Quota'!$E$11,IF(K336/'Commission Rate and Quota'!$E$5&lt;0.75,'Commission Rate and Quota'!$E$12,IF(K336/'Commission Rate and Quota'!$E$5&lt;0.9,'Commission Rate and Quota'!$E$13,IF(K336/'Commission Rate and Quota'!$E$5&lt;1,'Commission Rate and Quota'!$E$14,IF(K336/'Commission Rate and Quota'!$E$5&lt;1.25,'Commission Rate and Quota'!$E$15,'Commission Rate and Quota'!$E$16))))))</f>
        <v>0.09</v>
      </c>
      <c r="M336" s="76">
        <f t="shared" si="16"/>
        <v>7.9632000000000005</v>
      </c>
    </row>
    <row r="337" spans="1:13" x14ac:dyDescent="0.25">
      <c r="A337" s="43" t="s">
        <v>142</v>
      </c>
      <c r="B337" s="44">
        <v>45911</v>
      </c>
      <c r="C337" s="43">
        <v>69202</v>
      </c>
      <c r="D337" s="45">
        <v>72358.880000000005</v>
      </c>
      <c r="E337" s="45">
        <v>19200.189999999999</v>
      </c>
      <c r="F337" s="43" t="s">
        <v>33</v>
      </c>
      <c r="G337" s="43">
        <v>1260</v>
      </c>
      <c r="H337" s="43" t="s">
        <v>14</v>
      </c>
      <c r="I337" s="43" t="s">
        <v>34</v>
      </c>
      <c r="J337" s="43" t="s">
        <v>11</v>
      </c>
      <c r="K337" s="46">
        <f t="shared" si="15"/>
        <v>2092893.5299999993</v>
      </c>
      <c r="L337" s="82">
        <f>IF(I337="Product",IF(K337/'Commission Rate and Quota'!$D$5&lt;0.5,'Commission Rate and Quota'!$D$11,IF(K337/'Commission Rate and Quota'!$D$5&lt;0.75,'Commission Rate and Quota'!$D$12,IF(K337/'Commission Rate and Quota'!$D$5&lt;0.9,'Commission Rate and Quota'!$D$13,IF('Data (1 &amp; 2)'!K337/'Commission Rate and Quota'!$D$5&lt;1,'Commission Rate and Quota'!$D$14,IF('Data (1 &amp; 2)'!K337/'Commission Rate and Quota'!$D$5&lt;1.25,'Commission Rate and Quota'!$D$15,'Commission Rate and Quota'!$D$16))))),IF(K337/'Commission Rate and Quota'!$E$5&lt;0.5,'Commission Rate and Quota'!$E$11,IF(K337/'Commission Rate and Quota'!$E$5&lt;0.75,'Commission Rate and Quota'!$E$12,IF(K337/'Commission Rate and Quota'!$E$5&lt;0.9,'Commission Rate and Quota'!$E$13,IF(K337/'Commission Rate and Quota'!$E$5&lt;1,'Commission Rate and Quota'!$E$14,IF(K337/'Commission Rate and Quota'!$E$5&lt;1.25,'Commission Rate and Quota'!$E$15,'Commission Rate and Quota'!$E$16))))))</f>
        <v>0.09</v>
      </c>
      <c r="M337" s="76">
        <f t="shared" si="16"/>
        <v>6512.2992000000004</v>
      </c>
    </row>
    <row r="338" spans="1:13" x14ac:dyDescent="0.25">
      <c r="A338" s="43" t="s">
        <v>142</v>
      </c>
      <c r="B338" s="44">
        <v>45911</v>
      </c>
      <c r="C338" s="43">
        <v>69202</v>
      </c>
      <c r="D338" s="45">
        <v>37589.230000000003</v>
      </c>
      <c r="E338" s="45">
        <v>-817.87</v>
      </c>
      <c r="F338" s="43" t="s">
        <v>33</v>
      </c>
      <c r="G338" s="43">
        <v>1260</v>
      </c>
      <c r="H338" s="43" t="s">
        <v>14</v>
      </c>
      <c r="I338" s="43" t="s">
        <v>34</v>
      </c>
      <c r="J338" s="43" t="s">
        <v>11</v>
      </c>
      <c r="K338" s="46">
        <f t="shared" si="15"/>
        <v>2130482.7599999993</v>
      </c>
      <c r="L338" s="82">
        <f>IF(I338="Product",IF(K338/'Commission Rate and Quota'!$D$5&lt;0.5,'Commission Rate and Quota'!$D$11,IF(K338/'Commission Rate and Quota'!$D$5&lt;0.75,'Commission Rate and Quota'!$D$12,IF(K338/'Commission Rate and Quota'!$D$5&lt;0.9,'Commission Rate and Quota'!$D$13,IF('Data (1 &amp; 2)'!K338/'Commission Rate and Quota'!$D$5&lt;1,'Commission Rate and Quota'!$D$14,IF('Data (1 &amp; 2)'!K338/'Commission Rate and Quota'!$D$5&lt;1.25,'Commission Rate and Quota'!$D$15,'Commission Rate and Quota'!$D$16))))),IF(K338/'Commission Rate and Quota'!$E$5&lt;0.5,'Commission Rate and Quota'!$E$11,IF(K338/'Commission Rate and Quota'!$E$5&lt;0.75,'Commission Rate and Quota'!$E$12,IF(K338/'Commission Rate and Quota'!$E$5&lt;0.9,'Commission Rate and Quota'!$E$13,IF(K338/'Commission Rate and Quota'!$E$5&lt;1,'Commission Rate and Quota'!$E$14,IF(K338/'Commission Rate and Quota'!$E$5&lt;1.25,'Commission Rate and Quota'!$E$15,'Commission Rate and Quota'!$E$16))))))</f>
        <v>0.09</v>
      </c>
      <c r="M338" s="76">
        <f t="shared" si="16"/>
        <v>3383.0307000000003</v>
      </c>
    </row>
    <row r="339" spans="1:13" x14ac:dyDescent="0.25">
      <c r="A339" s="43" t="s">
        <v>142</v>
      </c>
      <c r="B339" s="44">
        <v>45911</v>
      </c>
      <c r="C339" s="43">
        <v>69202</v>
      </c>
      <c r="D339" s="45">
        <v>5383.15</v>
      </c>
      <c r="E339" s="45">
        <v>0</v>
      </c>
      <c r="F339" s="43" t="s">
        <v>33</v>
      </c>
      <c r="G339" s="43">
        <v>1260</v>
      </c>
      <c r="H339" s="43" t="s">
        <v>14</v>
      </c>
      <c r="I339" s="43" t="s">
        <v>34</v>
      </c>
      <c r="J339" s="43" t="s">
        <v>11</v>
      </c>
      <c r="K339" s="46">
        <f t="shared" si="15"/>
        <v>2135865.9099999992</v>
      </c>
      <c r="L339" s="82">
        <f>IF(I339="Product",IF(K339/'Commission Rate and Quota'!$D$5&lt;0.5,'Commission Rate and Quota'!$D$11,IF(K339/'Commission Rate and Quota'!$D$5&lt;0.75,'Commission Rate and Quota'!$D$12,IF(K339/'Commission Rate and Quota'!$D$5&lt;0.9,'Commission Rate and Quota'!$D$13,IF('Data (1 &amp; 2)'!K339/'Commission Rate and Quota'!$D$5&lt;1,'Commission Rate and Quota'!$D$14,IF('Data (1 &amp; 2)'!K339/'Commission Rate and Quota'!$D$5&lt;1.25,'Commission Rate and Quota'!$D$15,'Commission Rate and Quota'!$D$16))))),IF(K339/'Commission Rate and Quota'!$E$5&lt;0.5,'Commission Rate and Quota'!$E$11,IF(K339/'Commission Rate and Quota'!$E$5&lt;0.75,'Commission Rate and Quota'!$E$12,IF(K339/'Commission Rate and Quota'!$E$5&lt;0.9,'Commission Rate and Quota'!$E$13,IF(K339/'Commission Rate and Quota'!$E$5&lt;1,'Commission Rate and Quota'!$E$14,IF(K339/'Commission Rate and Quota'!$E$5&lt;1.25,'Commission Rate and Quota'!$E$15,'Commission Rate and Quota'!$E$16))))))</f>
        <v>0.09</v>
      </c>
      <c r="M339" s="76">
        <f t="shared" si="16"/>
        <v>484.48349999999994</v>
      </c>
    </row>
    <row r="340" spans="1:13" x14ac:dyDescent="0.25">
      <c r="A340" s="43" t="s">
        <v>142</v>
      </c>
      <c r="B340" s="44">
        <v>45911</v>
      </c>
      <c r="C340" s="43">
        <v>69202</v>
      </c>
      <c r="D340" s="45">
        <v>11700</v>
      </c>
      <c r="E340" s="45">
        <v>1912.77</v>
      </c>
      <c r="F340" s="43" t="s">
        <v>33</v>
      </c>
      <c r="G340" s="43">
        <v>1260</v>
      </c>
      <c r="H340" s="43" t="s">
        <v>14</v>
      </c>
      <c r="I340" s="43" t="s">
        <v>34</v>
      </c>
      <c r="J340" s="43" t="s">
        <v>11</v>
      </c>
      <c r="K340" s="46">
        <f t="shared" si="15"/>
        <v>2147565.9099999992</v>
      </c>
      <c r="L340" s="82">
        <f>IF(I340="Product",IF(K340/'Commission Rate and Quota'!$D$5&lt;0.5,'Commission Rate and Quota'!$D$11,IF(K340/'Commission Rate and Quota'!$D$5&lt;0.75,'Commission Rate and Quota'!$D$12,IF(K340/'Commission Rate and Quota'!$D$5&lt;0.9,'Commission Rate and Quota'!$D$13,IF('Data (1 &amp; 2)'!K340/'Commission Rate and Quota'!$D$5&lt;1,'Commission Rate and Quota'!$D$14,IF('Data (1 &amp; 2)'!K340/'Commission Rate and Quota'!$D$5&lt;1.25,'Commission Rate and Quota'!$D$15,'Commission Rate and Quota'!$D$16))))),IF(K340/'Commission Rate and Quota'!$E$5&lt;0.5,'Commission Rate and Quota'!$E$11,IF(K340/'Commission Rate and Quota'!$E$5&lt;0.75,'Commission Rate and Quota'!$E$12,IF(K340/'Commission Rate and Quota'!$E$5&lt;0.9,'Commission Rate and Quota'!$E$13,IF(K340/'Commission Rate and Quota'!$E$5&lt;1,'Commission Rate and Quota'!$E$14,IF(K340/'Commission Rate and Quota'!$E$5&lt;1.25,'Commission Rate and Quota'!$E$15,'Commission Rate and Quota'!$E$16))))))</f>
        <v>0.09</v>
      </c>
      <c r="M340" s="76">
        <f t="shared" si="16"/>
        <v>1053</v>
      </c>
    </row>
    <row r="341" spans="1:13" x14ac:dyDescent="0.25">
      <c r="A341" s="43" t="s">
        <v>167</v>
      </c>
      <c r="B341" s="44">
        <v>45917</v>
      </c>
      <c r="C341" s="43">
        <v>121779</v>
      </c>
      <c r="D341" s="45">
        <v>32417.55</v>
      </c>
      <c r="E341" s="45">
        <v>2917.55</v>
      </c>
      <c r="F341" s="43" t="s">
        <v>33</v>
      </c>
      <c r="G341" s="43">
        <v>1260</v>
      </c>
      <c r="H341" s="43" t="s">
        <v>14</v>
      </c>
      <c r="I341" s="43" t="s">
        <v>34</v>
      </c>
      <c r="J341" s="43" t="s">
        <v>11</v>
      </c>
      <c r="K341" s="46">
        <f t="shared" si="15"/>
        <v>2179983.459999999</v>
      </c>
      <c r="L341" s="82">
        <f>IF(I341="Product",IF(K341/'Commission Rate and Quota'!$D$5&lt;0.5,'Commission Rate and Quota'!$D$11,IF(K341/'Commission Rate and Quota'!$D$5&lt;0.75,'Commission Rate and Quota'!$D$12,IF(K341/'Commission Rate and Quota'!$D$5&lt;0.9,'Commission Rate and Quota'!$D$13,IF('Data (1 &amp; 2)'!K341/'Commission Rate and Quota'!$D$5&lt;1,'Commission Rate and Quota'!$D$14,IF('Data (1 &amp; 2)'!K341/'Commission Rate and Quota'!$D$5&lt;1.25,'Commission Rate and Quota'!$D$15,'Commission Rate and Quota'!$D$16))))),IF(K341/'Commission Rate and Quota'!$E$5&lt;0.5,'Commission Rate and Quota'!$E$11,IF(K341/'Commission Rate and Quota'!$E$5&lt;0.75,'Commission Rate and Quota'!$E$12,IF(K341/'Commission Rate and Quota'!$E$5&lt;0.9,'Commission Rate and Quota'!$E$13,IF(K341/'Commission Rate and Quota'!$E$5&lt;1,'Commission Rate and Quota'!$E$14,IF(K341/'Commission Rate and Quota'!$E$5&lt;1.25,'Commission Rate and Quota'!$E$15,'Commission Rate and Quota'!$E$16))))))</f>
        <v>0.09</v>
      </c>
      <c r="M341" s="76">
        <f t="shared" si="16"/>
        <v>2917.5794999999998</v>
      </c>
    </row>
    <row r="342" spans="1:13" x14ac:dyDescent="0.25">
      <c r="A342" s="43" t="s">
        <v>66</v>
      </c>
      <c r="B342" s="44">
        <v>45919</v>
      </c>
      <c r="C342" s="43">
        <v>39257</v>
      </c>
      <c r="D342" s="45">
        <v>195584.71</v>
      </c>
      <c r="E342" s="45">
        <v>15654.03</v>
      </c>
      <c r="F342" s="43" t="s">
        <v>33</v>
      </c>
      <c r="G342" s="43">
        <v>1260</v>
      </c>
      <c r="H342" s="43" t="s">
        <v>14</v>
      </c>
      <c r="I342" s="43" t="s">
        <v>34</v>
      </c>
      <c r="J342" s="43" t="s">
        <v>11</v>
      </c>
      <c r="K342" s="46">
        <f t="shared" si="15"/>
        <v>2375568.169999999</v>
      </c>
      <c r="L342" s="82">
        <f>IF(I342="Product",IF(K342/'Commission Rate and Quota'!$D$5&lt;0.5,'Commission Rate and Quota'!$D$11,IF(K342/'Commission Rate and Quota'!$D$5&lt;0.75,'Commission Rate and Quota'!$D$12,IF(K342/'Commission Rate and Quota'!$D$5&lt;0.9,'Commission Rate and Quota'!$D$13,IF('Data (1 &amp; 2)'!K342/'Commission Rate and Quota'!$D$5&lt;1,'Commission Rate and Quota'!$D$14,IF('Data (1 &amp; 2)'!K342/'Commission Rate and Quota'!$D$5&lt;1.25,'Commission Rate and Quota'!$D$15,'Commission Rate and Quota'!$D$16))))),IF(K342/'Commission Rate and Quota'!$E$5&lt;0.5,'Commission Rate and Quota'!$E$11,IF(K342/'Commission Rate and Quota'!$E$5&lt;0.75,'Commission Rate and Quota'!$E$12,IF(K342/'Commission Rate and Quota'!$E$5&lt;0.9,'Commission Rate and Quota'!$E$13,IF(K342/'Commission Rate and Quota'!$E$5&lt;1,'Commission Rate and Quota'!$E$14,IF(K342/'Commission Rate and Quota'!$E$5&lt;1.25,'Commission Rate and Quota'!$E$15,'Commission Rate and Quota'!$E$16))))))</f>
        <v>0.09</v>
      </c>
      <c r="M342" s="76">
        <f t="shared" si="16"/>
        <v>17602.623899999999</v>
      </c>
    </row>
    <row r="343" spans="1:13" x14ac:dyDescent="0.25">
      <c r="A343" s="43" t="s">
        <v>66</v>
      </c>
      <c r="B343" s="44">
        <v>45919</v>
      </c>
      <c r="C343" s="43">
        <v>39257</v>
      </c>
      <c r="D343" s="45">
        <v>244.2</v>
      </c>
      <c r="E343" s="45">
        <v>0</v>
      </c>
      <c r="F343" s="43" t="s">
        <v>33</v>
      </c>
      <c r="G343" s="43">
        <v>1260</v>
      </c>
      <c r="H343" s="43" t="s">
        <v>14</v>
      </c>
      <c r="I343" s="43" t="s">
        <v>34</v>
      </c>
      <c r="J343" s="43" t="s">
        <v>11</v>
      </c>
      <c r="K343" s="46">
        <f t="shared" si="15"/>
        <v>2375812.3699999992</v>
      </c>
      <c r="L343" s="82">
        <f>IF(I343="Product",IF(K343/'Commission Rate and Quota'!$D$5&lt;0.5,'Commission Rate and Quota'!$D$11,IF(K343/'Commission Rate and Quota'!$D$5&lt;0.75,'Commission Rate and Quota'!$D$12,IF(K343/'Commission Rate and Quota'!$D$5&lt;0.9,'Commission Rate and Quota'!$D$13,IF('Data (1 &amp; 2)'!K343/'Commission Rate and Quota'!$D$5&lt;1,'Commission Rate and Quota'!$D$14,IF('Data (1 &amp; 2)'!K343/'Commission Rate and Quota'!$D$5&lt;1.25,'Commission Rate and Quota'!$D$15,'Commission Rate and Quota'!$D$16))))),IF(K343/'Commission Rate and Quota'!$E$5&lt;0.5,'Commission Rate and Quota'!$E$11,IF(K343/'Commission Rate and Quota'!$E$5&lt;0.75,'Commission Rate and Quota'!$E$12,IF(K343/'Commission Rate and Quota'!$E$5&lt;0.9,'Commission Rate and Quota'!$E$13,IF(K343/'Commission Rate and Quota'!$E$5&lt;1,'Commission Rate and Quota'!$E$14,IF(K343/'Commission Rate and Quota'!$E$5&lt;1.25,'Commission Rate and Quota'!$E$15,'Commission Rate and Quota'!$E$16))))))</f>
        <v>0.09</v>
      </c>
      <c r="M343" s="76">
        <f t="shared" si="16"/>
        <v>21.977999999999998</v>
      </c>
    </row>
    <row r="344" spans="1:13" x14ac:dyDescent="0.25">
      <c r="A344" s="43" t="s">
        <v>118</v>
      </c>
      <c r="B344" s="44">
        <v>45921</v>
      </c>
      <c r="C344" s="43">
        <v>56586</v>
      </c>
      <c r="D344" s="45">
        <v>74753.039999999994</v>
      </c>
      <c r="E344" s="45">
        <v>16253.04</v>
      </c>
      <c r="F344" s="43" t="s">
        <v>33</v>
      </c>
      <c r="G344" s="43">
        <v>1260</v>
      </c>
      <c r="H344" s="43" t="s">
        <v>14</v>
      </c>
      <c r="I344" s="43" t="s">
        <v>34</v>
      </c>
      <c r="J344" s="43" t="s">
        <v>11</v>
      </c>
      <c r="K344" s="46">
        <f t="shared" si="15"/>
        <v>2450565.4099999992</v>
      </c>
      <c r="L344" s="82">
        <f>IF(I344="Product",IF(K344/'Commission Rate and Quota'!$D$5&lt;0.5,'Commission Rate and Quota'!$D$11,IF(K344/'Commission Rate and Quota'!$D$5&lt;0.75,'Commission Rate and Quota'!$D$12,IF(K344/'Commission Rate and Quota'!$D$5&lt;0.9,'Commission Rate and Quota'!$D$13,IF('Data (1 &amp; 2)'!K344/'Commission Rate and Quota'!$D$5&lt;1,'Commission Rate and Quota'!$D$14,IF('Data (1 &amp; 2)'!K344/'Commission Rate and Quota'!$D$5&lt;1.25,'Commission Rate and Quota'!$D$15,'Commission Rate and Quota'!$D$16))))),IF(K344/'Commission Rate and Quota'!$E$5&lt;0.5,'Commission Rate and Quota'!$E$11,IF(K344/'Commission Rate and Quota'!$E$5&lt;0.75,'Commission Rate and Quota'!$E$12,IF(K344/'Commission Rate and Quota'!$E$5&lt;0.9,'Commission Rate and Quota'!$E$13,IF(K344/'Commission Rate and Quota'!$E$5&lt;1,'Commission Rate and Quota'!$E$14,IF(K344/'Commission Rate and Quota'!$E$5&lt;1.25,'Commission Rate and Quota'!$E$15,'Commission Rate and Quota'!$E$16))))))</f>
        <v>0.09</v>
      </c>
      <c r="M344" s="76">
        <f t="shared" si="16"/>
        <v>6727.7735999999995</v>
      </c>
    </row>
    <row r="345" spans="1:13" x14ac:dyDescent="0.25">
      <c r="A345" s="43" t="s">
        <v>118</v>
      </c>
      <c r="B345" s="44">
        <v>45921</v>
      </c>
      <c r="C345" s="43">
        <v>56586</v>
      </c>
      <c r="D345" s="45">
        <v>5606.49</v>
      </c>
      <c r="E345" s="45">
        <v>0</v>
      </c>
      <c r="F345" s="43" t="s">
        <v>33</v>
      </c>
      <c r="G345" s="43">
        <v>1260</v>
      </c>
      <c r="H345" s="43" t="s">
        <v>14</v>
      </c>
      <c r="I345" s="43" t="s">
        <v>34</v>
      </c>
      <c r="J345" s="43" t="s">
        <v>11</v>
      </c>
      <c r="K345" s="46">
        <f t="shared" si="15"/>
        <v>2456171.8999999994</v>
      </c>
      <c r="L345" s="82">
        <f>IF(I345="Product",IF(K345/'Commission Rate and Quota'!$D$5&lt;0.5,'Commission Rate and Quota'!$D$11,IF(K345/'Commission Rate and Quota'!$D$5&lt;0.75,'Commission Rate and Quota'!$D$12,IF(K345/'Commission Rate and Quota'!$D$5&lt;0.9,'Commission Rate and Quota'!$D$13,IF('Data (1 &amp; 2)'!K345/'Commission Rate and Quota'!$D$5&lt;1,'Commission Rate and Quota'!$D$14,IF('Data (1 &amp; 2)'!K345/'Commission Rate and Quota'!$D$5&lt;1.25,'Commission Rate and Quota'!$D$15,'Commission Rate and Quota'!$D$16))))),IF(K345/'Commission Rate and Quota'!$E$5&lt;0.5,'Commission Rate and Quota'!$E$11,IF(K345/'Commission Rate and Quota'!$E$5&lt;0.75,'Commission Rate and Quota'!$E$12,IF(K345/'Commission Rate and Quota'!$E$5&lt;0.9,'Commission Rate and Quota'!$E$13,IF(K345/'Commission Rate and Quota'!$E$5&lt;1,'Commission Rate and Quota'!$E$14,IF(K345/'Commission Rate and Quota'!$E$5&lt;1.25,'Commission Rate and Quota'!$E$15,'Commission Rate and Quota'!$E$16))))))</f>
        <v>0.09</v>
      </c>
      <c r="M345" s="76">
        <f t="shared" si="16"/>
        <v>504.58409999999998</v>
      </c>
    </row>
    <row r="346" spans="1:13" x14ac:dyDescent="0.25">
      <c r="A346" s="43" t="s">
        <v>118</v>
      </c>
      <c r="B346" s="44">
        <v>45921</v>
      </c>
      <c r="C346" s="43">
        <v>56586</v>
      </c>
      <c r="D346" s="45">
        <v>12458.81</v>
      </c>
      <c r="E346" s="45">
        <v>-1041.19</v>
      </c>
      <c r="F346" s="43" t="s">
        <v>33</v>
      </c>
      <c r="G346" s="43">
        <v>1260</v>
      </c>
      <c r="H346" s="43" t="s">
        <v>14</v>
      </c>
      <c r="I346" s="43" t="s">
        <v>34</v>
      </c>
      <c r="J346" s="43" t="s">
        <v>11</v>
      </c>
      <c r="K346" s="46">
        <f t="shared" si="15"/>
        <v>2468630.7099999995</v>
      </c>
      <c r="L346" s="82">
        <f>IF(I346="Product",IF(K346/'Commission Rate and Quota'!$D$5&lt;0.5,'Commission Rate and Quota'!$D$11,IF(K346/'Commission Rate and Quota'!$D$5&lt;0.75,'Commission Rate and Quota'!$D$12,IF(K346/'Commission Rate and Quota'!$D$5&lt;0.9,'Commission Rate and Quota'!$D$13,IF('Data (1 &amp; 2)'!K346/'Commission Rate and Quota'!$D$5&lt;1,'Commission Rate and Quota'!$D$14,IF('Data (1 &amp; 2)'!K346/'Commission Rate and Quota'!$D$5&lt;1.25,'Commission Rate and Quota'!$D$15,'Commission Rate and Quota'!$D$16))))),IF(K346/'Commission Rate and Quota'!$E$5&lt;0.5,'Commission Rate and Quota'!$E$11,IF(K346/'Commission Rate and Quota'!$E$5&lt;0.75,'Commission Rate and Quota'!$E$12,IF(K346/'Commission Rate and Quota'!$E$5&lt;0.9,'Commission Rate and Quota'!$E$13,IF(K346/'Commission Rate and Quota'!$E$5&lt;1,'Commission Rate and Quota'!$E$14,IF(K346/'Commission Rate and Quota'!$E$5&lt;1.25,'Commission Rate and Quota'!$E$15,'Commission Rate and Quota'!$E$16))))))</f>
        <v>0.09</v>
      </c>
      <c r="M346" s="76">
        <f t="shared" si="16"/>
        <v>1121.2928999999999</v>
      </c>
    </row>
    <row r="347" spans="1:13" x14ac:dyDescent="0.25">
      <c r="A347" s="43" t="s">
        <v>192</v>
      </c>
      <c r="B347" s="44">
        <v>45926</v>
      </c>
      <c r="C347" s="43">
        <v>166022</v>
      </c>
      <c r="D347" s="45">
        <v>658.28</v>
      </c>
      <c r="E347" s="45">
        <v>0</v>
      </c>
      <c r="F347" s="43" t="s">
        <v>33</v>
      </c>
      <c r="G347" s="43">
        <v>1260</v>
      </c>
      <c r="H347" s="43" t="s">
        <v>14</v>
      </c>
      <c r="I347" s="43" t="s">
        <v>34</v>
      </c>
      <c r="J347" s="43" t="s">
        <v>11</v>
      </c>
      <c r="K347" s="46">
        <f t="shared" si="15"/>
        <v>2469288.9899999993</v>
      </c>
      <c r="L347" s="82">
        <f>IF(I347="Product",IF(K347/'Commission Rate and Quota'!$D$5&lt;0.5,'Commission Rate and Quota'!$D$11,IF(K347/'Commission Rate and Quota'!$D$5&lt;0.75,'Commission Rate and Quota'!$D$12,IF(K347/'Commission Rate and Quota'!$D$5&lt;0.9,'Commission Rate and Quota'!$D$13,IF('Data (1 &amp; 2)'!K347/'Commission Rate and Quota'!$D$5&lt;1,'Commission Rate and Quota'!$D$14,IF('Data (1 &amp; 2)'!K347/'Commission Rate and Quota'!$D$5&lt;1.25,'Commission Rate and Quota'!$D$15,'Commission Rate and Quota'!$D$16))))),IF(K347/'Commission Rate and Quota'!$E$5&lt;0.5,'Commission Rate and Quota'!$E$11,IF(K347/'Commission Rate and Quota'!$E$5&lt;0.75,'Commission Rate and Quota'!$E$12,IF(K347/'Commission Rate and Quota'!$E$5&lt;0.9,'Commission Rate and Quota'!$E$13,IF(K347/'Commission Rate and Quota'!$E$5&lt;1,'Commission Rate and Quota'!$E$14,IF(K347/'Commission Rate and Quota'!$E$5&lt;1.25,'Commission Rate and Quota'!$E$15,'Commission Rate and Quota'!$E$16))))))</f>
        <v>0.09</v>
      </c>
      <c r="M347" s="76">
        <f t="shared" si="16"/>
        <v>59.245199999999997</v>
      </c>
    </row>
    <row r="348" spans="1:13" x14ac:dyDescent="0.25">
      <c r="A348" s="43" t="s">
        <v>192</v>
      </c>
      <c r="B348" s="44">
        <v>45926</v>
      </c>
      <c r="C348" s="43">
        <v>166022</v>
      </c>
      <c r="D348" s="45">
        <v>49.37</v>
      </c>
      <c r="E348" s="45">
        <v>0</v>
      </c>
      <c r="F348" s="43" t="s">
        <v>33</v>
      </c>
      <c r="G348" s="43">
        <v>1260</v>
      </c>
      <c r="H348" s="43" t="s">
        <v>14</v>
      </c>
      <c r="I348" s="43" t="s">
        <v>34</v>
      </c>
      <c r="J348" s="43" t="s">
        <v>11</v>
      </c>
      <c r="K348" s="46">
        <f t="shared" si="15"/>
        <v>2469338.3599999994</v>
      </c>
      <c r="L348" s="82">
        <f>IF(I348="Product",IF(K348/'Commission Rate and Quota'!$D$5&lt;0.5,'Commission Rate and Quota'!$D$11,IF(K348/'Commission Rate and Quota'!$D$5&lt;0.75,'Commission Rate and Quota'!$D$12,IF(K348/'Commission Rate and Quota'!$D$5&lt;0.9,'Commission Rate and Quota'!$D$13,IF('Data (1 &amp; 2)'!K348/'Commission Rate and Quota'!$D$5&lt;1,'Commission Rate and Quota'!$D$14,IF('Data (1 &amp; 2)'!K348/'Commission Rate and Quota'!$D$5&lt;1.25,'Commission Rate and Quota'!$D$15,'Commission Rate and Quota'!$D$16))))),IF(K348/'Commission Rate and Quota'!$E$5&lt;0.5,'Commission Rate and Quota'!$E$11,IF(K348/'Commission Rate and Quota'!$E$5&lt;0.75,'Commission Rate and Quota'!$E$12,IF(K348/'Commission Rate and Quota'!$E$5&lt;0.9,'Commission Rate and Quota'!$E$13,IF(K348/'Commission Rate and Quota'!$E$5&lt;1,'Commission Rate and Quota'!$E$14,IF(K348/'Commission Rate and Quota'!$E$5&lt;1.25,'Commission Rate and Quota'!$E$15,'Commission Rate and Quota'!$E$16))))))</f>
        <v>0.09</v>
      </c>
      <c r="M348" s="76">
        <f t="shared" si="16"/>
        <v>4.4432999999999998</v>
      </c>
    </row>
    <row r="349" spans="1:13" x14ac:dyDescent="0.25">
      <c r="A349" s="43" t="s">
        <v>193</v>
      </c>
      <c r="B349" s="44">
        <v>45926</v>
      </c>
      <c r="C349" s="43">
        <v>166022</v>
      </c>
      <c r="D349" s="45">
        <v>650.20000000000005</v>
      </c>
      <c r="E349" s="45">
        <v>0</v>
      </c>
      <c r="F349" s="43" t="s">
        <v>33</v>
      </c>
      <c r="G349" s="43">
        <v>1260</v>
      </c>
      <c r="H349" s="43" t="s">
        <v>14</v>
      </c>
      <c r="I349" s="43" t="s">
        <v>34</v>
      </c>
      <c r="J349" s="43" t="s">
        <v>11</v>
      </c>
      <c r="K349" s="46">
        <f t="shared" si="15"/>
        <v>2469988.5599999996</v>
      </c>
      <c r="L349" s="82">
        <f>IF(I349="Product",IF(K349/'Commission Rate and Quota'!$D$5&lt;0.5,'Commission Rate and Quota'!$D$11,IF(K349/'Commission Rate and Quota'!$D$5&lt;0.75,'Commission Rate and Quota'!$D$12,IF(K349/'Commission Rate and Quota'!$D$5&lt;0.9,'Commission Rate and Quota'!$D$13,IF('Data (1 &amp; 2)'!K349/'Commission Rate and Quota'!$D$5&lt;1,'Commission Rate and Quota'!$D$14,IF('Data (1 &amp; 2)'!K349/'Commission Rate and Quota'!$D$5&lt;1.25,'Commission Rate and Quota'!$D$15,'Commission Rate and Quota'!$D$16))))),IF(K349/'Commission Rate and Quota'!$E$5&lt;0.5,'Commission Rate and Quota'!$E$11,IF(K349/'Commission Rate and Quota'!$E$5&lt;0.75,'Commission Rate and Quota'!$E$12,IF(K349/'Commission Rate and Quota'!$E$5&lt;0.9,'Commission Rate and Quota'!$E$13,IF(K349/'Commission Rate and Quota'!$E$5&lt;1,'Commission Rate and Quota'!$E$14,IF(K349/'Commission Rate and Quota'!$E$5&lt;1.25,'Commission Rate and Quota'!$E$15,'Commission Rate and Quota'!$E$16))))))</f>
        <v>0.09</v>
      </c>
      <c r="M349" s="76">
        <f t="shared" si="16"/>
        <v>58.518000000000001</v>
      </c>
    </row>
    <row r="350" spans="1:13" x14ac:dyDescent="0.25">
      <c r="A350" s="43" t="s">
        <v>193</v>
      </c>
      <c r="B350" s="44">
        <v>45926</v>
      </c>
      <c r="C350" s="43">
        <v>166022</v>
      </c>
      <c r="D350" s="45">
        <v>943.16</v>
      </c>
      <c r="E350" s="45">
        <v>0</v>
      </c>
      <c r="F350" s="43" t="s">
        <v>33</v>
      </c>
      <c r="G350" s="43">
        <v>1260</v>
      </c>
      <c r="H350" s="43" t="s">
        <v>14</v>
      </c>
      <c r="I350" s="43" t="s">
        <v>34</v>
      </c>
      <c r="J350" s="43" t="s">
        <v>11</v>
      </c>
      <c r="K350" s="46">
        <f t="shared" si="15"/>
        <v>2470931.7199999997</v>
      </c>
      <c r="L350" s="82">
        <f>IF(I350="Product",IF(K350/'Commission Rate and Quota'!$D$5&lt;0.5,'Commission Rate and Quota'!$D$11,IF(K350/'Commission Rate and Quota'!$D$5&lt;0.75,'Commission Rate and Quota'!$D$12,IF(K350/'Commission Rate and Quota'!$D$5&lt;0.9,'Commission Rate and Quota'!$D$13,IF('Data (1 &amp; 2)'!K350/'Commission Rate and Quota'!$D$5&lt;1,'Commission Rate and Quota'!$D$14,IF('Data (1 &amp; 2)'!K350/'Commission Rate and Quota'!$D$5&lt;1.25,'Commission Rate and Quota'!$D$15,'Commission Rate and Quota'!$D$16))))),IF(K350/'Commission Rate and Quota'!$E$5&lt;0.5,'Commission Rate and Quota'!$E$11,IF(K350/'Commission Rate and Quota'!$E$5&lt;0.75,'Commission Rate and Quota'!$E$12,IF(K350/'Commission Rate and Quota'!$E$5&lt;0.9,'Commission Rate and Quota'!$E$13,IF(K350/'Commission Rate and Quota'!$E$5&lt;1,'Commission Rate and Quota'!$E$14,IF(K350/'Commission Rate and Quota'!$E$5&lt;1.25,'Commission Rate and Quota'!$E$15,'Commission Rate and Quota'!$E$16))))))</f>
        <v>0.09</v>
      </c>
      <c r="M350" s="76">
        <f t="shared" si="16"/>
        <v>84.884399999999999</v>
      </c>
    </row>
    <row r="351" spans="1:13" x14ac:dyDescent="0.25">
      <c r="A351" s="43" t="s">
        <v>193</v>
      </c>
      <c r="B351" s="44">
        <v>45926</v>
      </c>
      <c r="C351" s="43">
        <v>166022</v>
      </c>
      <c r="D351" s="45">
        <v>119.51</v>
      </c>
      <c r="E351" s="45">
        <v>0</v>
      </c>
      <c r="F351" s="43" t="s">
        <v>33</v>
      </c>
      <c r="G351" s="43">
        <v>1260</v>
      </c>
      <c r="H351" s="43" t="s">
        <v>14</v>
      </c>
      <c r="I351" s="43" t="s">
        <v>34</v>
      </c>
      <c r="J351" s="43" t="s">
        <v>11</v>
      </c>
      <c r="K351" s="46">
        <f t="shared" si="15"/>
        <v>2471051.2299999995</v>
      </c>
      <c r="L351" s="82">
        <f>IF(I351="Product",IF(K351/'Commission Rate and Quota'!$D$5&lt;0.5,'Commission Rate and Quota'!$D$11,IF(K351/'Commission Rate and Quota'!$D$5&lt;0.75,'Commission Rate and Quota'!$D$12,IF(K351/'Commission Rate and Quota'!$D$5&lt;0.9,'Commission Rate and Quota'!$D$13,IF('Data (1 &amp; 2)'!K351/'Commission Rate and Quota'!$D$5&lt;1,'Commission Rate and Quota'!$D$14,IF('Data (1 &amp; 2)'!K351/'Commission Rate and Quota'!$D$5&lt;1.25,'Commission Rate and Quota'!$D$15,'Commission Rate and Quota'!$D$16))))),IF(K351/'Commission Rate and Quota'!$E$5&lt;0.5,'Commission Rate and Quota'!$E$11,IF(K351/'Commission Rate and Quota'!$E$5&lt;0.75,'Commission Rate and Quota'!$E$12,IF(K351/'Commission Rate and Quota'!$E$5&lt;0.9,'Commission Rate and Quota'!$E$13,IF(K351/'Commission Rate and Quota'!$E$5&lt;1,'Commission Rate and Quota'!$E$14,IF(K351/'Commission Rate and Quota'!$E$5&lt;1.25,'Commission Rate and Quota'!$E$15,'Commission Rate and Quota'!$E$16))))))</f>
        <v>0.09</v>
      </c>
      <c r="M351" s="76">
        <f t="shared" si="16"/>
        <v>10.7559</v>
      </c>
    </row>
    <row r="352" spans="1:13" x14ac:dyDescent="0.25">
      <c r="A352" s="43" t="s">
        <v>143</v>
      </c>
      <c r="B352" s="44">
        <v>45927</v>
      </c>
      <c r="C352" s="43">
        <v>69202</v>
      </c>
      <c r="D352" s="45">
        <v>4255.21</v>
      </c>
      <c r="E352" s="45">
        <v>1063.72</v>
      </c>
      <c r="F352" s="43" t="s">
        <v>33</v>
      </c>
      <c r="G352" s="43">
        <v>1260</v>
      </c>
      <c r="H352" s="43" t="s">
        <v>14</v>
      </c>
      <c r="I352" s="43" t="s">
        <v>34</v>
      </c>
      <c r="J352" s="43" t="s">
        <v>11</v>
      </c>
      <c r="K352" s="46">
        <f t="shared" si="15"/>
        <v>2475306.4399999995</v>
      </c>
      <c r="L352" s="82">
        <f>IF(I352="Product",IF(K352/'Commission Rate and Quota'!$D$5&lt;0.5,'Commission Rate and Quota'!$D$11,IF(K352/'Commission Rate and Quota'!$D$5&lt;0.75,'Commission Rate and Quota'!$D$12,IF(K352/'Commission Rate and Quota'!$D$5&lt;0.9,'Commission Rate and Quota'!$D$13,IF('Data (1 &amp; 2)'!K352/'Commission Rate and Quota'!$D$5&lt;1,'Commission Rate and Quota'!$D$14,IF('Data (1 &amp; 2)'!K352/'Commission Rate and Quota'!$D$5&lt;1.25,'Commission Rate and Quota'!$D$15,'Commission Rate and Quota'!$D$16))))),IF(K352/'Commission Rate and Quota'!$E$5&lt;0.5,'Commission Rate and Quota'!$E$11,IF(K352/'Commission Rate and Quota'!$E$5&lt;0.75,'Commission Rate and Quota'!$E$12,IF(K352/'Commission Rate and Quota'!$E$5&lt;0.9,'Commission Rate and Quota'!$E$13,IF(K352/'Commission Rate and Quota'!$E$5&lt;1,'Commission Rate and Quota'!$E$14,IF(K352/'Commission Rate and Quota'!$E$5&lt;1.25,'Commission Rate and Quota'!$E$15,'Commission Rate and Quota'!$E$16))))))</f>
        <v>0.09</v>
      </c>
      <c r="M352" s="76">
        <f t="shared" si="16"/>
        <v>382.96889999999996</v>
      </c>
    </row>
    <row r="353" spans="1:13" x14ac:dyDescent="0.25">
      <c r="A353" s="43" t="s">
        <v>143</v>
      </c>
      <c r="B353" s="44">
        <v>45927</v>
      </c>
      <c r="C353" s="43">
        <v>69202</v>
      </c>
      <c r="D353" s="45">
        <v>2170.16</v>
      </c>
      <c r="E353" s="45">
        <v>-135.69</v>
      </c>
      <c r="F353" s="43" t="s">
        <v>33</v>
      </c>
      <c r="G353" s="43">
        <v>1260</v>
      </c>
      <c r="H353" s="43" t="s">
        <v>14</v>
      </c>
      <c r="I353" s="43" t="s">
        <v>34</v>
      </c>
      <c r="J353" s="43" t="s">
        <v>11</v>
      </c>
      <c r="K353" s="46">
        <f t="shared" si="15"/>
        <v>2477476.5999999996</v>
      </c>
      <c r="L353" s="82">
        <f>IF(I353="Product",IF(K353/'Commission Rate and Quota'!$D$5&lt;0.5,'Commission Rate and Quota'!$D$11,IF(K353/'Commission Rate and Quota'!$D$5&lt;0.75,'Commission Rate and Quota'!$D$12,IF(K353/'Commission Rate and Quota'!$D$5&lt;0.9,'Commission Rate and Quota'!$D$13,IF('Data (1 &amp; 2)'!K353/'Commission Rate and Quota'!$D$5&lt;1,'Commission Rate and Quota'!$D$14,IF('Data (1 &amp; 2)'!K353/'Commission Rate and Quota'!$D$5&lt;1.25,'Commission Rate and Quota'!$D$15,'Commission Rate and Quota'!$D$16))))),IF(K353/'Commission Rate and Quota'!$E$5&lt;0.5,'Commission Rate and Quota'!$E$11,IF(K353/'Commission Rate and Quota'!$E$5&lt;0.75,'Commission Rate and Quota'!$E$12,IF(K353/'Commission Rate and Quota'!$E$5&lt;0.9,'Commission Rate and Quota'!$E$13,IF(K353/'Commission Rate and Quota'!$E$5&lt;1,'Commission Rate and Quota'!$E$14,IF(K353/'Commission Rate and Quota'!$E$5&lt;1.25,'Commission Rate and Quota'!$E$15,'Commission Rate and Quota'!$E$16))))))</f>
        <v>0.09</v>
      </c>
      <c r="M353" s="76">
        <f t="shared" si="16"/>
        <v>195.31439999999998</v>
      </c>
    </row>
    <row r="354" spans="1:13" x14ac:dyDescent="0.25">
      <c r="A354" s="43" t="s">
        <v>143</v>
      </c>
      <c r="B354" s="44">
        <v>45927</v>
      </c>
      <c r="C354" s="43">
        <v>69202</v>
      </c>
      <c r="D354" s="45">
        <v>287.38</v>
      </c>
      <c r="E354" s="45">
        <v>0</v>
      </c>
      <c r="F354" s="43" t="s">
        <v>33</v>
      </c>
      <c r="G354" s="43">
        <v>1260</v>
      </c>
      <c r="H354" s="43" t="s">
        <v>14</v>
      </c>
      <c r="I354" s="43" t="s">
        <v>34</v>
      </c>
      <c r="J354" s="43" t="s">
        <v>11</v>
      </c>
      <c r="K354" s="46">
        <f t="shared" si="15"/>
        <v>2477763.9799999995</v>
      </c>
      <c r="L354" s="82">
        <f>IF(I354="Product",IF(K354/'Commission Rate and Quota'!$D$5&lt;0.5,'Commission Rate and Quota'!$D$11,IF(K354/'Commission Rate and Quota'!$D$5&lt;0.75,'Commission Rate and Quota'!$D$12,IF(K354/'Commission Rate and Quota'!$D$5&lt;0.9,'Commission Rate and Quota'!$D$13,IF('Data (1 &amp; 2)'!K354/'Commission Rate and Quota'!$D$5&lt;1,'Commission Rate and Quota'!$D$14,IF('Data (1 &amp; 2)'!K354/'Commission Rate and Quota'!$D$5&lt;1.25,'Commission Rate and Quota'!$D$15,'Commission Rate and Quota'!$D$16))))),IF(K354/'Commission Rate and Quota'!$E$5&lt;0.5,'Commission Rate and Quota'!$E$11,IF(K354/'Commission Rate and Quota'!$E$5&lt;0.75,'Commission Rate and Quota'!$E$12,IF(K354/'Commission Rate and Quota'!$E$5&lt;0.9,'Commission Rate and Quota'!$E$13,IF(K354/'Commission Rate and Quota'!$E$5&lt;1,'Commission Rate and Quota'!$E$14,IF(K354/'Commission Rate and Quota'!$E$5&lt;1.25,'Commission Rate and Quota'!$E$15,'Commission Rate and Quota'!$E$16))))))</f>
        <v>0.09</v>
      </c>
      <c r="M354" s="76">
        <f t="shared" si="16"/>
        <v>25.8642</v>
      </c>
    </row>
    <row r="355" spans="1:13" x14ac:dyDescent="0.25">
      <c r="A355" s="43" t="s">
        <v>194</v>
      </c>
      <c r="B355" s="44">
        <v>45932</v>
      </c>
      <c r="C355" s="43">
        <v>166022</v>
      </c>
      <c r="D355" s="45">
        <v>26432.880000000001</v>
      </c>
      <c r="E355" s="45">
        <v>4579.1400000000003</v>
      </c>
      <c r="F355" s="43" t="s">
        <v>33</v>
      </c>
      <c r="G355" s="43">
        <v>1260</v>
      </c>
      <c r="H355" s="43" t="s">
        <v>14</v>
      </c>
      <c r="I355" s="43" t="s">
        <v>34</v>
      </c>
      <c r="J355" s="43" t="s">
        <v>11</v>
      </c>
      <c r="K355" s="46">
        <f t="shared" si="15"/>
        <v>2504196.8599999994</v>
      </c>
      <c r="L355" s="82">
        <f>IF(I355="Product",IF(K355/'Commission Rate and Quota'!$D$5&lt;0.5,'Commission Rate and Quota'!$D$11,IF(K355/'Commission Rate and Quota'!$D$5&lt;0.75,'Commission Rate and Quota'!$D$12,IF(K355/'Commission Rate and Quota'!$D$5&lt;0.9,'Commission Rate and Quota'!$D$13,IF('Data (1 &amp; 2)'!K355/'Commission Rate and Quota'!$D$5&lt;1,'Commission Rate and Quota'!$D$14,IF('Data (1 &amp; 2)'!K355/'Commission Rate and Quota'!$D$5&lt;1.25,'Commission Rate and Quota'!$D$15,'Commission Rate and Quota'!$D$16))))),IF(K355/'Commission Rate and Quota'!$E$5&lt;0.5,'Commission Rate and Quota'!$E$11,IF(K355/'Commission Rate and Quota'!$E$5&lt;0.75,'Commission Rate and Quota'!$E$12,IF(K355/'Commission Rate and Quota'!$E$5&lt;0.9,'Commission Rate and Quota'!$E$13,IF(K355/'Commission Rate and Quota'!$E$5&lt;1,'Commission Rate and Quota'!$E$14,IF(K355/'Commission Rate and Quota'!$E$5&lt;1.25,'Commission Rate and Quota'!$E$15,'Commission Rate and Quota'!$E$16))))))</f>
        <v>0.09</v>
      </c>
      <c r="M355" s="76">
        <f t="shared" si="16"/>
        <v>2378.9591999999998</v>
      </c>
    </row>
    <row r="356" spans="1:13" x14ac:dyDescent="0.25">
      <c r="A356" s="43" t="s">
        <v>148</v>
      </c>
      <c r="B356" s="44">
        <v>45933</v>
      </c>
      <c r="C356" s="43">
        <v>70484</v>
      </c>
      <c r="D356" s="45">
        <v>23940</v>
      </c>
      <c r="E356" s="45">
        <v>23940</v>
      </c>
      <c r="F356" s="43" t="s">
        <v>33</v>
      </c>
      <c r="G356" s="43">
        <v>1260</v>
      </c>
      <c r="H356" s="43" t="s">
        <v>14</v>
      </c>
      <c r="I356" s="43" t="s">
        <v>34</v>
      </c>
      <c r="J356" s="43" t="s">
        <v>11</v>
      </c>
      <c r="K356" s="46">
        <f t="shared" si="15"/>
        <v>2528136.8599999994</v>
      </c>
      <c r="L356" s="82">
        <f>IF(I356="Product",IF(K356/'Commission Rate and Quota'!$D$5&lt;0.5,'Commission Rate and Quota'!$D$11,IF(K356/'Commission Rate and Quota'!$D$5&lt;0.75,'Commission Rate and Quota'!$D$12,IF(K356/'Commission Rate and Quota'!$D$5&lt;0.9,'Commission Rate and Quota'!$D$13,IF('Data (1 &amp; 2)'!K356/'Commission Rate and Quota'!$D$5&lt;1,'Commission Rate and Quota'!$D$14,IF('Data (1 &amp; 2)'!K356/'Commission Rate and Quota'!$D$5&lt;1.25,'Commission Rate and Quota'!$D$15,'Commission Rate and Quota'!$D$16))))),IF(K356/'Commission Rate and Quota'!$E$5&lt;0.5,'Commission Rate and Quota'!$E$11,IF(K356/'Commission Rate and Quota'!$E$5&lt;0.75,'Commission Rate and Quota'!$E$12,IF(K356/'Commission Rate and Quota'!$E$5&lt;0.9,'Commission Rate and Quota'!$E$13,IF(K356/'Commission Rate and Quota'!$E$5&lt;1,'Commission Rate and Quota'!$E$14,IF(K356/'Commission Rate and Quota'!$E$5&lt;1.25,'Commission Rate and Quota'!$E$15,'Commission Rate and Quota'!$E$16))))))</f>
        <v>0.09</v>
      </c>
      <c r="M356" s="76">
        <f t="shared" si="16"/>
        <v>2154.6</v>
      </c>
    </row>
    <row r="357" spans="1:13" x14ac:dyDescent="0.25">
      <c r="A357" s="43" t="s">
        <v>195</v>
      </c>
      <c r="B357" s="44">
        <v>45933</v>
      </c>
      <c r="C357" s="43">
        <v>166022</v>
      </c>
      <c r="D357" s="45">
        <v>4257.07</v>
      </c>
      <c r="E357" s="45">
        <v>638.61</v>
      </c>
      <c r="F357" s="43" t="s">
        <v>33</v>
      </c>
      <c r="G357" s="43">
        <v>1260</v>
      </c>
      <c r="H357" s="43" t="s">
        <v>14</v>
      </c>
      <c r="I357" s="43" t="s">
        <v>34</v>
      </c>
      <c r="J357" s="43" t="s">
        <v>11</v>
      </c>
      <c r="K357" s="46">
        <f t="shared" si="15"/>
        <v>2532393.9299999992</v>
      </c>
      <c r="L357" s="82">
        <f>IF(I357="Product",IF(K357/'Commission Rate and Quota'!$D$5&lt;0.5,'Commission Rate and Quota'!$D$11,IF(K357/'Commission Rate and Quota'!$D$5&lt;0.75,'Commission Rate and Quota'!$D$12,IF(K357/'Commission Rate and Quota'!$D$5&lt;0.9,'Commission Rate and Quota'!$D$13,IF('Data (1 &amp; 2)'!K357/'Commission Rate and Quota'!$D$5&lt;1,'Commission Rate and Quota'!$D$14,IF('Data (1 &amp; 2)'!K357/'Commission Rate and Quota'!$D$5&lt;1.25,'Commission Rate and Quota'!$D$15,'Commission Rate and Quota'!$D$16))))),IF(K357/'Commission Rate and Quota'!$E$5&lt;0.5,'Commission Rate and Quota'!$E$11,IF(K357/'Commission Rate and Quota'!$E$5&lt;0.75,'Commission Rate and Quota'!$E$12,IF(K357/'Commission Rate and Quota'!$E$5&lt;0.9,'Commission Rate and Quota'!$E$13,IF(K357/'Commission Rate and Quota'!$E$5&lt;1,'Commission Rate and Quota'!$E$14,IF(K357/'Commission Rate and Quota'!$E$5&lt;1.25,'Commission Rate and Quota'!$E$15,'Commission Rate and Quota'!$E$16))))))</f>
        <v>0.09</v>
      </c>
      <c r="M357" s="76">
        <f t="shared" si="16"/>
        <v>383.13629999999995</v>
      </c>
    </row>
    <row r="358" spans="1:13" x14ac:dyDescent="0.25">
      <c r="A358" s="43" t="s">
        <v>195</v>
      </c>
      <c r="B358" s="44">
        <v>45933</v>
      </c>
      <c r="C358" s="43">
        <v>166022</v>
      </c>
      <c r="D358" s="45">
        <v>264.29000000000002</v>
      </c>
      <c r="E358" s="45">
        <v>0</v>
      </c>
      <c r="F358" s="43" t="s">
        <v>33</v>
      </c>
      <c r="G358" s="43">
        <v>1260</v>
      </c>
      <c r="H358" s="43" t="s">
        <v>14</v>
      </c>
      <c r="I358" s="43" t="s">
        <v>34</v>
      </c>
      <c r="J358" s="43" t="s">
        <v>11</v>
      </c>
      <c r="K358" s="46">
        <f t="shared" si="15"/>
        <v>2532658.2199999993</v>
      </c>
      <c r="L358" s="82">
        <f>IF(I358="Product",IF(K358/'Commission Rate and Quota'!$D$5&lt;0.5,'Commission Rate and Quota'!$D$11,IF(K358/'Commission Rate and Quota'!$D$5&lt;0.75,'Commission Rate and Quota'!$D$12,IF(K358/'Commission Rate and Quota'!$D$5&lt;0.9,'Commission Rate and Quota'!$D$13,IF('Data (1 &amp; 2)'!K358/'Commission Rate and Quota'!$D$5&lt;1,'Commission Rate and Quota'!$D$14,IF('Data (1 &amp; 2)'!K358/'Commission Rate and Quota'!$D$5&lt;1.25,'Commission Rate and Quota'!$D$15,'Commission Rate and Quota'!$D$16))))),IF(K358/'Commission Rate and Quota'!$E$5&lt;0.5,'Commission Rate and Quota'!$E$11,IF(K358/'Commission Rate and Quota'!$E$5&lt;0.75,'Commission Rate and Quota'!$E$12,IF(K358/'Commission Rate and Quota'!$E$5&lt;0.9,'Commission Rate and Quota'!$E$13,IF(K358/'Commission Rate and Quota'!$E$5&lt;1,'Commission Rate and Quota'!$E$14,IF(K358/'Commission Rate and Quota'!$E$5&lt;1.25,'Commission Rate and Quota'!$E$15,'Commission Rate and Quota'!$E$16))))))</f>
        <v>0.09</v>
      </c>
      <c r="M358" s="76">
        <f t="shared" si="16"/>
        <v>23.786100000000001</v>
      </c>
    </row>
    <row r="359" spans="1:13" x14ac:dyDescent="0.25">
      <c r="A359" s="43" t="s">
        <v>151</v>
      </c>
      <c r="B359" s="44">
        <v>45941</v>
      </c>
      <c r="C359" s="43">
        <v>70610</v>
      </c>
      <c r="D359" s="45">
        <v>17703.509999999998</v>
      </c>
      <c r="E359" s="45">
        <v>886.26</v>
      </c>
      <c r="F359" s="43" t="s">
        <v>33</v>
      </c>
      <c r="G359" s="43">
        <v>1260</v>
      </c>
      <c r="H359" s="43" t="s">
        <v>14</v>
      </c>
      <c r="I359" s="43" t="s">
        <v>34</v>
      </c>
      <c r="J359" s="43" t="s">
        <v>11</v>
      </c>
      <c r="K359" s="46">
        <f t="shared" si="15"/>
        <v>2550361.7299999991</v>
      </c>
      <c r="L359" s="82">
        <f>IF(I359="Product",IF(K359/'Commission Rate and Quota'!$D$5&lt;0.5,'Commission Rate and Quota'!$D$11,IF(K359/'Commission Rate and Quota'!$D$5&lt;0.75,'Commission Rate and Quota'!$D$12,IF(K359/'Commission Rate and Quota'!$D$5&lt;0.9,'Commission Rate and Quota'!$D$13,IF('Data (1 &amp; 2)'!K359/'Commission Rate and Quota'!$D$5&lt;1,'Commission Rate and Quota'!$D$14,IF('Data (1 &amp; 2)'!K359/'Commission Rate and Quota'!$D$5&lt;1.25,'Commission Rate and Quota'!$D$15,'Commission Rate and Quota'!$D$16))))),IF(K359/'Commission Rate and Quota'!$E$5&lt;0.5,'Commission Rate and Quota'!$E$11,IF(K359/'Commission Rate and Quota'!$E$5&lt;0.75,'Commission Rate and Quota'!$E$12,IF(K359/'Commission Rate and Quota'!$E$5&lt;0.9,'Commission Rate and Quota'!$E$13,IF(K359/'Commission Rate and Quota'!$E$5&lt;1,'Commission Rate and Quota'!$E$14,IF(K359/'Commission Rate and Quota'!$E$5&lt;1.25,'Commission Rate and Quota'!$E$15,'Commission Rate and Quota'!$E$16))))))</f>
        <v>0.09</v>
      </c>
      <c r="M359" s="76">
        <f t="shared" si="16"/>
        <v>1593.3158999999998</v>
      </c>
    </row>
    <row r="360" spans="1:13" x14ac:dyDescent="0.25">
      <c r="A360" s="43" t="s">
        <v>151</v>
      </c>
      <c r="B360" s="44">
        <v>45941</v>
      </c>
      <c r="C360" s="43">
        <v>70610</v>
      </c>
      <c r="D360" s="45">
        <v>3474.18</v>
      </c>
      <c r="E360" s="45">
        <v>173.94</v>
      </c>
      <c r="F360" s="43" t="s">
        <v>33</v>
      </c>
      <c r="G360" s="43">
        <v>1260</v>
      </c>
      <c r="H360" s="43" t="s">
        <v>14</v>
      </c>
      <c r="I360" s="43" t="s">
        <v>34</v>
      </c>
      <c r="J360" s="43" t="s">
        <v>11</v>
      </c>
      <c r="K360" s="46">
        <f t="shared" si="15"/>
        <v>2553835.9099999992</v>
      </c>
      <c r="L360" s="82">
        <f>IF(I360="Product",IF(K360/'Commission Rate and Quota'!$D$5&lt;0.5,'Commission Rate and Quota'!$D$11,IF(K360/'Commission Rate and Quota'!$D$5&lt;0.75,'Commission Rate and Quota'!$D$12,IF(K360/'Commission Rate and Quota'!$D$5&lt;0.9,'Commission Rate and Quota'!$D$13,IF('Data (1 &amp; 2)'!K360/'Commission Rate and Quota'!$D$5&lt;1,'Commission Rate and Quota'!$D$14,IF('Data (1 &amp; 2)'!K360/'Commission Rate and Quota'!$D$5&lt;1.25,'Commission Rate and Quota'!$D$15,'Commission Rate and Quota'!$D$16))))),IF(K360/'Commission Rate and Quota'!$E$5&lt;0.5,'Commission Rate and Quota'!$E$11,IF(K360/'Commission Rate and Quota'!$E$5&lt;0.75,'Commission Rate and Quota'!$E$12,IF(K360/'Commission Rate and Quota'!$E$5&lt;0.9,'Commission Rate and Quota'!$E$13,IF(K360/'Commission Rate and Quota'!$E$5&lt;1,'Commission Rate and Quota'!$E$14,IF(K360/'Commission Rate and Quota'!$E$5&lt;1.25,'Commission Rate and Quota'!$E$15,'Commission Rate and Quota'!$E$16))))))</f>
        <v>0.09</v>
      </c>
      <c r="M360" s="76">
        <f t="shared" si="16"/>
        <v>312.67619999999999</v>
      </c>
    </row>
    <row r="361" spans="1:13" x14ac:dyDescent="0.25">
      <c r="A361" s="43" t="s">
        <v>151</v>
      </c>
      <c r="B361" s="44">
        <v>45941</v>
      </c>
      <c r="C361" s="43">
        <v>70610</v>
      </c>
      <c r="D361" s="45">
        <v>1588.34</v>
      </c>
      <c r="E361" s="45">
        <v>0</v>
      </c>
      <c r="F361" s="43" t="s">
        <v>33</v>
      </c>
      <c r="G361" s="43">
        <v>1260</v>
      </c>
      <c r="H361" s="43" t="s">
        <v>14</v>
      </c>
      <c r="I361" s="43" t="s">
        <v>34</v>
      </c>
      <c r="J361" s="43" t="s">
        <v>11</v>
      </c>
      <c r="K361" s="46">
        <f t="shared" si="15"/>
        <v>2555424.2499999991</v>
      </c>
      <c r="L361" s="82">
        <f>IF(I361="Product",IF(K361/'Commission Rate and Quota'!$D$5&lt;0.5,'Commission Rate and Quota'!$D$11,IF(K361/'Commission Rate and Quota'!$D$5&lt;0.75,'Commission Rate and Quota'!$D$12,IF(K361/'Commission Rate and Quota'!$D$5&lt;0.9,'Commission Rate and Quota'!$D$13,IF('Data (1 &amp; 2)'!K361/'Commission Rate and Quota'!$D$5&lt;1,'Commission Rate and Quota'!$D$14,IF('Data (1 &amp; 2)'!K361/'Commission Rate and Quota'!$D$5&lt;1.25,'Commission Rate and Quota'!$D$15,'Commission Rate and Quota'!$D$16))))),IF(K361/'Commission Rate and Quota'!$E$5&lt;0.5,'Commission Rate and Quota'!$E$11,IF(K361/'Commission Rate and Quota'!$E$5&lt;0.75,'Commission Rate and Quota'!$E$12,IF(K361/'Commission Rate and Quota'!$E$5&lt;0.9,'Commission Rate and Quota'!$E$13,IF(K361/'Commission Rate and Quota'!$E$5&lt;1,'Commission Rate and Quota'!$E$14,IF(K361/'Commission Rate and Quota'!$E$5&lt;1.25,'Commission Rate and Quota'!$E$15,'Commission Rate and Quota'!$E$16))))))</f>
        <v>0.09</v>
      </c>
      <c r="M361" s="76">
        <f t="shared" si="16"/>
        <v>142.95059999999998</v>
      </c>
    </row>
    <row r="362" spans="1:13" x14ac:dyDescent="0.25">
      <c r="A362" s="43" t="s">
        <v>248</v>
      </c>
      <c r="B362" s="44">
        <v>45949</v>
      </c>
      <c r="C362" s="43">
        <v>167528</v>
      </c>
      <c r="D362" s="45">
        <v>6762.5</v>
      </c>
      <c r="E362" s="45">
        <v>1354.6</v>
      </c>
      <c r="F362" s="43" t="s">
        <v>33</v>
      </c>
      <c r="G362" s="43">
        <v>1260</v>
      </c>
      <c r="H362" s="43" t="s">
        <v>14</v>
      </c>
      <c r="I362" s="43" t="s">
        <v>34</v>
      </c>
      <c r="J362" s="43" t="s">
        <v>11</v>
      </c>
      <c r="K362" s="46">
        <f t="shared" si="15"/>
        <v>2562186.7499999991</v>
      </c>
      <c r="L362" s="82">
        <f>IF(I362="Product",IF(K362/'Commission Rate and Quota'!$D$5&lt;0.5,'Commission Rate and Quota'!$D$11,IF(K362/'Commission Rate and Quota'!$D$5&lt;0.75,'Commission Rate and Quota'!$D$12,IF(K362/'Commission Rate and Quota'!$D$5&lt;0.9,'Commission Rate and Quota'!$D$13,IF('Data (1 &amp; 2)'!K362/'Commission Rate and Quota'!$D$5&lt;1,'Commission Rate and Quota'!$D$14,IF('Data (1 &amp; 2)'!K362/'Commission Rate and Quota'!$D$5&lt;1.25,'Commission Rate and Quota'!$D$15,'Commission Rate and Quota'!$D$16))))),IF(K362/'Commission Rate and Quota'!$E$5&lt;0.5,'Commission Rate and Quota'!$E$11,IF(K362/'Commission Rate and Quota'!$E$5&lt;0.75,'Commission Rate and Quota'!$E$12,IF(K362/'Commission Rate and Quota'!$E$5&lt;0.9,'Commission Rate and Quota'!$E$13,IF(K362/'Commission Rate and Quota'!$E$5&lt;1,'Commission Rate and Quota'!$E$14,IF(K362/'Commission Rate and Quota'!$E$5&lt;1.25,'Commission Rate and Quota'!$E$15,'Commission Rate and Quota'!$E$16))))))</f>
        <v>0.09</v>
      </c>
      <c r="M362" s="76">
        <f t="shared" si="16"/>
        <v>608.625</v>
      </c>
    </row>
    <row r="363" spans="1:13" x14ac:dyDescent="0.25">
      <c r="A363" s="43" t="s">
        <v>119</v>
      </c>
      <c r="B363" s="44">
        <v>45954</v>
      </c>
      <c r="C363" s="43">
        <v>56586</v>
      </c>
      <c r="D363" s="45">
        <v>22556.21</v>
      </c>
      <c r="E363" s="45">
        <v>2255.42</v>
      </c>
      <c r="F363" s="43" t="s">
        <v>33</v>
      </c>
      <c r="G363" s="43">
        <v>1260</v>
      </c>
      <c r="H363" s="43" t="s">
        <v>14</v>
      </c>
      <c r="I363" s="43" t="s">
        <v>34</v>
      </c>
      <c r="J363" s="43" t="s">
        <v>11</v>
      </c>
      <c r="K363" s="46">
        <f t="shared" si="15"/>
        <v>2584742.959999999</v>
      </c>
      <c r="L363" s="82">
        <f>IF(I363="Product",IF(K363/'Commission Rate and Quota'!$D$5&lt;0.5,'Commission Rate and Quota'!$D$11,IF(K363/'Commission Rate and Quota'!$D$5&lt;0.75,'Commission Rate and Quota'!$D$12,IF(K363/'Commission Rate and Quota'!$D$5&lt;0.9,'Commission Rate and Quota'!$D$13,IF('Data (1 &amp; 2)'!K363/'Commission Rate and Quota'!$D$5&lt;1,'Commission Rate and Quota'!$D$14,IF('Data (1 &amp; 2)'!K363/'Commission Rate and Quota'!$D$5&lt;1.25,'Commission Rate and Quota'!$D$15,'Commission Rate and Quota'!$D$16))))),IF(K363/'Commission Rate and Quota'!$E$5&lt;0.5,'Commission Rate and Quota'!$E$11,IF(K363/'Commission Rate and Quota'!$E$5&lt;0.75,'Commission Rate and Quota'!$E$12,IF(K363/'Commission Rate and Quota'!$E$5&lt;0.9,'Commission Rate and Quota'!$E$13,IF(K363/'Commission Rate and Quota'!$E$5&lt;1,'Commission Rate and Quota'!$E$14,IF(K363/'Commission Rate and Quota'!$E$5&lt;1.25,'Commission Rate and Quota'!$E$15,'Commission Rate and Quota'!$E$16))))))</f>
        <v>0.09</v>
      </c>
      <c r="M363" s="76">
        <f t="shared" si="16"/>
        <v>2030.0588999999998</v>
      </c>
    </row>
    <row r="364" spans="1:13" x14ac:dyDescent="0.25">
      <c r="A364" s="43" t="s">
        <v>119</v>
      </c>
      <c r="B364" s="44">
        <v>45954</v>
      </c>
      <c r="C364" s="43">
        <v>56586</v>
      </c>
      <c r="D364" s="45">
        <v>25939.57</v>
      </c>
      <c r="E364" s="45">
        <v>2593.7199999999998</v>
      </c>
      <c r="F364" s="43" t="s">
        <v>33</v>
      </c>
      <c r="G364" s="43">
        <v>1260</v>
      </c>
      <c r="H364" s="43" t="s">
        <v>14</v>
      </c>
      <c r="I364" s="43" t="s">
        <v>34</v>
      </c>
      <c r="J364" s="43" t="s">
        <v>11</v>
      </c>
      <c r="K364" s="46">
        <f t="shared" si="15"/>
        <v>2610682.5299999989</v>
      </c>
      <c r="L364" s="82">
        <f>IF(I364="Product",IF(K364/'Commission Rate and Quota'!$D$5&lt;0.5,'Commission Rate and Quota'!$D$11,IF(K364/'Commission Rate and Quota'!$D$5&lt;0.75,'Commission Rate and Quota'!$D$12,IF(K364/'Commission Rate and Quota'!$D$5&lt;0.9,'Commission Rate and Quota'!$D$13,IF('Data (1 &amp; 2)'!K364/'Commission Rate and Quota'!$D$5&lt;1,'Commission Rate and Quota'!$D$14,IF('Data (1 &amp; 2)'!K364/'Commission Rate and Quota'!$D$5&lt;1.25,'Commission Rate and Quota'!$D$15,'Commission Rate and Quota'!$D$16))))),IF(K364/'Commission Rate and Quota'!$E$5&lt;0.5,'Commission Rate and Quota'!$E$11,IF(K364/'Commission Rate and Quota'!$E$5&lt;0.75,'Commission Rate and Quota'!$E$12,IF(K364/'Commission Rate and Quota'!$E$5&lt;0.9,'Commission Rate and Quota'!$E$13,IF(K364/'Commission Rate and Quota'!$E$5&lt;1,'Commission Rate and Quota'!$E$14,IF(K364/'Commission Rate and Quota'!$E$5&lt;1.25,'Commission Rate and Quota'!$E$15,'Commission Rate and Quota'!$E$16))))))</f>
        <v>0.09</v>
      </c>
      <c r="M364" s="76">
        <f t="shared" si="16"/>
        <v>2334.5612999999998</v>
      </c>
    </row>
    <row r="365" spans="1:13" x14ac:dyDescent="0.25">
      <c r="A365" s="43" t="s">
        <v>119</v>
      </c>
      <c r="B365" s="44">
        <v>45954</v>
      </c>
      <c r="C365" s="43">
        <v>56586</v>
      </c>
      <c r="D365" s="45">
        <v>1272.47</v>
      </c>
      <c r="E365" s="45">
        <v>0</v>
      </c>
      <c r="F365" s="43" t="s">
        <v>33</v>
      </c>
      <c r="G365" s="43">
        <v>1260</v>
      </c>
      <c r="H365" s="43" t="s">
        <v>14</v>
      </c>
      <c r="I365" s="43" t="s">
        <v>34</v>
      </c>
      <c r="J365" s="43" t="s">
        <v>11</v>
      </c>
      <c r="K365" s="46">
        <f t="shared" si="15"/>
        <v>2611954.9999999991</v>
      </c>
      <c r="L365" s="82">
        <f>IF(I365="Product",IF(K365/'Commission Rate and Quota'!$D$5&lt;0.5,'Commission Rate and Quota'!$D$11,IF(K365/'Commission Rate and Quota'!$D$5&lt;0.75,'Commission Rate and Quota'!$D$12,IF(K365/'Commission Rate and Quota'!$D$5&lt;0.9,'Commission Rate and Quota'!$D$13,IF('Data (1 &amp; 2)'!K365/'Commission Rate and Quota'!$D$5&lt;1,'Commission Rate and Quota'!$D$14,IF('Data (1 &amp; 2)'!K365/'Commission Rate and Quota'!$D$5&lt;1.25,'Commission Rate and Quota'!$D$15,'Commission Rate and Quota'!$D$16))))),IF(K365/'Commission Rate and Quota'!$E$5&lt;0.5,'Commission Rate and Quota'!$E$11,IF(K365/'Commission Rate and Quota'!$E$5&lt;0.75,'Commission Rate and Quota'!$E$12,IF(K365/'Commission Rate and Quota'!$E$5&lt;0.9,'Commission Rate and Quota'!$E$13,IF(K365/'Commission Rate and Quota'!$E$5&lt;1,'Commission Rate and Quota'!$E$14,IF(K365/'Commission Rate and Quota'!$E$5&lt;1.25,'Commission Rate and Quota'!$E$15,'Commission Rate and Quota'!$E$16))))))</f>
        <v>0.09</v>
      </c>
      <c r="M365" s="76">
        <f t="shared" si="16"/>
        <v>114.5223</v>
      </c>
    </row>
    <row r="366" spans="1:13" x14ac:dyDescent="0.25">
      <c r="A366" s="43" t="s">
        <v>168</v>
      </c>
      <c r="B366" s="44">
        <v>45967</v>
      </c>
      <c r="C366" s="43">
        <v>121779</v>
      </c>
      <c r="D366" s="45">
        <v>49864.2</v>
      </c>
      <c r="E366" s="45">
        <v>6584.2</v>
      </c>
      <c r="F366" s="43" t="s">
        <v>33</v>
      </c>
      <c r="G366" s="43">
        <v>1260</v>
      </c>
      <c r="H366" s="43" t="s">
        <v>14</v>
      </c>
      <c r="I366" s="43" t="s">
        <v>34</v>
      </c>
      <c r="J366" s="43" t="s">
        <v>11</v>
      </c>
      <c r="K366" s="46">
        <f t="shared" si="15"/>
        <v>2661819.1999999993</v>
      </c>
      <c r="L366" s="82">
        <f>IF(I366="Product",IF(K366/'Commission Rate and Quota'!$D$5&lt;0.5,'Commission Rate and Quota'!$D$11,IF(K366/'Commission Rate and Quota'!$D$5&lt;0.75,'Commission Rate and Quota'!$D$12,IF(K366/'Commission Rate and Quota'!$D$5&lt;0.9,'Commission Rate and Quota'!$D$13,IF('Data (1 &amp; 2)'!K366/'Commission Rate and Quota'!$D$5&lt;1,'Commission Rate and Quota'!$D$14,IF('Data (1 &amp; 2)'!K366/'Commission Rate and Quota'!$D$5&lt;1.25,'Commission Rate and Quota'!$D$15,'Commission Rate and Quota'!$D$16))))),IF(K366/'Commission Rate and Quota'!$E$5&lt;0.5,'Commission Rate and Quota'!$E$11,IF(K366/'Commission Rate and Quota'!$E$5&lt;0.75,'Commission Rate and Quota'!$E$12,IF(K366/'Commission Rate and Quota'!$E$5&lt;0.9,'Commission Rate and Quota'!$E$13,IF(K366/'Commission Rate and Quota'!$E$5&lt;1,'Commission Rate and Quota'!$E$14,IF(K366/'Commission Rate and Quota'!$E$5&lt;1.25,'Commission Rate and Quota'!$E$15,'Commission Rate and Quota'!$E$16))))))</f>
        <v>0.1</v>
      </c>
      <c r="M366" s="76">
        <f t="shared" si="16"/>
        <v>4986.42</v>
      </c>
    </row>
    <row r="367" spans="1:13" x14ac:dyDescent="0.25">
      <c r="A367" s="43" t="s">
        <v>62</v>
      </c>
      <c r="B367" s="44">
        <v>45969</v>
      </c>
      <c r="C367" s="43">
        <v>38966</v>
      </c>
      <c r="D367" s="45">
        <v>20744</v>
      </c>
      <c r="E367" s="45">
        <v>3944</v>
      </c>
      <c r="F367" s="43" t="s">
        <v>33</v>
      </c>
      <c r="G367" s="43">
        <v>1260</v>
      </c>
      <c r="H367" s="43" t="s">
        <v>14</v>
      </c>
      <c r="I367" s="43" t="s">
        <v>34</v>
      </c>
      <c r="J367" s="43" t="s">
        <v>11</v>
      </c>
      <c r="K367" s="46">
        <f t="shared" si="15"/>
        <v>2682563.1999999993</v>
      </c>
      <c r="L367" s="82">
        <f>IF(I367="Product",IF(K367/'Commission Rate and Quota'!$D$5&lt;0.5,'Commission Rate and Quota'!$D$11,IF(K367/'Commission Rate and Quota'!$D$5&lt;0.75,'Commission Rate and Quota'!$D$12,IF(K367/'Commission Rate and Quota'!$D$5&lt;0.9,'Commission Rate and Quota'!$D$13,IF('Data (1 &amp; 2)'!K367/'Commission Rate and Quota'!$D$5&lt;1,'Commission Rate and Quota'!$D$14,IF('Data (1 &amp; 2)'!K367/'Commission Rate and Quota'!$D$5&lt;1.25,'Commission Rate and Quota'!$D$15,'Commission Rate and Quota'!$D$16))))),IF(K367/'Commission Rate and Quota'!$E$5&lt;0.5,'Commission Rate and Quota'!$E$11,IF(K367/'Commission Rate and Quota'!$E$5&lt;0.75,'Commission Rate and Quota'!$E$12,IF(K367/'Commission Rate and Quota'!$E$5&lt;0.9,'Commission Rate and Quota'!$E$13,IF(K367/'Commission Rate and Quota'!$E$5&lt;1,'Commission Rate and Quota'!$E$14,IF(K367/'Commission Rate and Quota'!$E$5&lt;1.25,'Commission Rate and Quota'!$E$15,'Commission Rate and Quota'!$E$16))))))</f>
        <v>0.1</v>
      </c>
      <c r="M367" s="76">
        <f t="shared" si="16"/>
        <v>2074.4</v>
      </c>
    </row>
    <row r="368" spans="1:13" x14ac:dyDescent="0.25">
      <c r="A368" s="43" t="s">
        <v>120</v>
      </c>
      <c r="B368" s="44">
        <v>45969</v>
      </c>
      <c r="C368" s="43">
        <v>56586</v>
      </c>
      <c r="D368" s="45">
        <v>143915.20000000001</v>
      </c>
      <c r="E368" s="45">
        <v>7915.2</v>
      </c>
      <c r="F368" s="43" t="s">
        <v>33</v>
      </c>
      <c r="G368" s="43">
        <v>1260</v>
      </c>
      <c r="H368" s="43" t="s">
        <v>14</v>
      </c>
      <c r="I368" s="43" t="s">
        <v>34</v>
      </c>
      <c r="J368" s="43" t="s">
        <v>11</v>
      </c>
      <c r="K368" s="46">
        <f t="shared" si="15"/>
        <v>2826478.3999999994</v>
      </c>
      <c r="L368" s="82">
        <f>IF(I368="Product",IF(K368/'Commission Rate and Quota'!$D$5&lt;0.5,'Commission Rate and Quota'!$D$11,IF(K368/'Commission Rate and Quota'!$D$5&lt;0.75,'Commission Rate and Quota'!$D$12,IF(K368/'Commission Rate and Quota'!$D$5&lt;0.9,'Commission Rate and Quota'!$D$13,IF('Data (1 &amp; 2)'!K368/'Commission Rate and Quota'!$D$5&lt;1,'Commission Rate and Quota'!$D$14,IF('Data (1 &amp; 2)'!K368/'Commission Rate and Quota'!$D$5&lt;1.25,'Commission Rate and Quota'!$D$15,'Commission Rate and Quota'!$D$16))))),IF(K368/'Commission Rate and Quota'!$E$5&lt;0.5,'Commission Rate and Quota'!$E$11,IF(K368/'Commission Rate and Quota'!$E$5&lt;0.75,'Commission Rate and Quota'!$E$12,IF(K368/'Commission Rate and Quota'!$E$5&lt;0.9,'Commission Rate and Quota'!$E$13,IF(K368/'Commission Rate and Quota'!$E$5&lt;1,'Commission Rate and Quota'!$E$14,IF(K368/'Commission Rate and Quota'!$E$5&lt;1.25,'Commission Rate and Quota'!$E$15,'Commission Rate and Quota'!$E$16))))))</f>
        <v>0.1</v>
      </c>
      <c r="M368" s="76">
        <f t="shared" si="16"/>
        <v>14391.520000000002</v>
      </c>
    </row>
    <row r="369" spans="1:13" x14ac:dyDescent="0.25">
      <c r="A369" s="43" t="s">
        <v>120</v>
      </c>
      <c r="B369" s="44">
        <v>45969</v>
      </c>
      <c r="C369" s="43">
        <v>56586</v>
      </c>
      <c r="D369" s="45">
        <v>10793.64</v>
      </c>
      <c r="E369" s="45">
        <v>0</v>
      </c>
      <c r="F369" s="43" t="s">
        <v>33</v>
      </c>
      <c r="G369" s="43">
        <v>1260</v>
      </c>
      <c r="H369" s="43" t="s">
        <v>14</v>
      </c>
      <c r="I369" s="43" t="s">
        <v>34</v>
      </c>
      <c r="J369" s="43" t="s">
        <v>11</v>
      </c>
      <c r="K369" s="46">
        <f t="shared" si="15"/>
        <v>2837272.0399999996</v>
      </c>
      <c r="L369" s="82">
        <f>IF(I369="Product",IF(K369/'Commission Rate and Quota'!$D$5&lt;0.5,'Commission Rate and Quota'!$D$11,IF(K369/'Commission Rate and Quota'!$D$5&lt;0.75,'Commission Rate and Quota'!$D$12,IF(K369/'Commission Rate and Quota'!$D$5&lt;0.9,'Commission Rate and Quota'!$D$13,IF('Data (1 &amp; 2)'!K369/'Commission Rate and Quota'!$D$5&lt;1,'Commission Rate and Quota'!$D$14,IF('Data (1 &amp; 2)'!K369/'Commission Rate and Quota'!$D$5&lt;1.25,'Commission Rate and Quota'!$D$15,'Commission Rate and Quota'!$D$16))))),IF(K369/'Commission Rate and Quota'!$E$5&lt;0.5,'Commission Rate and Quota'!$E$11,IF(K369/'Commission Rate and Quota'!$E$5&lt;0.75,'Commission Rate and Quota'!$E$12,IF(K369/'Commission Rate and Quota'!$E$5&lt;0.9,'Commission Rate and Quota'!$E$13,IF(K369/'Commission Rate and Quota'!$E$5&lt;1,'Commission Rate and Quota'!$E$14,IF(K369/'Commission Rate and Quota'!$E$5&lt;1.25,'Commission Rate and Quota'!$E$15,'Commission Rate and Quota'!$E$16))))))</f>
        <v>0.1</v>
      </c>
      <c r="M369" s="76">
        <f t="shared" si="16"/>
        <v>1079.364</v>
      </c>
    </row>
    <row r="370" spans="1:13" x14ac:dyDescent="0.25">
      <c r="A370" s="43" t="s">
        <v>120</v>
      </c>
      <c r="B370" s="44">
        <v>45969</v>
      </c>
      <c r="C370" s="43">
        <v>56586</v>
      </c>
      <c r="D370" s="45">
        <v>52910</v>
      </c>
      <c r="E370" s="45">
        <v>2910</v>
      </c>
      <c r="F370" s="43" t="s">
        <v>33</v>
      </c>
      <c r="G370" s="43">
        <v>1260</v>
      </c>
      <c r="H370" s="43" t="s">
        <v>14</v>
      </c>
      <c r="I370" s="43" t="s">
        <v>34</v>
      </c>
      <c r="J370" s="43" t="s">
        <v>11</v>
      </c>
      <c r="K370" s="46">
        <f t="shared" si="15"/>
        <v>2890182.0399999996</v>
      </c>
      <c r="L370" s="82">
        <f>IF(I370="Product",IF(K370/'Commission Rate and Quota'!$D$5&lt;0.5,'Commission Rate and Quota'!$D$11,IF(K370/'Commission Rate and Quota'!$D$5&lt;0.75,'Commission Rate and Quota'!$D$12,IF(K370/'Commission Rate and Quota'!$D$5&lt;0.9,'Commission Rate and Quota'!$D$13,IF('Data (1 &amp; 2)'!K370/'Commission Rate and Quota'!$D$5&lt;1,'Commission Rate and Quota'!$D$14,IF('Data (1 &amp; 2)'!K370/'Commission Rate and Quota'!$D$5&lt;1.25,'Commission Rate and Quota'!$D$15,'Commission Rate and Quota'!$D$16))))),IF(K370/'Commission Rate and Quota'!$E$5&lt;0.5,'Commission Rate and Quota'!$E$11,IF(K370/'Commission Rate and Quota'!$E$5&lt;0.75,'Commission Rate and Quota'!$E$12,IF(K370/'Commission Rate and Quota'!$E$5&lt;0.9,'Commission Rate and Quota'!$E$13,IF(K370/'Commission Rate and Quota'!$E$5&lt;1,'Commission Rate and Quota'!$E$14,IF(K370/'Commission Rate and Quota'!$E$5&lt;1.25,'Commission Rate and Quota'!$E$15,'Commission Rate and Quota'!$E$16))))))</f>
        <v>0.1</v>
      </c>
      <c r="M370" s="76">
        <f t="shared" si="16"/>
        <v>5291</v>
      </c>
    </row>
    <row r="371" spans="1:13" x14ac:dyDescent="0.25">
      <c r="A371" s="43" t="s">
        <v>250</v>
      </c>
      <c r="B371" s="44">
        <v>45975</v>
      </c>
      <c r="C371" s="43">
        <v>167620</v>
      </c>
      <c r="D371" s="45">
        <v>17681</v>
      </c>
      <c r="E371" s="45">
        <v>919.99</v>
      </c>
      <c r="F371" s="43" t="s">
        <v>33</v>
      </c>
      <c r="G371" s="43">
        <v>1260</v>
      </c>
      <c r="H371" s="43" t="s">
        <v>14</v>
      </c>
      <c r="I371" s="43" t="s">
        <v>34</v>
      </c>
      <c r="J371" s="43" t="s">
        <v>11</v>
      </c>
      <c r="K371" s="46">
        <f t="shared" si="15"/>
        <v>2907863.0399999996</v>
      </c>
      <c r="L371" s="82">
        <f>IF(I371="Product",IF(K371/'Commission Rate and Quota'!$D$5&lt;0.5,'Commission Rate and Quota'!$D$11,IF(K371/'Commission Rate and Quota'!$D$5&lt;0.75,'Commission Rate and Quota'!$D$12,IF(K371/'Commission Rate and Quota'!$D$5&lt;0.9,'Commission Rate and Quota'!$D$13,IF('Data (1 &amp; 2)'!K371/'Commission Rate and Quota'!$D$5&lt;1,'Commission Rate and Quota'!$D$14,IF('Data (1 &amp; 2)'!K371/'Commission Rate and Quota'!$D$5&lt;1.25,'Commission Rate and Quota'!$D$15,'Commission Rate and Quota'!$D$16))))),IF(K371/'Commission Rate and Quota'!$E$5&lt;0.5,'Commission Rate and Quota'!$E$11,IF(K371/'Commission Rate and Quota'!$E$5&lt;0.75,'Commission Rate and Quota'!$E$12,IF(K371/'Commission Rate and Quota'!$E$5&lt;0.9,'Commission Rate and Quota'!$E$13,IF(K371/'Commission Rate and Quota'!$E$5&lt;1,'Commission Rate and Quota'!$E$14,IF(K371/'Commission Rate and Quota'!$E$5&lt;1.25,'Commission Rate and Quota'!$E$15,'Commission Rate and Quota'!$E$16))))))</f>
        <v>0.1</v>
      </c>
      <c r="M371" s="76">
        <f t="shared" si="16"/>
        <v>1768.1000000000001</v>
      </c>
    </row>
    <row r="372" spans="1:13" x14ac:dyDescent="0.25">
      <c r="A372" s="43" t="s">
        <v>250</v>
      </c>
      <c r="B372" s="44">
        <v>45975</v>
      </c>
      <c r="C372" s="43">
        <v>167620</v>
      </c>
      <c r="D372" s="45">
        <v>29280</v>
      </c>
      <c r="E372" s="45">
        <v>1248.8</v>
      </c>
      <c r="F372" s="43" t="s">
        <v>33</v>
      </c>
      <c r="G372" s="43">
        <v>1260</v>
      </c>
      <c r="H372" s="43" t="s">
        <v>14</v>
      </c>
      <c r="I372" s="43" t="s">
        <v>34</v>
      </c>
      <c r="J372" s="43" t="s">
        <v>11</v>
      </c>
      <c r="K372" s="46">
        <f t="shared" si="15"/>
        <v>2937143.0399999996</v>
      </c>
      <c r="L372" s="82">
        <f>IF(I372="Product",IF(K372/'Commission Rate and Quota'!$D$5&lt;0.5,'Commission Rate and Quota'!$D$11,IF(K372/'Commission Rate and Quota'!$D$5&lt;0.75,'Commission Rate and Quota'!$D$12,IF(K372/'Commission Rate and Quota'!$D$5&lt;0.9,'Commission Rate and Quota'!$D$13,IF('Data (1 &amp; 2)'!K372/'Commission Rate and Quota'!$D$5&lt;1,'Commission Rate and Quota'!$D$14,IF('Data (1 &amp; 2)'!K372/'Commission Rate and Quota'!$D$5&lt;1.25,'Commission Rate and Quota'!$D$15,'Commission Rate and Quota'!$D$16))))),IF(K372/'Commission Rate and Quota'!$E$5&lt;0.5,'Commission Rate and Quota'!$E$11,IF(K372/'Commission Rate and Quota'!$E$5&lt;0.75,'Commission Rate and Quota'!$E$12,IF(K372/'Commission Rate and Quota'!$E$5&lt;0.9,'Commission Rate and Quota'!$E$13,IF(K372/'Commission Rate and Quota'!$E$5&lt;1,'Commission Rate and Quota'!$E$14,IF(K372/'Commission Rate and Quota'!$E$5&lt;1.25,'Commission Rate and Quota'!$E$15,'Commission Rate and Quota'!$E$16))))))</f>
        <v>0.1</v>
      </c>
      <c r="M372" s="76">
        <f t="shared" si="16"/>
        <v>2928</v>
      </c>
    </row>
    <row r="373" spans="1:13" x14ac:dyDescent="0.25">
      <c r="A373" s="43" t="s">
        <v>144</v>
      </c>
      <c r="B373" s="44">
        <v>45980</v>
      </c>
      <c r="C373" s="43">
        <v>69202</v>
      </c>
      <c r="D373" s="45">
        <v>51426.63</v>
      </c>
      <c r="E373" s="45">
        <v>5795.19</v>
      </c>
      <c r="F373" s="43" t="s">
        <v>33</v>
      </c>
      <c r="G373" s="43">
        <v>1260</v>
      </c>
      <c r="H373" s="43" t="s">
        <v>14</v>
      </c>
      <c r="I373" s="43" t="s">
        <v>34</v>
      </c>
      <c r="J373" s="43" t="s">
        <v>11</v>
      </c>
      <c r="K373" s="46">
        <f t="shared" si="15"/>
        <v>2988569.6699999995</v>
      </c>
      <c r="L373" s="82">
        <f>IF(I373="Product",IF(K373/'Commission Rate and Quota'!$D$5&lt;0.5,'Commission Rate and Quota'!$D$11,IF(K373/'Commission Rate and Quota'!$D$5&lt;0.75,'Commission Rate and Quota'!$D$12,IF(K373/'Commission Rate and Quota'!$D$5&lt;0.9,'Commission Rate and Quota'!$D$13,IF('Data (1 &amp; 2)'!K373/'Commission Rate and Quota'!$D$5&lt;1,'Commission Rate and Quota'!$D$14,IF('Data (1 &amp; 2)'!K373/'Commission Rate and Quota'!$D$5&lt;1.25,'Commission Rate and Quota'!$D$15,'Commission Rate and Quota'!$D$16))))),IF(K373/'Commission Rate and Quota'!$E$5&lt;0.5,'Commission Rate and Quota'!$E$11,IF(K373/'Commission Rate and Quota'!$E$5&lt;0.75,'Commission Rate and Quota'!$E$12,IF(K373/'Commission Rate and Quota'!$E$5&lt;0.9,'Commission Rate and Quota'!$E$13,IF(K373/'Commission Rate and Quota'!$E$5&lt;1,'Commission Rate and Quota'!$E$14,IF(K373/'Commission Rate and Quota'!$E$5&lt;1.25,'Commission Rate and Quota'!$E$15,'Commission Rate and Quota'!$E$16))))))</f>
        <v>0.1</v>
      </c>
      <c r="M373" s="76">
        <f t="shared" si="16"/>
        <v>5142.6630000000005</v>
      </c>
    </row>
    <row r="374" spans="1:13" x14ac:dyDescent="0.25">
      <c r="A374" s="43" t="s">
        <v>144</v>
      </c>
      <c r="B374" s="44">
        <v>45980</v>
      </c>
      <c r="C374" s="43">
        <v>69202</v>
      </c>
      <c r="D374" s="45">
        <v>3571.29</v>
      </c>
      <c r="E374" s="45">
        <v>402.44</v>
      </c>
      <c r="F374" s="43" t="s">
        <v>33</v>
      </c>
      <c r="G374" s="43">
        <v>1260</v>
      </c>
      <c r="H374" s="43" t="s">
        <v>14</v>
      </c>
      <c r="I374" s="43" t="s">
        <v>34</v>
      </c>
      <c r="J374" s="43" t="s">
        <v>11</v>
      </c>
      <c r="K374" s="46">
        <f t="shared" si="15"/>
        <v>2992140.9599999995</v>
      </c>
      <c r="L374" s="82">
        <f>IF(I374="Product",IF(K374/'Commission Rate and Quota'!$D$5&lt;0.5,'Commission Rate and Quota'!$D$11,IF(K374/'Commission Rate and Quota'!$D$5&lt;0.75,'Commission Rate and Quota'!$D$12,IF(K374/'Commission Rate and Quota'!$D$5&lt;0.9,'Commission Rate and Quota'!$D$13,IF('Data (1 &amp; 2)'!K374/'Commission Rate and Quota'!$D$5&lt;1,'Commission Rate and Quota'!$D$14,IF('Data (1 &amp; 2)'!K374/'Commission Rate and Quota'!$D$5&lt;1.25,'Commission Rate and Quota'!$D$15,'Commission Rate and Quota'!$D$16))))),IF(K374/'Commission Rate and Quota'!$E$5&lt;0.5,'Commission Rate and Quota'!$E$11,IF(K374/'Commission Rate and Quota'!$E$5&lt;0.75,'Commission Rate and Quota'!$E$12,IF(K374/'Commission Rate and Quota'!$E$5&lt;0.9,'Commission Rate and Quota'!$E$13,IF(K374/'Commission Rate and Quota'!$E$5&lt;1,'Commission Rate and Quota'!$E$14,IF(K374/'Commission Rate and Quota'!$E$5&lt;1.25,'Commission Rate and Quota'!$E$15,'Commission Rate and Quota'!$E$16))))))</f>
        <v>0.1</v>
      </c>
      <c r="M374" s="76">
        <f t="shared" si="16"/>
        <v>357.12900000000002</v>
      </c>
    </row>
    <row r="375" spans="1:13" x14ac:dyDescent="0.25">
      <c r="A375" s="43" t="s">
        <v>144</v>
      </c>
      <c r="B375" s="44">
        <v>45980</v>
      </c>
      <c r="C375" s="43">
        <v>69202</v>
      </c>
      <c r="D375" s="45">
        <v>4124.84</v>
      </c>
      <c r="E375" s="45">
        <v>0</v>
      </c>
      <c r="F375" s="43" t="s">
        <v>33</v>
      </c>
      <c r="G375" s="43">
        <v>1260</v>
      </c>
      <c r="H375" s="43" t="s">
        <v>14</v>
      </c>
      <c r="I375" s="43" t="s">
        <v>34</v>
      </c>
      <c r="J375" s="43" t="s">
        <v>11</v>
      </c>
      <c r="K375" s="46">
        <f t="shared" si="15"/>
        <v>2996265.7999999993</v>
      </c>
      <c r="L375" s="82">
        <f>IF(I375="Product",IF(K375/'Commission Rate and Quota'!$D$5&lt;0.5,'Commission Rate and Quota'!$D$11,IF(K375/'Commission Rate and Quota'!$D$5&lt;0.75,'Commission Rate and Quota'!$D$12,IF(K375/'Commission Rate and Quota'!$D$5&lt;0.9,'Commission Rate and Quota'!$D$13,IF('Data (1 &amp; 2)'!K375/'Commission Rate and Quota'!$D$5&lt;1,'Commission Rate and Quota'!$D$14,IF('Data (1 &amp; 2)'!K375/'Commission Rate and Quota'!$D$5&lt;1.25,'Commission Rate and Quota'!$D$15,'Commission Rate and Quota'!$D$16))))),IF(K375/'Commission Rate and Quota'!$E$5&lt;0.5,'Commission Rate and Quota'!$E$11,IF(K375/'Commission Rate and Quota'!$E$5&lt;0.75,'Commission Rate and Quota'!$E$12,IF(K375/'Commission Rate and Quota'!$E$5&lt;0.9,'Commission Rate and Quota'!$E$13,IF(K375/'Commission Rate and Quota'!$E$5&lt;1,'Commission Rate and Quota'!$E$14,IF(K375/'Commission Rate and Quota'!$E$5&lt;1.25,'Commission Rate and Quota'!$E$15,'Commission Rate and Quota'!$E$16))))))</f>
        <v>0.1</v>
      </c>
      <c r="M375" s="76">
        <f t="shared" si="16"/>
        <v>412.48400000000004</v>
      </c>
    </row>
    <row r="376" spans="1:13" x14ac:dyDescent="0.25">
      <c r="A376" s="43" t="s">
        <v>46</v>
      </c>
      <c r="B376" s="44">
        <v>45982</v>
      </c>
      <c r="C376" s="43">
        <v>37624</v>
      </c>
      <c r="D376" s="45">
        <v>684</v>
      </c>
      <c r="E376" s="45">
        <v>69.959999999999994</v>
      </c>
      <c r="F376" s="43" t="s">
        <v>33</v>
      </c>
      <c r="G376" s="43">
        <v>1260</v>
      </c>
      <c r="H376" s="43" t="s">
        <v>14</v>
      </c>
      <c r="I376" s="43" t="s">
        <v>34</v>
      </c>
      <c r="J376" s="43" t="s">
        <v>11</v>
      </c>
      <c r="K376" s="46">
        <f t="shared" si="15"/>
        <v>2996949.7999999993</v>
      </c>
      <c r="L376" s="82">
        <f>IF(I376="Product",IF(K376/'Commission Rate and Quota'!$D$5&lt;0.5,'Commission Rate and Quota'!$D$11,IF(K376/'Commission Rate and Quota'!$D$5&lt;0.75,'Commission Rate and Quota'!$D$12,IF(K376/'Commission Rate and Quota'!$D$5&lt;0.9,'Commission Rate and Quota'!$D$13,IF('Data (1 &amp; 2)'!K376/'Commission Rate and Quota'!$D$5&lt;1,'Commission Rate and Quota'!$D$14,IF('Data (1 &amp; 2)'!K376/'Commission Rate and Quota'!$D$5&lt;1.25,'Commission Rate and Quota'!$D$15,'Commission Rate and Quota'!$D$16))))),IF(K376/'Commission Rate and Quota'!$E$5&lt;0.5,'Commission Rate and Quota'!$E$11,IF(K376/'Commission Rate and Quota'!$E$5&lt;0.75,'Commission Rate and Quota'!$E$12,IF(K376/'Commission Rate and Quota'!$E$5&lt;0.9,'Commission Rate and Quota'!$E$13,IF(K376/'Commission Rate and Quota'!$E$5&lt;1,'Commission Rate and Quota'!$E$14,IF(K376/'Commission Rate and Quota'!$E$5&lt;1.25,'Commission Rate and Quota'!$E$15,'Commission Rate and Quota'!$E$16))))))</f>
        <v>0.1</v>
      </c>
      <c r="M376" s="76">
        <f t="shared" si="16"/>
        <v>68.400000000000006</v>
      </c>
    </row>
    <row r="377" spans="1:13" x14ac:dyDescent="0.25">
      <c r="A377" s="43" t="s">
        <v>47</v>
      </c>
      <c r="B377" s="44">
        <v>45982</v>
      </c>
      <c r="C377" s="43">
        <v>37624</v>
      </c>
      <c r="D377" s="45">
        <v>1386</v>
      </c>
      <c r="E377" s="45">
        <v>225.32</v>
      </c>
      <c r="F377" s="43" t="s">
        <v>33</v>
      </c>
      <c r="G377" s="43">
        <v>1260</v>
      </c>
      <c r="H377" s="43" t="s">
        <v>14</v>
      </c>
      <c r="I377" s="43" t="s">
        <v>34</v>
      </c>
      <c r="J377" s="43" t="s">
        <v>11</v>
      </c>
      <c r="K377" s="46">
        <f t="shared" si="15"/>
        <v>2998335.7999999993</v>
      </c>
      <c r="L377" s="82">
        <f>IF(I377="Product",IF(K377/'Commission Rate and Quota'!$D$5&lt;0.5,'Commission Rate and Quota'!$D$11,IF(K377/'Commission Rate and Quota'!$D$5&lt;0.75,'Commission Rate and Quota'!$D$12,IF(K377/'Commission Rate and Quota'!$D$5&lt;0.9,'Commission Rate and Quota'!$D$13,IF('Data (1 &amp; 2)'!K377/'Commission Rate and Quota'!$D$5&lt;1,'Commission Rate and Quota'!$D$14,IF('Data (1 &amp; 2)'!K377/'Commission Rate and Quota'!$D$5&lt;1.25,'Commission Rate and Quota'!$D$15,'Commission Rate and Quota'!$D$16))))),IF(K377/'Commission Rate and Quota'!$E$5&lt;0.5,'Commission Rate and Quota'!$E$11,IF(K377/'Commission Rate and Quota'!$E$5&lt;0.75,'Commission Rate and Quota'!$E$12,IF(K377/'Commission Rate and Quota'!$E$5&lt;0.9,'Commission Rate and Quota'!$E$13,IF(K377/'Commission Rate and Quota'!$E$5&lt;1,'Commission Rate and Quota'!$E$14,IF(K377/'Commission Rate and Quota'!$E$5&lt;1.25,'Commission Rate and Quota'!$E$15,'Commission Rate and Quota'!$E$16))))))</f>
        <v>0.1</v>
      </c>
      <c r="M377" s="76">
        <f t="shared" si="16"/>
        <v>138.6</v>
      </c>
    </row>
    <row r="378" spans="1:13" x14ac:dyDescent="0.25">
      <c r="A378" s="43" t="s">
        <v>47</v>
      </c>
      <c r="B378" s="44">
        <v>45982</v>
      </c>
      <c r="C378" s="43">
        <v>37624</v>
      </c>
      <c r="D378" s="45">
        <v>103.96</v>
      </c>
      <c r="E378" s="45">
        <v>0</v>
      </c>
      <c r="F378" s="43" t="s">
        <v>33</v>
      </c>
      <c r="G378" s="43">
        <v>1260</v>
      </c>
      <c r="H378" s="43" t="s">
        <v>14</v>
      </c>
      <c r="I378" s="43" t="s">
        <v>34</v>
      </c>
      <c r="J378" s="43" t="s">
        <v>11</v>
      </c>
      <c r="K378" s="46">
        <f t="shared" si="15"/>
        <v>2998439.7599999993</v>
      </c>
      <c r="L378" s="82">
        <f>IF(I378="Product",IF(K378/'Commission Rate and Quota'!$D$5&lt;0.5,'Commission Rate and Quota'!$D$11,IF(K378/'Commission Rate and Quota'!$D$5&lt;0.75,'Commission Rate and Quota'!$D$12,IF(K378/'Commission Rate and Quota'!$D$5&lt;0.9,'Commission Rate and Quota'!$D$13,IF('Data (1 &amp; 2)'!K378/'Commission Rate and Quota'!$D$5&lt;1,'Commission Rate and Quota'!$D$14,IF('Data (1 &amp; 2)'!K378/'Commission Rate and Quota'!$D$5&lt;1.25,'Commission Rate and Quota'!$D$15,'Commission Rate and Quota'!$D$16))))),IF(K378/'Commission Rate and Quota'!$E$5&lt;0.5,'Commission Rate and Quota'!$E$11,IF(K378/'Commission Rate and Quota'!$E$5&lt;0.75,'Commission Rate and Quota'!$E$12,IF(K378/'Commission Rate and Quota'!$E$5&lt;0.9,'Commission Rate and Quota'!$E$13,IF(K378/'Commission Rate and Quota'!$E$5&lt;1,'Commission Rate and Quota'!$E$14,IF(K378/'Commission Rate and Quota'!$E$5&lt;1.25,'Commission Rate and Quota'!$E$15,'Commission Rate and Quota'!$E$16))))))</f>
        <v>0.1</v>
      </c>
      <c r="M378" s="76">
        <f t="shared" si="16"/>
        <v>10.396000000000001</v>
      </c>
    </row>
    <row r="379" spans="1:13" x14ac:dyDescent="0.25">
      <c r="A379" s="43" t="s">
        <v>48</v>
      </c>
      <c r="B379" s="44">
        <v>45991</v>
      </c>
      <c r="C379" s="43">
        <v>37624</v>
      </c>
      <c r="D379" s="45">
        <v>132606.48000000001</v>
      </c>
      <c r="E379" s="45">
        <v>16710.63</v>
      </c>
      <c r="F379" s="43" t="s">
        <v>33</v>
      </c>
      <c r="G379" s="43">
        <v>1260</v>
      </c>
      <c r="H379" s="43" t="s">
        <v>14</v>
      </c>
      <c r="I379" s="43" t="s">
        <v>34</v>
      </c>
      <c r="J379" s="43" t="s">
        <v>11</v>
      </c>
      <c r="K379" s="46">
        <f t="shared" si="15"/>
        <v>3131046.2399999993</v>
      </c>
      <c r="L379" s="82">
        <f>IF(I379="Product",IF(K379/'Commission Rate and Quota'!$D$5&lt;0.5,'Commission Rate and Quota'!$D$11,IF(K379/'Commission Rate and Quota'!$D$5&lt;0.75,'Commission Rate and Quota'!$D$12,IF(K379/'Commission Rate and Quota'!$D$5&lt;0.9,'Commission Rate and Quota'!$D$13,IF('Data (1 &amp; 2)'!K379/'Commission Rate and Quota'!$D$5&lt;1,'Commission Rate and Quota'!$D$14,IF('Data (1 &amp; 2)'!K379/'Commission Rate and Quota'!$D$5&lt;1.25,'Commission Rate and Quota'!$D$15,'Commission Rate and Quota'!$D$16))))),IF(K379/'Commission Rate and Quota'!$E$5&lt;0.5,'Commission Rate and Quota'!$E$11,IF(K379/'Commission Rate and Quota'!$E$5&lt;0.75,'Commission Rate and Quota'!$E$12,IF(K379/'Commission Rate and Quota'!$E$5&lt;0.9,'Commission Rate and Quota'!$E$13,IF(K379/'Commission Rate and Quota'!$E$5&lt;1,'Commission Rate and Quota'!$E$14,IF(K379/'Commission Rate and Quota'!$E$5&lt;1.25,'Commission Rate and Quota'!$E$15,'Commission Rate and Quota'!$E$16))))))</f>
        <v>0.1</v>
      </c>
      <c r="M379" s="76">
        <f t="shared" si="16"/>
        <v>13260.648000000001</v>
      </c>
    </row>
    <row r="380" spans="1:13" x14ac:dyDescent="0.25">
      <c r="A380" s="43" t="s">
        <v>153</v>
      </c>
      <c r="B380" s="44">
        <v>45991</v>
      </c>
      <c r="C380" s="43">
        <v>70610</v>
      </c>
      <c r="D380" s="45">
        <v>606668</v>
      </c>
      <c r="E380" s="45">
        <v>78793</v>
      </c>
      <c r="F380" s="43" t="s">
        <v>33</v>
      </c>
      <c r="G380" s="43">
        <v>1260</v>
      </c>
      <c r="H380" s="43" t="s">
        <v>14</v>
      </c>
      <c r="I380" s="43" t="s">
        <v>34</v>
      </c>
      <c r="J380" s="43" t="s">
        <v>11</v>
      </c>
      <c r="K380" s="46">
        <f t="shared" si="15"/>
        <v>3737714.2399999993</v>
      </c>
      <c r="L380" s="82">
        <f>IF(I380="Product",IF(K380/'Commission Rate and Quota'!$D$5&lt;0.5,'Commission Rate and Quota'!$D$11,IF(K380/'Commission Rate and Quota'!$D$5&lt;0.75,'Commission Rate and Quota'!$D$12,IF(K380/'Commission Rate and Quota'!$D$5&lt;0.9,'Commission Rate and Quota'!$D$13,IF('Data (1 &amp; 2)'!K380/'Commission Rate and Quota'!$D$5&lt;1,'Commission Rate and Quota'!$D$14,IF('Data (1 &amp; 2)'!K380/'Commission Rate and Quota'!$D$5&lt;1.25,'Commission Rate and Quota'!$D$15,'Commission Rate and Quota'!$D$16))))),IF(K380/'Commission Rate and Quota'!$E$5&lt;0.5,'Commission Rate and Quota'!$E$11,IF(K380/'Commission Rate and Quota'!$E$5&lt;0.75,'Commission Rate and Quota'!$E$12,IF(K380/'Commission Rate and Quota'!$E$5&lt;0.9,'Commission Rate and Quota'!$E$13,IF(K380/'Commission Rate and Quota'!$E$5&lt;1,'Commission Rate and Quota'!$E$14,IF(K380/'Commission Rate and Quota'!$E$5&lt;1.25,'Commission Rate and Quota'!$E$15,'Commission Rate and Quota'!$E$16))))))</f>
        <v>0.18</v>
      </c>
      <c r="M380" s="76">
        <f t="shared" si="16"/>
        <v>109200.23999999999</v>
      </c>
    </row>
    <row r="381" spans="1:13" x14ac:dyDescent="0.25">
      <c r="A381" s="43" t="s">
        <v>153</v>
      </c>
      <c r="B381" s="44">
        <v>45991</v>
      </c>
      <c r="C381" s="43">
        <v>70610</v>
      </c>
      <c r="D381" s="45">
        <v>373234.16</v>
      </c>
      <c r="E381" s="45">
        <v>47869.16</v>
      </c>
      <c r="F381" s="43" t="s">
        <v>33</v>
      </c>
      <c r="G381" s="43">
        <v>1260</v>
      </c>
      <c r="H381" s="43" t="s">
        <v>14</v>
      </c>
      <c r="I381" s="43" t="s">
        <v>34</v>
      </c>
      <c r="J381" s="43" t="s">
        <v>11</v>
      </c>
      <c r="K381" s="46">
        <f t="shared" ref="K381:K406" si="17">D381+K380</f>
        <v>4110948.3999999994</v>
      </c>
      <c r="L381" s="82">
        <f>IF(I381="Product",IF(K381/'Commission Rate and Quota'!$D$5&lt;0.5,'Commission Rate and Quota'!$D$11,IF(K381/'Commission Rate and Quota'!$D$5&lt;0.75,'Commission Rate and Quota'!$D$12,IF(K381/'Commission Rate and Quota'!$D$5&lt;0.9,'Commission Rate and Quota'!$D$13,IF('Data (1 &amp; 2)'!K381/'Commission Rate and Quota'!$D$5&lt;1,'Commission Rate and Quota'!$D$14,IF('Data (1 &amp; 2)'!K381/'Commission Rate and Quota'!$D$5&lt;1.25,'Commission Rate and Quota'!$D$15,'Commission Rate and Quota'!$D$16))))),IF(K381/'Commission Rate and Quota'!$E$5&lt;0.5,'Commission Rate and Quota'!$E$11,IF(K381/'Commission Rate and Quota'!$E$5&lt;0.75,'Commission Rate and Quota'!$E$12,IF(K381/'Commission Rate and Quota'!$E$5&lt;0.9,'Commission Rate and Quota'!$E$13,IF(K381/'Commission Rate and Quota'!$E$5&lt;1,'Commission Rate and Quota'!$E$14,IF(K381/'Commission Rate and Quota'!$E$5&lt;1.25,'Commission Rate and Quota'!$E$15,'Commission Rate and Quota'!$E$16))))))</f>
        <v>0.18</v>
      </c>
      <c r="M381" s="76">
        <f t="shared" si="16"/>
        <v>67182.148799999995</v>
      </c>
    </row>
    <row r="382" spans="1:13" x14ac:dyDescent="0.25">
      <c r="A382" s="43" t="s">
        <v>153</v>
      </c>
      <c r="B382" s="44">
        <v>45991</v>
      </c>
      <c r="C382" s="43">
        <v>70610</v>
      </c>
      <c r="D382" s="45">
        <v>72601.679999999993</v>
      </c>
      <c r="E382" s="45">
        <v>0</v>
      </c>
      <c r="F382" s="43" t="s">
        <v>33</v>
      </c>
      <c r="G382" s="43">
        <v>1260</v>
      </c>
      <c r="H382" s="43" t="s">
        <v>14</v>
      </c>
      <c r="I382" s="43" t="s">
        <v>34</v>
      </c>
      <c r="J382" s="43" t="s">
        <v>11</v>
      </c>
      <c r="K382" s="46">
        <f t="shared" si="17"/>
        <v>4183550.0799999996</v>
      </c>
      <c r="L382" s="82">
        <f>IF(I382="Product",IF(K382/'Commission Rate and Quota'!$D$5&lt;0.5,'Commission Rate and Quota'!$D$11,IF(K382/'Commission Rate and Quota'!$D$5&lt;0.75,'Commission Rate and Quota'!$D$12,IF(K382/'Commission Rate and Quota'!$D$5&lt;0.9,'Commission Rate and Quota'!$D$13,IF('Data (1 &amp; 2)'!K382/'Commission Rate and Quota'!$D$5&lt;1,'Commission Rate and Quota'!$D$14,IF('Data (1 &amp; 2)'!K382/'Commission Rate and Quota'!$D$5&lt;1.25,'Commission Rate and Quota'!$D$15,'Commission Rate and Quota'!$D$16))))),IF(K382/'Commission Rate and Quota'!$E$5&lt;0.5,'Commission Rate and Quota'!$E$11,IF(K382/'Commission Rate and Quota'!$E$5&lt;0.75,'Commission Rate and Quota'!$E$12,IF(K382/'Commission Rate and Quota'!$E$5&lt;0.9,'Commission Rate and Quota'!$E$13,IF(K382/'Commission Rate and Quota'!$E$5&lt;1,'Commission Rate and Quota'!$E$14,IF(K382/'Commission Rate and Quota'!$E$5&lt;1.25,'Commission Rate and Quota'!$E$15,'Commission Rate and Quota'!$E$16))))))</f>
        <v>0.18</v>
      </c>
      <c r="M382" s="76">
        <f t="shared" si="16"/>
        <v>13068.302399999999</v>
      </c>
    </row>
    <row r="383" spans="1:13" x14ac:dyDescent="0.25">
      <c r="A383" s="43" t="s">
        <v>155</v>
      </c>
      <c r="B383" s="44">
        <v>45991</v>
      </c>
      <c r="C383" s="43">
        <v>70610</v>
      </c>
      <c r="D383" s="45">
        <v>9900</v>
      </c>
      <c r="E383" s="45">
        <v>0</v>
      </c>
      <c r="F383" s="43" t="s">
        <v>33</v>
      </c>
      <c r="G383" s="43">
        <v>1260</v>
      </c>
      <c r="H383" s="43" t="s">
        <v>14</v>
      </c>
      <c r="I383" s="43" t="s">
        <v>34</v>
      </c>
      <c r="J383" s="43" t="s">
        <v>11</v>
      </c>
      <c r="K383" s="46">
        <f t="shared" si="17"/>
        <v>4193450.0799999996</v>
      </c>
      <c r="L383" s="82">
        <f>IF(I383="Product",IF(K383/'Commission Rate and Quota'!$D$5&lt;0.5,'Commission Rate and Quota'!$D$11,IF(K383/'Commission Rate and Quota'!$D$5&lt;0.75,'Commission Rate and Quota'!$D$12,IF(K383/'Commission Rate and Quota'!$D$5&lt;0.9,'Commission Rate and Quota'!$D$13,IF('Data (1 &amp; 2)'!K383/'Commission Rate and Quota'!$D$5&lt;1,'Commission Rate and Quota'!$D$14,IF('Data (1 &amp; 2)'!K383/'Commission Rate and Quota'!$D$5&lt;1.25,'Commission Rate and Quota'!$D$15,'Commission Rate and Quota'!$D$16))))),IF(K383/'Commission Rate and Quota'!$E$5&lt;0.5,'Commission Rate and Quota'!$E$11,IF(K383/'Commission Rate and Quota'!$E$5&lt;0.75,'Commission Rate and Quota'!$E$12,IF(K383/'Commission Rate and Quota'!$E$5&lt;0.9,'Commission Rate and Quota'!$E$13,IF(K383/'Commission Rate and Quota'!$E$5&lt;1,'Commission Rate and Quota'!$E$14,IF(K383/'Commission Rate and Quota'!$E$5&lt;1.25,'Commission Rate and Quota'!$E$15,'Commission Rate and Quota'!$E$16))))))</f>
        <v>0.18</v>
      </c>
      <c r="M383" s="76">
        <f t="shared" si="16"/>
        <v>1782</v>
      </c>
    </row>
    <row r="384" spans="1:13" x14ac:dyDescent="0.25">
      <c r="A384" s="43" t="s">
        <v>155</v>
      </c>
      <c r="B384" s="44">
        <v>45991</v>
      </c>
      <c r="C384" s="43">
        <v>70610</v>
      </c>
      <c r="D384" s="45">
        <v>720.45</v>
      </c>
      <c r="E384" s="45">
        <v>0</v>
      </c>
      <c r="F384" s="43" t="s">
        <v>33</v>
      </c>
      <c r="G384" s="43">
        <v>1260</v>
      </c>
      <c r="H384" s="43" t="s">
        <v>14</v>
      </c>
      <c r="I384" s="43" t="s">
        <v>34</v>
      </c>
      <c r="J384" s="43" t="s">
        <v>11</v>
      </c>
      <c r="K384" s="46">
        <f t="shared" si="17"/>
        <v>4194170.53</v>
      </c>
      <c r="L384" s="82">
        <f>IF(I384="Product",IF(K384/'Commission Rate and Quota'!$D$5&lt;0.5,'Commission Rate and Quota'!$D$11,IF(K384/'Commission Rate and Quota'!$D$5&lt;0.75,'Commission Rate and Quota'!$D$12,IF(K384/'Commission Rate and Quota'!$D$5&lt;0.9,'Commission Rate and Quota'!$D$13,IF('Data (1 &amp; 2)'!K384/'Commission Rate and Quota'!$D$5&lt;1,'Commission Rate and Quota'!$D$14,IF('Data (1 &amp; 2)'!K384/'Commission Rate and Quota'!$D$5&lt;1.25,'Commission Rate and Quota'!$D$15,'Commission Rate and Quota'!$D$16))))),IF(K384/'Commission Rate and Quota'!$E$5&lt;0.5,'Commission Rate and Quota'!$E$11,IF(K384/'Commission Rate and Quota'!$E$5&lt;0.75,'Commission Rate and Quota'!$E$12,IF(K384/'Commission Rate and Quota'!$E$5&lt;0.9,'Commission Rate and Quota'!$E$13,IF(K384/'Commission Rate and Quota'!$E$5&lt;1,'Commission Rate and Quota'!$E$14,IF(K384/'Commission Rate and Quota'!$E$5&lt;1.25,'Commission Rate and Quota'!$E$15,'Commission Rate and Quota'!$E$16))))))</f>
        <v>0.18</v>
      </c>
      <c r="M384" s="76">
        <f t="shared" si="16"/>
        <v>129.68100000000001</v>
      </c>
    </row>
    <row r="385" spans="1:13" x14ac:dyDescent="0.25">
      <c r="A385" s="43" t="s">
        <v>156</v>
      </c>
      <c r="B385" s="44">
        <v>45991</v>
      </c>
      <c r="C385" s="43">
        <v>70610</v>
      </c>
      <c r="D385" s="45">
        <v>9900</v>
      </c>
      <c r="E385" s="45">
        <v>0</v>
      </c>
      <c r="F385" s="43" t="s">
        <v>33</v>
      </c>
      <c r="G385" s="43">
        <v>1260</v>
      </c>
      <c r="H385" s="43" t="s">
        <v>14</v>
      </c>
      <c r="I385" s="43" t="s">
        <v>34</v>
      </c>
      <c r="J385" s="43" t="s">
        <v>11</v>
      </c>
      <c r="K385" s="46">
        <f t="shared" si="17"/>
        <v>4204070.5299999993</v>
      </c>
      <c r="L385" s="82">
        <f>IF(I385="Product",IF(K385/'Commission Rate and Quota'!$D$5&lt;0.5,'Commission Rate and Quota'!$D$11,IF(K385/'Commission Rate and Quota'!$D$5&lt;0.75,'Commission Rate and Quota'!$D$12,IF(K385/'Commission Rate and Quota'!$D$5&lt;0.9,'Commission Rate and Quota'!$D$13,IF('Data (1 &amp; 2)'!K385/'Commission Rate and Quota'!$D$5&lt;1,'Commission Rate and Quota'!$D$14,IF('Data (1 &amp; 2)'!K385/'Commission Rate and Quota'!$D$5&lt;1.25,'Commission Rate and Quota'!$D$15,'Commission Rate and Quota'!$D$16))))),IF(K385/'Commission Rate and Quota'!$E$5&lt;0.5,'Commission Rate and Quota'!$E$11,IF(K385/'Commission Rate and Quota'!$E$5&lt;0.75,'Commission Rate and Quota'!$E$12,IF(K385/'Commission Rate and Quota'!$E$5&lt;0.9,'Commission Rate and Quota'!$E$13,IF(K385/'Commission Rate and Quota'!$E$5&lt;1,'Commission Rate and Quota'!$E$14,IF(K385/'Commission Rate and Quota'!$E$5&lt;1.25,'Commission Rate and Quota'!$E$15,'Commission Rate and Quota'!$E$16))))))</f>
        <v>0.18</v>
      </c>
      <c r="M385" s="76">
        <f t="shared" si="16"/>
        <v>1782</v>
      </c>
    </row>
    <row r="386" spans="1:13" x14ac:dyDescent="0.25">
      <c r="A386" s="43" t="s">
        <v>156</v>
      </c>
      <c r="B386" s="44">
        <v>45991</v>
      </c>
      <c r="C386" s="43">
        <v>70610</v>
      </c>
      <c r="D386" s="45">
        <v>678.83</v>
      </c>
      <c r="E386" s="45">
        <v>0</v>
      </c>
      <c r="F386" s="43" t="s">
        <v>33</v>
      </c>
      <c r="G386" s="43">
        <v>1260</v>
      </c>
      <c r="H386" s="43" t="s">
        <v>14</v>
      </c>
      <c r="I386" s="43" t="s">
        <v>34</v>
      </c>
      <c r="J386" s="43" t="s">
        <v>11</v>
      </c>
      <c r="K386" s="46">
        <f t="shared" si="17"/>
        <v>4204749.3599999994</v>
      </c>
      <c r="L386" s="82">
        <f>IF(I386="Product",IF(K386/'Commission Rate and Quota'!$D$5&lt;0.5,'Commission Rate and Quota'!$D$11,IF(K386/'Commission Rate and Quota'!$D$5&lt;0.75,'Commission Rate and Quota'!$D$12,IF(K386/'Commission Rate and Quota'!$D$5&lt;0.9,'Commission Rate and Quota'!$D$13,IF('Data (1 &amp; 2)'!K386/'Commission Rate and Quota'!$D$5&lt;1,'Commission Rate and Quota'!$D$14,IF('Data (1 &amp; 2)'!K386/'Commission Rate and Quota'!$D$5&lt;1.25,'Commission Rate and Quota'!$D$15,'Commission Rate and Quota'!$D$16))))),IF(K386/'Commission Rate and Quota'!$E$5&lt;0.5,'Commission Rate and Quota'!$E$11,IF(K386/'Commission Rate and Quota'!$E$5&lt;0.75,'Commission Rate and Quota'!$E$12,IF(K386/'Commission Rate and Quota'!$E$5&lt;0.9,'Commission Rate and Quota'!$E$13,IF(K386/'Commission Rate and Quota'!$E$5&lt;1,'Commission Rate and Quota'!$E$14,IF(K386/'Commission Rate and Quota'!$E$5&lt;1.25,'Commission Rate and Quota'!$E$15,'Commission Rate and Quota'!$E$16))))))</f>
        <v>0.18</v>
      </c>
      <c r="M386" s="76">
        <f t="shared" si="16"/>
        <v>122.18940000000001</v>
      </c>
    </row>
    <row r="387" spans="1:13" x14ac:dyDescent="0.25">
      <c r="A387" s="43" t="s">
        <v>49</v>
      </c>
      <c r="B387" s="44">
        <v>45998</v>
      </c>
      <c r="C387" s="43">
        <v>37624</v>
      </c>
      <c r="D387" s="45">
        <v>56056</v>
      </c>
      <c r="E387" s="45">
        <v>9112.68</v>
      </c>
      <c r="F387" s="43" t="s">
        <v>33</v>
      </c>
      <c r="G387" s="43">
        <v>1260</v>
      </c>
      <c r="H387" s="43" t="s">
        <v>14</v>
      </c>
      <c r="I387" s="43" t="s">
        <v>34</v>
      </c>
      <c r="J387" s="43" t="s">
        <v>11</v>
      </c>
      <c r="K387" s="46">
        <f t="shared" si="17"/>
        <v>4260805.3599999994</v>
      </c>
      <c r="L387" s="82">
        <f>IF(I387="Product",IF(K387/'Commission Rate and Quota'!$D$5&lt;0.5,'Commission Rate and Quota'!$D$11,IF(K387/'Commission Rate and Quota'!$D$5&lt;0.75,'Commission Rate and Quota'!$D$12,IF(K387/'Commission Rate and Quota'!$D$5&lt;0.9,'Commission Rate and Quota'!$D$13,IF('Data (1 &amp; 2)'!K387/'Commission Rate and Quota'!$D$5&lt;1,'Commission Rate and Quota'!$D$14,IF('Data (1 &amp; 2)'!K387/'Commission Rate and Quota'!$D$5&lt;1.25,'Commission Rate and Quota'!$D$15,'Commission Rate and Quota'!$D$16))))),IF(K387/'Commission Rate and Quota'!$E$5&lt;0.5,'Commission Rate and Quota'!$E$11,IF(K387/'Commission Rate and Quota'!$E$5&lt;0.75,'Commission Rate and Quota'!$E$12,IF(K387/'Commission Rate and Quota'!$E$5&lt;0.9,'Commission Rate and Quota'!$E$13,IF(K387/'Commission Rate and Quota'!$E$5&lt;1,'Commission Rate and Quota'!$E$14,IF(K387/'Commission Rate and Quota'!$E$5&lt;1.25,'Commission Rate and Quota'!$E$15,'Commission Rate and Quota'!$E$16))))))</f>
        <v>0.18</v>
      </c>
      <c r="M387" s="76">
        <f t="shared" ref="M387:M450" si="18">L387*D387</f>
        <v>10090.08</v>
      </c>
    </row>
    <row r="388" spans="1:13" x14ac:dyDescent="0.25">
      <c r="A388" s="43" t="s">
        <v>49</v>
      </c>
      <c r="B388" s="44">
        <v>45998</v>
      </c>
      <c r="C388" s="43">
        <v>37624</v>
      </c>
      <c r="D388" s="45">
        <v>4204.2</v>
      </c>
      <c r="E388" s="45">
        <v>0</v>
      </c>
      <c r="F388" s="43" t="s">
        <v>33</v>
      </c>
      <c r="G388" s="43">
        <v>1260</v>
      </c>
      <c r="H388" s="43" t="s">
        <v>14</v>
      </c>
      <c r="I388" s="43" t="s">
        <v>34</v>
      </c>
      <c r="J388" s="43" t="s">
        <v>11</v>
      </c>
      <c r="K388" s="46">
        <f t="shared" si="17"/>
        <v>4265009.5599999996</v>
      </c>
      <c r="L388" s="82">
        <f>IF(I388="Product",IF(K388/'Commission Rate and Quota'!$D$5&lt;0.5,'Commission Rate and Quota'!$D$11,IF(K388/'Commission Rate and Quota'!$D$5&lt;0.75,'Commission Rate and Quota'!$D$12,IF(K388/'Commission Rate and Quota'!$D$5&lt;0.9,'Commission Rate and Quota'!$D$13,IF('Data (1 &amp; 2)'!K388/'Commission Rate and Quota'!$D$5&lt;1,'Commission Rate and Quota'!$D$14,IF('Data (1 &amp; 2)'!K388/'Commission Rate and Quota'!$D$5&lt;1.25,'Commission Rate and Quota'!$D$15,'Commission Rate and Quota'!$D$16))))),IF(K388/'Commission Rate and Quota'!$E$5&lt;0.5,'Commission Rate and Quota'!$E$11,IF(K388/'Commission Rate and Quota'!$E$5&lt;0.75,'Commission Rate and Quota'!$E$12,IF(K388/'Commission Rate and Quota'!$E$5&lt;0.9,'Commission Rate and Quota'!$E$13,IF(K388/'Commission Rate and Quota'!$E$5&lt;1,'Commission Rate and Quota'!$E$14,IF(K388/'Commission Rate and Quota'!$E$5&lt;1.25,'Commission Rate and Quota'!$E$15,'Commission Rate and Quota'!$E$16))))))</f>
        <v>0.18</v>
      </c>
      <c r="M388" s="76">
        <f t="shared" si="18"/>
        <v>756.75599999999997</v>
      </c>
    </row>
    <row r="389" spans="1:13" x14ac:dyDescent="0.25">
      <c r="A389" s="43" t="s">
        <v>121</v>
      </c>
      <c r="B389" s="44">
        <v>46001</v>
      </c>
      <c r="C389" s="43">
        <v>56586</v>
      </c>
      <c r="D389" s="45">
        <v>63060</v>
      </c>
      <c r="E389" s="45">
        <v>1260</v>
      </c>
      <c r="F389" s="43" t="s">
        <v>33</v>
      </c>
      <c r="G389" s="43">
        <v>1260</v>
      </c>
      <c r="H389" s="43" t="s">
        <v>14</v>
      </c>
      <c r="I389" s="43" t="s">
        <v>34</v>
      </c>
      <c r="J389" s="43" t="s">
        <v>11</v>
      </c>
      <c r="K389" s="46">
        <f t="shared" si="17"/>
        <v>4328069.5599999996</v>
      </c>
      <c r="L389" s="82">
        <f>IF(I389="Product",IF(K389/'Commission Rate and Quota'!$D$5&lt;0.5,'Commission Rate and Quota'!$D$11,IF(K389/'Commission Rate and Quota'!$D$5&lt;0.75,'Commission Rate and Quota'!$D$12,IF(K389/'Commission Rate and Quota'!$D$5&lt;0.9,'Commission Rate and Quota'!$D$13,IF('Data (1 &amp; 2)'!K389/'Commission Rate and Quota'!$D$5&lt;1,'Commission Rate and Quota'!$D$14,IF('Data (1 &amp; 2)'!K389/'Commission Rate and Quota'!$D$5&lt;1.25,'Commission Rate and Quota'!$D$15,'Commission Rate and Quota'!$D$16))))),IF(K389/'Commission Rate and Quota'!$E$5&lt;0.5,'Commission Rate and Quota'!$E$11,IF(K389/'Commission Rate and Quota'!$E$5&lt;0.75,'Commission Rate and Quota'!$E$12,IF(K389/'Commission Rate and Quota'!$E$5&lt;0.9,'Commission Rate and Quota'!$E$13,IF(K389/'Commission Rate and Quota'!$E$5&lt;1,'Commission Rate and Quota'!$E$14,IF(K389/'Commission Rate and Quota'!$E$5&lt;1.25,'Commission Rate and Quota'!$E$15,'Commission Rate and Quota'!$E$16))))))</f>
        <v>0.18</v>
      </c>
      <c r="M389" s="76">
        <f t="shared" si="18"/>
        <v>11350.8</v>
      </c>
    </row>
    <row r="390" spans="1:13" x14ac:dyDescent="0.25">
      <c r="A390" s="43" t="s">
        <v>121</v>
      </c>
      <c r="B390" s="44">
        <v>46001</v>
      </c>
      <c r="C390" s="43">
        <v>56586</v>
      </c>
      <c r="D390" s="45">
        <v>4729.5200000000004</v>
      </c>
      <c r="E390" s="45">
        <v>0</v>
      </c>
      <c r="F390" s="43" t="s">
        <v>33</v>
      </c>
      <c r="G390" s="43">
        <v>1260</v>
      </c>
      <c r="H390" s="43" t="s">
        <v>14</v>
      </c>
      <c r="I390" s="43" t="s">
        <v>34</v>
      </c>
      <c r="J390" s="43" t="s">
        <v>11</v>
      </c>
      <c r="K390" s="46">
        <f t="shared" si="17"/>
        <v>4332799.0799999991</v>
      </c>
      <c r="L390" s="82">
        <f>IF(I390="Product",IF(K390/'Commission Rate and Quota'!$D$5&lt;0.5,'Commission Rate and Quota'!$D$11,IF(K390/'Commission Rate and Quota'!$D$5&lt;0.75,'Commission Rate and Quota'!$D$12,IF(K390/'Commission Rate and Quota'!$D$5&lt;0.9,'Commission Rate and Quota'!$D$13,IF('Data (1 &amp; 2)'!K390/'Commission Rate and Quota'!$D$5&lt;1,'Commission Rate and Quota'!$D$14,IF('Data (1 &amp; 2)'!K390/'Commission Rate and Quota'!$D$5&lt;1.25,'Commission Rate and Quota'!$D$15,'Commission Rate and Quota'!$D$16))))),IF(K390/'Commission Rate and Quota'!$E$5&lt;0.5,'Commission Rate and Quota'!$E$11,IF(K390/'Commission Rate and Quota'!$E$5&lt;0.75,'Commission Rate and Quota'!$E$12,IF(K390/'Commission Rate and Quota'!$E$5&lt;0.9,'Commission Rate and Quota'!$E$13,IF(K390/'Commission Rate and Quota'!$E$5&lt;1,'Commission Rate and Quota'!$E$14,IF(K390/'Commission Rate and Quota'!$E$5&lt;1.25,'Commission Rate and Quota'!$E$15,'Commission Rate and Quota'!$E$16))))))</f>
        <v>0.18</v>
      </c>
      <c r="M390" s="76">
        <f t="shared" si="18"/>
        <v>851.31360000000006</v>
      </c>
    </row>
    <row r="391" spans="1:13" x14ac:dyDescent="0.25">
      <c r="A391" s="43" t="s">
        <v>162</v>
      </c>
      <c r="B391" s="44">
        <v>46003</v>
      </c>
      <c r="C391" s="43">
        <v>81955</v>
      </c>
      <c r="D391" s="45">
        <v>62304.94</v>
      </c>
      <c r="E391" s="45">
        <v>4547.05</v>
      </c>
      <c r="F391" s="43" t="s">
        <v>33</v>
      </c>
      <c r="G391" s="43">
        <v>1260</v>
      </c>
      <c r="H391" s="43" t="s">
        <v>14</v>
      </c>
      <c r="I391" s="43" t="s">
        <v>34</v>
      </c>
      <c r="J391" s="43" t="s">
        <v>11</v>
      </c>
      <c r="K391" s="46">
        <f t="shared" si="17"/>
        <v>4395104.0199999996</v>
      </c>
      <c r="L391" s="82">
        <f>IF(I391="Product",IF(K391/'Commission Rate and Quota'!$D$5&lt;0.5,'Commission Rate and Quota'!$D$11,IF(K391/'Commission Rate and Quota'!$D$5&lt;0.75,'Commission Rate and Quota'!$D$12,IF(K391/'Commission Rate and Quota'!$D$5&lt;0.9,'Commission Rate and Quota'!$D$13,IF('Data (1 &amp; 2)'!K391/'Commission Rate and Quota'!$D$5&lt;1,'Commission Rate and Quota'!$D$14,IF('Data (1 &amp; 2)'!K391/'Commission Rate and Quota'!$D$5&lt;1.25,'Commission Rate and Quota'!$D$15,'Commission Rate and Quota'!$D$16))))),IF(K391/'Commission Rate and Quota'!$E$5&lt;0.5,'Commission Rate and Quota'!$E$11,IF(K391/'Commission Rate and Quota'!$E$5&lt;0.75,'Commission Rate and Quota'!$E$12,IF(K391/'Commission Rate and Quota'!$E$5&lt;0.9,'Commission Rate and Quota'!$E$13,IF(K391/'Commission Rate and Quota'!$E$5&lt;1,'Commission Rate and Quota'!$E$14,IF(K391/'Commission Rate and Quota'!$E$5&lt;1.25,'Commission Rate and Quota'!$E$15,'Commission Rate and Quota'!$E$16))))))</f>
        <v>0.2</v>
      </c>
      <c r="M391" s="76">
        <f t="shared" si="18"/>
        <v>12460.988000000001</v>
      </c>
    </row>
    <row r="392" spans="1:13" x14ac:dyDescent="0.25">
      <c r="A392" s="43" t="s">
        <v>197</v>
      </c>
      <c r="B392" s="44">
        <v>46003</v>
      </c>
      <c r="C392" s="43">
        <v>166022</v>
      </c>
      <c r="D392" s="45">
        <v>49644.85</v>
      </c>
      <c r="E392" s="45">
        <v>8932.5</v>
      </c>
      <c r="F392" s="43" t="s">
        <v>33</v>
      </c>
      <c r="G392" s="43">
        <v>1260</v>
      </c>
      <c r="H392" s="43" t="s">
        <v>14</v>
      </c>
      <c r="I392" s="43" t="s">
        <v>34</v>
      </c>
      <c r="J392" s="43" t="s">
        <v>11</v>
      </c>
      <c r="K392" s="46">
        <f t="shared" si="17"/>
        <v>4444748.8699999992</v>
      </c>
      <c r="L392" s="82">
        <f>IF(I392="Product",IF(K392/'Commission Rate and Quota'!$D$5&lt;0.5,'Commission Rate and Quota'!$D$11,IF(K392/'Commission Rate and Quota'!$D$5&lt;0.75,'Commission Rate and Quota'!$D$12,IF(K392/'Commission Rate and Quota'!$D$5&lt;0.9,'Commission Rate and Quota'!$D$13,IF('Data (1 &amp; 2)'!K392/'Commission Rate and Quota'!$D$5&lt;1,'Commission Rate and Quota'!$D$14,IF('Data (1 &amp; 2)'!K392/'Commission Rate and Quota'!$D$5&lt;1.25,'Commission Rate and Quota'!$D$15,'Commission Rate and Quota'!$D$16))))),IF(K392/'Commission Rate and Quota'!$E$5&lt;0.5,'Commission Rate and Quota'!$E$11,IF(K392/'Commission Rate and Quota'!$E$5&lt;0.75,'Commission Rate and Quota'!$E$12,IF(K392/'Commission Rate and Quota'!$E$5&lt;0.9,'Commission Rate and Quota'!$E$13,IF(K392/'Commission Rate and Quota'!$E$5&lt;1,'Commission Rate and Quota'!$E$14,IF(K392/'Commission Rate and Quota'!$E$5&lt;1.25,'Commission Rate and Quota'!$E$15,'Commission Rate and Quota'!$E$16))))))</f>
        <v>0.2</v>
      </c>
      <c r="M392" s="76">
        <f t="shared" si="18"/>
        <v>9928.9700000000012</v>
      </c>
    </row>
    <row r="393" spans="1:13" x14ac:dyDescent="0.25">
      <c r="A393" s="43" t="s">
        <v>197</v>
      </c>
      <c r="B393" s="44">
        <v>46003</v>
      </c>
      <c r="C393" s="43">
        <v>166022</v>
      </c>
      <c r="D393" s="45">
        <v>3723.36</v>
      </c>
      <c r="E393" s="45">
        <v>0</v>
      </c>
      <c r="F393" s="43" t="s">
        <v>33</v>
      </c>
      <c r="G393" s="43">
        <v>1260</v>
      </c>
      <c r="H393" s="43" t="s">
        <v>14</v>
      </c>
      <c r="I393" s="43" t="s">
        <v>34</v>
      </c>
      <c r="J393" s="43" t="s">
        <v>11</v>
      </c>
      <c r="K393" s="46">
        <f t="shared" si="17"/>
        <v>4448472.2299999995</v>
      </c>
      <c r="L393" s="82">
        <f>IF(I393="Product",IF(K393/'Commission Rate and Quota'!$D$5&lt;0.5,'Commission Rate and Quota'!$D$11,IF(K393/'Commission Rate and Quota'!$D$5&lt;0.75,'Commission Rate and Quota'!$D$12,IF(K393/'Commission Rate and Quota'!$D$5&lt;0.9,'Commission Rate and Quota'!$D$13,IF('Data (1 &amp; 2)'!K393/'Commission Rate and Quota'!$D$5&lt;1,'Commission Rate and Quota'!$D$14,IF('Data (1 &amp; 2)'!K393/'Commission Rate and Quota'!$D$5&lt;1.25,'Commission Rate and Quota'!$D$15,'Commission Rate and Quota'!$D$16))))),IF(K393/'Commission Rate and Quota'!$E$5&lt;0.5,'Commission Rate and Quota'!$E$11,IF(K393/'Commission Rate and Quota'!$E$5&lt;0.75,'Commission Rate and Quota'!$E$12,IF(K393/'Commission Rate and Quota'!$E$5&lt;0.9,'Commission Rate and Quota'!$E$13,IF(K393/'Commission Rate and Quota'!$E$5&lt;1,'Commission Rate and Quota'!$E$14,IF(K393/'Commission Rate and Quota'!$E$5&lt;1.25,'Commission Rate and Quota'!$E$15,'Commission Rate and Quota'!$E$16))))))</f>
        <v>0.2</v>
      </c>
      <c r="M393" s="76">
        <f t="shared" si="18"/>
        <v>744.67200000000003</v>
      </c>
    </row>
    <row r="394" spans="1:13" x14ac:dyDescent="0.25">
      <c r="A394" s="43" t="s">
        <v>50</v>
      </c>
      <c r="B394" s="44">
        <v>46004</v>
      </c>
      <c r="C394" s="43">
        <v>37624</v>
      </c>
      <c r="D394" s="45">
        <v>9702</v>
      </c>
      <c r="E394" s="45">
        <v>1577.17</v>
      </c>
      <c r="F394" s="43" t="s">
        <v>33</v>
      </c>
      <c r="G394" s="43">
        <v>1260</v>
      </c>
      <c r="H394" s="43" t="s">
        <v>14</v>
      </c>
      <c r="I394" s="43" t="s">
        <v>34</v>
      </c>
      <c r="J394" s="43" t="s">
        <v>11</v>
      </c>
      <c r="K394" s="46">
        <f t="shared" si="17"/>
        <v>4458174.2299999995</v>
      </c>
      <c r="L394" s="82">
        <f>IF(I394="Product",IF(K394/'Commission Rate and Quota'!$D$5&lt;0.5,'Commission Rate and Quota'!$D$11,IF(K394/'Commission Rate and Quota'!$D$5&lt;0.75,'Commission Rate and Quota'!$D$12,IF(K394/'Commission Rate and Quota'!$D$5&lt;0.9,'Commission Rate and Quota'!$D$13,IF('Data (1 &amp; 2)'!K394/'Commission Rate and Quota'!$D$5&lt;1,'Commission Rate and Quota'!$D$14,IF('Data (1 &amp; 2)'!K394/'Commission Rate and Quota'!$D$5&lt;1.25,'Commission Rate and Quota'!$D$15,'Commission Rate and Quota'!$D$16))))),IF(K394/'Commission Rate and Quota'!$E$5&lt;0.5,'Commission Rate and Quota'!$E$11,IF(K394/'Commission Rate and Quota'!$E$5&lt;0.75,'Commission Rate and Quota'!$E$12,IF(K394/'Commission Rate and Quota'!$E$5&lt;0.9,'Commission Rate and Quota'!$E$13,IF(K394/'Commission Rate and Quota'!$E$5&lt;1,'Commission Rate and Quota'!$E$14,IF(K394/'Commission Rate and Quota'!$E$5&lt;1.25,'Commission Rate and Quota'!$E$15,'Commission Rate and Quota'!$E$16))))))</f>
        <v>0.2</v>
      </c>
      <c r="M394" s="76">
        <f t="shared" si="18"/>
        <v>1940.4</v>
      </c>
    </row>
    <row r="395" spans="1:13" x14ac:dyDescent="0.25">
      <c r="A395" s="43" t="s">
        <v>50</v>
      </c>
      <c r="B395" s="44">
        <v>46004</v>
      </c>
      <c r="C395" s="43">
        <v>37624</v>
      </c>
      <c r="D395" s="45">
        <v>727.66</v>
      </c>
      <c r="E395" s="45">
        <v>0</v>
      </c>
      <c r="F395" s="43" t="s">
        <v>33</v>
      </c>
      <c r="G395" s="43">
        <v>1260</v>
      </c>
      <c r="H395" s="43" t="s">
        <v>14</v>
      </c>
      <c r="I395" s="43" t="s">
        <v>34</v>
      </c>
      <c r="J395" s="43" t="s">
        <v>11</v>
      </c>
      <c r="K395" s="46">
        <f t="shared" si="17"/>
        <v>4458901.8899999997</v>
      </c>
      <c r="L395" s="82">
        <f>IF(I395="Product",IF(K395/'Commission Rate and Quota'!$D$5&lt;0.5,'Commission Rate and Quota'!$D$11,IF(K395/'Commission Rate and Quota'!$D$5&lt;0.75,'Commission Rate and Quota'!$D$12,IF(K395/'Commission Rate and Quota'!$D$5&lt;0.9,'Commission Rate and Quota'!$D$13,IF('Data (1 &amp; 2)'!K395/'Commission Rate and Quota'!$D$5&lt;1,'Commission Rate and Quota'!$D$14,IF('Data (1 &amp; 2)'!K395/'Commission Rate and Quota'!$D$5&lt;1.25,'Commission Rate and Quota'!$D$15,'Commission Rate and Quota'!$D$16))))),IF(K395/'Commission Rate and Quota'!$E$5&lt;0.5,'Commission Rate and Quota'!$E$11,IF(K395/'Commission Rate and Quota'!$E$5&lt;0.75,'Commission Rate and Quota'!$E$12,IF(K395/'Commission Rate and Quota'!$E$5&lt;0.9,'Commission Rate and Quota'!$E$13,IF(K395/'Commission Rate and Quota'!$E$5&lt;1,'Commission Rate and Quota'!$E$14,IF(K395/'Commission Rate and Quota'!$E$5&lt;1.25,'Commission Rate and Quota'!$E$15,'Commission Rate and Quota'!$E$16))))))</f>
        <v>0.2</v>
      </c>
      <c r="M395" s="76">
        <f t="shared" si="18"/>
        <v>145.53200000000001</v>
      </c>
    </row>
    <row r="396" spans="1:13" x14ac:dyDescent="0.25">
      <c r="A396" s="43" t="s">
        <v>251</v>
      </c>
      <c r="B396" s="44">
        <v>46004</v>
      </c>
      <c r="C396" s="43">
        <v>167620</v>
      </c>
      <c r="D396" s="45">
        <v>48827.97</v>
      </c>
      <c r="E396" s="45">
        <v>5891.19</v>
      </c>
      <c r="F396" s="43" t="s">
        <v>33</v>
      </c>
      <c r="G396" s="43">
        <v>1260</v>
      </c>
      <c r="H396" s="43" t="s">
        <v>14</v>
      </c>
      <c r="I396" s="43" t="s">
        <v>34</v>
      </c>
      <c r="J396" s="43" t="s">
        <v>11</v>
      </c>
      <c r="K396" s="46">
        <f t="shared" si="17"/>
        <v>4507729.8599999994</v>
      </c>
      <c r="L396" s="82">
        <f>IF(I396="Product",IF(K396/'Commission Rate and Quota'!$D$5&lt;0.5,'Commission Rate and Quota'!$D$11,IF(K396/'Commission Rate and Quota'!$D$5&lt;0.75,'Commission Rate and Quota'!$D$12,IF(K396/'Commission Rate and Quota'!$D$5&lt;0.9,'Commission Rate and Quota'!$D$13,IF('Data (1 &amp; 2)'!K396/'Commission Rate and Quota'!$D$5&lt;1,'Commission Rate and Quota'!$D$14,IF('Data (1 &amp; 2)'!K396/'Commission Rate and Quota'!$D$5&lt;1.25,'Commission Rate and Quota'!$D$15,'Commission Rate and Quota'!$D$16))))),IF(K396/'Commission Rate and Quota'!$E$5&lt;0.5,'Commission Rate and Quota'!$E$11,IF(K396/'Commission Rate and Quota'!$E$5&lt;0.75,'Commission Rate and Quota'!$E$12,IF(K396/'Commission Rate and Quota'!$E$5&lt;0.9,'Commission Rate and Quota'!$E$13,IF(K396/'Commission Rate and Quota'!$E$5&lt;1,'Commission Rate and Quota'!$E$14,IF(K396/'Commission Rate and Quota'!$E$5&lt;1.25,'Commission Rate and Quota'!$E$15,'Commission Rate and Quota'!$E$16))))))</f>
        <v>0.2</v>
      </c>
      <c r="M396" s="76">
        <f t="shared" si="18"/>
        <v>9765.594000000001</v>
      </c>
    </row>
    <row r="397" spans="1:13" x14ac:dyDescent="0.25">
      <c r="A397" s="43" t="s">
        <v>251</v>
      </c>
      <c r="B397" s="44">
        <v>46004</v>
      </c>
      <c r="C397" s="43">
        <v>167620</v>
      </c>
      <c r="D397" s="45">
        <v>20739.2</v>
      </c>
      <c r="E397" s="45">
        <v>2073.92</v>
      </c>
      <c r="F397" s="43" t="s">
        <v>33</v>
      </c>
      <c r="G397" s="43">
        <v>1260</v>
      </c>
      <c r="H397" s="43" t="s">
        <v>14</v>
      </c>
      <c r="I397" s="43" t="s">
        <v>34</v>
      </c>
      <c r="J397" s="43" t="s">
        <v>11</v>
      </c>
      <c r="K397" s="46">
        <f t="shared" si="17"/>
        <v>4528469.0599999996</v>
      </c>
      <c r="L397" s="82">
        <f>IF(I397="Product",IF(K397/'Commission Rate and Quota'!$D$5&lt;0.5,'Commission Rate and Quota'!$D$11,IF(K397/'Commission Rate and Quota'!$D$5&lt;0.75,'Commission Rate and Quota'!$D$12,IF(K397/'Commission Rate and Quota'!$D$5&lt;0.9,'Commission Rate and Quota'!$D$13,IF('Data (1 &amp; 2)'!K397/'Commission Rate and Quota'!$D$5&lt;1,'Commission Rate and Quota'!$D$14,IF('Data (1 &amp; 2)'!K397/'Commission Rate and Quota'!$D$5&lt;1.25,'Commission Rate and Quota'!$D$15,'Commission Rate and Quota'!$D$16))))),IF(K397/'Commission Rate and Quota'!$E$5&lt;0.5,'Commission Rate and Quota'!$E$11,IF(K397/'Commission Rate and Quota'!$E$5&lt;0.75,'Commission Rate and Quota'!$E$12,IF(K397/'Commission Rate and Quota'!$E$5&lt;0.9,'Commission Rate and Quota'!$E$13,IF(K397/'Commission Rate and Quota'!$E$5&lt;1,'Commission Rate and Quota'!$E$14,IF(K397/'Commission Rate and Quota'!$E$5&lt;1.25,'Commission Rate and Quota'!$E$15,'Commission Rate and Quota'!$E$16))))))</f>
        <v>0.2</v>
      </c>
      <c r="M397" s="76">
        <f t="shared" si="18"/>
        <v>4147.84</v>
      </c>
    </row>
    <row r="398" spans="1:13" x14ac:dyDescent="0.25">
      <c r="A398" s="43" t="s">
        <v>198</v>
      </c>
      <c r="B398" s="44">
        <v>46005</v>
      </c>
      <c r="C398" s="43">
        <v>166022</v>
      </c>
      <c r="D398" s="45">
        <v>28171.200000000001</v>
      </c>
      <c r="E398" s="45">
        <v>0</v>
      </c>
      <c r="F398" s="43" t="s">
        <v>33</v>
      </c>
      <c r="G398" s="43">
        <v>1260</v>
      </c>
      <c r="H398" s="43" t="s">
        <v>14</v>
      </c>
      <c r="I398" s="43" t="s">
        <v>34</v>
      </c>
      <c r="J398" s="43" t="s">
        <v>11</v>
      </c>
      <c r="K398" s="46">
        <f t="shared" si="17"/>
        <v>4556640.26</v>
      </c>
      <c r="L398" s="82">
        <f>IF(I398="Product",IF(K398/'Commission Rate and Quota'!$D$5&lt;0.5,'Commission Rate and Quota'!$D$11,IF(K398/'Commission Rate and Quota'!$D$5&lt;0.75,'Commission Rate and Quota'!$D$12,IF(K398/'Commission Rate and Quota'!$D$5&lt;0.9,'Commission Rate and Quota'!$D$13,IF('Data (1 &amp; 2)'!K398/'Commission Rate and Quota'!$D$5&lt;1,'Commission Rate and Quota'!$D$14,IF('Data (1 &amp; 2)'!K398/'Commission Rate and Quota'!$D$5&lt;1.25,'Commission Rate and Quota'!$D$15,'Commission Rate and Quota'!$D$16))))),IF(K398/'Commission Rate and Quota'!$E$5&lt;0.5,'Commission Rate and Quota'!$E$11,IF(K398/'Commission Rate and Quota'!$E$5&lt;0.75,'Commission Rate and Quota'!$E$12,IF(K398/'Commission Rate and Quota'!$E$5&lt;0.9,'Commission Rate and Quota'!$E$13,IF(K398/'Commission Rate and Quota'!$E$5&lt;1,'Commission Rate and Quota'!$E$14,IF(K398/'Commission Rate and Quota'!$E$5&lt;1.25,'Commission Rate and Quota'!$E$15,'Commission Rate and Quota'!$E$16))))))</f>
        <v>0.2</v>
      </c>
      <c r="M398" s="76">
        <f t="shared" si="18"/>
        <v>5634.2400000000007</v>
      </c>
    </row>
    <row r="399" spans="1:13" x14ac:dyDescent="0.25">
      <c r="A399" s="43" t="s">
        <v>198</v>
      </c>
      <c r="B399" s="44">
        <v>46005</v>
      </c>
      <c r="C399" s="43">
        <v>166022</v>
      </c>
      <c r="D399" s="45">
        <v>2112.85</v>
      </c>
      <c r="E399" s="45">
        <v>0</v>
      </c>
      <c r="F399" s="43" t="s">
        <v>33</v>
      </c>
      <c r="G399" s="43">
        <v>1260</v>
      </c>
      <c r="H399" s="43" t="s">
        <v>14</v>
      </c>
      <c r="I399" s="43" t="s">
        <v>34</v>
      </c>
      <c r="J399" s="43" t="s">
        <v>11</v>
      </c>
      <c r="K399" s="46">
        <f t="shared" si="17"/>
        <v>4558753.1099999994</v>
      </c>
      <c r="L399" s="82">
        <f>IF(I399="Product",IF(K399/'Commission Rate and Quota'!$D$5&lt;0.5,'Commission Rate and Quota'!$D$11,IF(K399/'Commission Rate and Quota'!$D$5&lt;0.75,'Commission Rate and Quota'!$D$12,IF(K399/'Commission Rate and Quota'!$D$5&lt;0.9,'Commission Rate and Quota'!$D$13,IF('Data (1 &amp; 2)'!K399/'Commission Rate and Quota'!$D$5&lt;1,'Commission Rate and Quota'!$D$14,IF('Data (1 &amp; 2)'!K399/'Commission Rate and Quota'!$D$5&lt;1.25,'Commission Rate and Quota'!$D$15,'Commission Rate and Quota'!$D$16))))),IF(K399/'Commission Rate and Quota'!$E$5&lt;0.5,'Commission Rate and Quota'!$E$11,IF(K399/'Commission Rate and Quota'!$E$5&lt;0.75,'Commission Rate and Quota'!$E$12,IF(K399/'Commission Rate and Quota'!$E$5&lt;0.9,'Commission Rate and Quota'!$E$13,IF(K399/'Commission Rate and Quota'!$E$5&lt;1,'Commission Rate and Quota'!$E$14,IF(K399/'Commission Rate and Quota'!$E$5&lt;1.25,'Commission Rate and Quota'!$E$15,'Commission Rate and Quota'!$E$16))))))</f>
        <v>0.2</v>
      </c>
      <c r="M399" s="76">
        <f t="shared" si="18"/>
        <v>422.57</v>
      </c>
    </row>
    <row r="400" spans="1:13" x14ac:dyDescent="0.25">
      <c r="A400" s="43" t="s">
        <v>122</v>
      </c>
      <c r="B400" s="44">
        <v>46009</v>
      </c>
      <c r="C400" s="43">
        <v>56586</v>
      </c>
      <c r="D400" s="45">
        <v>12000</v>
      </c>
      <c r="E400" s="45">
        <v>1000</v>
      </c>
      <c r="F400" s="43" t="s">
        <v>33</v>
      </c>
      <c r="G400" s="43">
        <v>1260</v>
      </c>
      <c r="H400" s="43" t="s">
        <v>14</v>
      </c>
      <c r="I400" s="43" t="s">
        <v>34</v>
      </c>
      <c r="J400" s="43" t="s">
        <v>11</v>
      </c>
      <c r="K400" s="46">
        <f t="shared" si="17"/>
        <v>4570753.1099999994</v>
      </c>
      <c r="L400" s="82">
        <f>IF(I400="Product",IF(K400/'Commission Rate and Quota'!$D$5&lt;0.5,'Commission Rate and Quota'!$D$11,IF(K400/'Commission Rate and Quota'!$D$5&lt;0.75,'Commission Rate and Quota'!$D$12,IF(K400/'Commission Rate and Quota'!$D$5&lt;0.9,'Commission Rate and Quota'!$D$13,IF('Data (1 &amp; 2)'!K400/'Commission Rate and Quota'!$D$5&lt;1,'Commission Rate and Quota'!$D$14,IF('Data (1 &amp; 2)'!K400/'Commission Rate and Quota'!$D$5&lt;1.25,'Commission Rate and Quota'!$D$15,'Commission Rate and Quota'!$D$16))))),IF(K400/'Commission Rate and Quota'!$E$5&lt;0.5,'Commission Rate and Quota'!$E$11,IF(K400/'Commission Rate and Quota'!$E$5&lt;0.75,'Commission Rate and Quota'!$E$12,IF(K400/'Commission Rate and Quota'!$E$5&lt;0.9,'Commission Rate and Quota'!$E$13,IF(K400/'Commission Rate and Quota'!$E$5&lt;1,'Commission Rate and Quota'!$E$14,IF(K400/'Commission Rate and Quota'!$E$5&lt;1.25,'Commission Rate and Quota'!$E$15,'Commission Rate and Quota'!$E$16))))))</f>
        <v>0.2</v>
      </c>
      <c r="M400" s="76">
        <f t="shared" si="18"/>
        <v>2400</v>
      </c>
    </row>
    <row r="401" spans="1:13" x14ac:dyDescent="0.25">
      <c r="A401" s="43" t="s">
        <v>277</v>
      </c>
      <c r="B401" s="44">
        <v>46009</v>
      </c>
      <c r="C401" s="43">
        <v>170594</v>
      </c>
      <c r="D401" s="45">
        <v>567.16999999999996</v>
      </c>
      <c r="E401" s="45">
        <v>62.39</v>
      </c>
      <c r="F401" s="43" t="s">
        <v>33</v>
      </c>
      <c r="G401" s="43">
        <v>1260</v>
      </c>
      <c r="H401" s="43" t="s">
        <v>14</v>
      </c>
      <c r="I401" s="43" t="s">
        <v>34</v>
      </c>
      <c r="J401" s="43" t="s">
        <v>11</v>
      </c>
      <c r="K401" s="46">
        <f t="shared" si="17"/>
        <v>4571320.2799999993</v>
      </c>
      <c r="L401" s="82">
        <f>IF(I401="Product",IF(K401/'Commission Rate and Quota'!$D$5&lt;0.5,'Commission Rate and Quota'!$D$11,IF(K401/'Commission Rate and Quota'!$D$5&lt;0.75,'Commission Rate and Quota'!$D$12,IF(K401/'Commission Rate and Quota'!$D$5&lt;0.9,'Commission Rate and Quota'!$D$13,IF('Data (1 &amp; 2)'!K401/'Commission Rate and Quota'!$D$5&lt;1,'Commission Rate and Quota'!$D$14,IF('Data (1 &amp; 2)'!K401/'Commission Rate and Quota'!$D$5&lt;1.25,'Commission Rate and Quota'!$D$15,'Commission Rate and Quota'!$D$16))))),IF(K401/'Commission Rate and Quota'!$E$5&lt;0.5,'Commission Rate and Quota'!$E$11,IF(K401/'Commission Rate and Quota'!$E$5&lt;0.75,'Commission Rate and Quota'!$E$12,IF(K401/'Commission Rate and Quota'!$E$5&lt;0.9,'Commission Rate and Quota'!$E$13,IF(K401/'Commission Rate and Quota'!$E$5&lt;1,'Commission Rate and Quota'!$E$14,IF(K401/'Commission Rate and Quota'!$E$5&lt;1.25,'Commission Rate and Quota'!$E$15,'Commission Rate and Quota'!$E$16))))))</f>
        <v>0.2</v>
      </c>
      <c r="M401" s="76">
        <f t="shared" si="18"/>
        <v>113.434</v>
      </c>
    </row>
    <row r="402" spans="1:13" x14ac:dyDescent="0.25">
      <c r="A402" s="43" t="s">
        <v>277</v>
      </c>
      <c r="B402" s="44">
        <v>46009</v>
      </c>
      <c r="C402" s="43">
        <v>170594</v>
      </c>
      <c r="D402" s="45">
        <v>42.54</v>
      </c>
      <c r="E402" s="45">
        <v>0</v>
      </c>
      <c r="F402" s="43" t="s">
        <v>33</v>
      </c>
      <c r="G402" s="43">
        <v>1260</v>
      </c>
      <c r="H402" s="43" t="s">
        <v>14</v>
      </c>
      <c r="I402" s="43" t="s">
        <v>34</v>
      </c>
      <c r="J402" s="43" t="s">
        <v>11</v>
      </c>
      <c r="K402" s="46">
        <f t="shared" si="17"/>
        <v>4571362.8199999994</v>
      </c>
      <c r="L402" s="82">
        <f>IF(I402="Product",IF(K402/'Commission Rate and Quota'!$D$5&lt;0.5,'Commission Rate and Quota'!$D$11,IF(K402/'Commission Rate and Quota'!$D$5&lt;0.75,'Commission Rate and Quota'!$D$12,IF(K402/'Commission Rate and Quota'!$D$5&lt;0.9,'Commission Rate and Quota'!$D$13,IF('Data (1 &amp; 2)'!K402/'Commission Rate and Quota'!$D$5&lt;1,'Commission Rate and Quota'!$D$14,IF('Data (1 &amp; 2)'!K402/'Commission Rate and Quota'!$D$5&lt;1.25,'Commission Rate and Quota'!$D$15,'Commission Rate and Quota'!$D$16))))),IF(K402/'Commission Rate and Quota'!$E$5&lt;0.5,'Commission Rate and Quota'!$E$11,IF(K402/'Commission Rate and Quota'!$E$5&lt;0.75,'Commission Rate and Quota'!$E$12,IF(K402/'Commission Rate and Quota'!$E$5&lt;0.9,'Commission Rate and Quota'!$E$13,IF(K402/'Commission Rate and Quota'!$E$5&lt;1,'Commission Rate and Quota'!$E$14,IF(K402/'Commission Rate and Quota'!$E$5&lt;1.25,'Commission Rate and Quota'!$E$15,'Commission Rate and Quota'!$E$16))))))</f>
        <v>0.2</v>
      </c>
      <c r="M402" s="76">
        <f t="shared" si="18"/>
        <v>8.5080000000000009</v>
      </c>
    </row>
    <row r="403" spans="1:13" x14ac:dyDescent="0.25">
      <c r="A403" s="43" t="s">
        <v>252</v>
      </c>
      <c r="B403" s="44">
        <v>46011</v>
      </c>
      <c r="C403" s="43">
        <v>167620</v>
      </c>
      <c r="D403" s="45">
        <v>67897.8</v>
      </c>
      <c r="E403" s="45">
        <v>10186.200000000001</v>
      </c>
      <c r="F403" s="43" t="s">
        <v>33</v>
      </c>
      <c r="G403" s="43">
        <v>1260</v>
      </c>
      <c r="H403" s="43" t="s">
        <v>14</v>
      </c>
      <c r="I403" s="43" t="s">
        <v>34</v>
      </c>
      <c r="J403" s="43" t="s">
        <v>11</v>
      </c>
      <c r="K403" s="46">
        <f t="shared" si="17"/>
        <v>4639260.6199999992</v>
      </c>
      <c r="L403" s="82">
        <f>IF(I403="Product",IF(K403/'Commission Rate and Quota'!$D$5&lt;0.5,'Commission Rate and Quota'!$D$11,IF(K403/'Commission Rate and Quota'!$D$5&lt;0.75,'Commission Rate and Quota'!$D$12,IF(K403/'Commission Rate and Quota'!$D$5&lt;0.9,'Commission Rate and Quota'!$D$13,IF('Data (1 &amp; 2)'!K403/'Commission Rate and Quota'!$D$5&lt;1,'Commission Rate and Quota'!$D$14,IF('Data (1 &amp; 2)'!K403/'Commission Rate and Quota'!$D$5&lt;1.25,'Commission Rate and Quota'!$D$15,'Commission Rate and Quota'!$D$16))))),IF(K403/'Commission Rate and Quota'!$E$5&lt;0.5,'Commission Rate and Quota'!$E$11,IF(K403/'Commission Rate and Quota'!$E$5&lt;0.75,'Commission Rate and Quota'!$E$12,IF(K403/'Commission Rate and Quota'!$E$5&lt;0.9,'Commission Rate and Quota'!$E$13,IF(K403/'Commission Rate and Quota'!$E$5&lt;1,'Commission Rate and Quota'!$E$14,IF(K403/'Commission Rate and Quota'!$E$5&lt;1.25,'Commission Rate and Quota'!$E$15,'Commission Rate and Quota'!$E$16))))))</f>
        <v>0.2</v>
      </c>
      <c r="M403" s="76">
        <f t="shared" si="18"/>
        <v>13579.560000000001</v>
      </c>
    </row>
    <row r="404" spans="1:13" x14ac:dyDescent="0.25">
      <c r="A404" s="43" t="s">
        <v>298</v>
      </c>
      <c r="B404" s="44">
        <v>46011</v>
      </c>
      <c r="C404" s="43">
        <v>386244</v>
      </c>
      <c r="D404" s="45">
        <v>6421.92</v>
      </c>
      <c r="E404" s="45">
        <v>301.92</v>
      </c>
      <c r="F404" s="43" t="s">
        <v>33</v>
      </c>
      <c r="G404" s="43">
        <v>1260</v>
      </c>
      <c r="H404" s="43" t="s">
        <v>14</v>
      </c>
      <c r="I404" s="43" t="s">
        <v>34</v>
      </c>
      <c r="J404" s="43" t="s">
        <v>11</v>
      </c>
      <c r="K404" s="46">
        <f t="shared" si="17"/>
        <v>4645682.5399999991</v>
      </c>
      <c r="L404" s="82">
        <f>IF(I404="Product",IF(K404/'Commission Rate and Quota'!$D$5&lt;0.5,'Commission Rate and Quota'!$D$11,IF(K404/'Commission Rate and Quota'!$D$5&lt;0.75,'Commission Rate and Quota'!$D$12,IF(K404/'Commission Rate and Quota'!$D$5&lt;0.9,'Commission Rate and Quota'!$D$13,IF('Data (1 &amp; 2)'!K404/'Commission Rate and Quota'!$D$5&lt;1,'Commission Rate and Quota'!$D$14,IF('Data (1 &amp; 2)'!K404/'Commission Rate and Quota'!$D$5&lt;1.25,'Commission Rate and Quota'!$D$15,'Commission Rate and Quota'!$D$16))))),IF(K404/'Commission Rate and Quota'!$E$5&lt;0.5,'Commission Rate and Quota'!$E$11,IF(K404/'Commission Rate and Quota'!$E$5&lt;0.75,'Commission Rate and Quota'!$E$12,IF(K404/'Commission Rate and Quota'!$E$5&lt;0.9,'Commission Rate and Quota'!$E$13,IF(K404/'Commission Rate and Quota'!$E$5&lt;1,'Commission Rate and Quota'!$E$14,IF(K404/'Commission Rate and Quota'!$E$5&lt;1.25,'Commission Rate and Quota'!$E$15,'Commission Rate and Quota'!$E$16))))))</f>
        <v>0.2</v>
      </c>
      <c r="M404" s="76">
        <f t="shared" si="18"/>
        <v>1284.384</v>
      </c>
    </row>
    <row r="405" spans="1:13" x14ac:dyDescent="0.25">
      <c r="A405" s="43" t="s">
        <v>298</v>
      </c>
      <c r="B405" s="44">
        <v>46011</v>
      </c>
      <c r="C405" s="43">
        <v>386244</v>
      </c>
      <c r="D405" s="45">
        <v>481.65</v>
      </c>
      <c r="E405" s="45">
        <v>0</v>
      </c>
      <c r="F405" s="43" t="s">
        <v>33</v>
      </c>
      <c r="G405" s="43">
        <v>1260</v>
      </c>
      <c r="H405" s="43" t="s">
        <v>14</v>
      </c>
      <c r="I405" s="43" t="s">
        <v>34</v>
      </c>
      <c r="J405" s="43" t="s">
        <v>11</v>
      </c>
      <c r="K405" s="46">
        <f t="shared" si="17"/>
        <v>4646164.1899999995</v>
      </c>
      <c r="L405" s="82">
        <f>IF(I405="Product",IF(K405/'Commission Rate and Quota'!$D$5&lt;0.5,'Commission Rate and Quota'!$D$11,IF(K405/'Commission Rate and Quota'!$D$5&lt;0.75,'Commission Rate and Quota'!$D$12,IF(K405/'Commission Rate and Quota'!$D$5&lt;0.9,'Commission Rate and Quota'!$D$13,IF('Data (1 &amp; 2)'!K405/'Commission Rate and Quota'!$D$5&lt;1,'Commission Rate and Quota'!$D$14,IF('Data (1 &amp; 2)'!K405/'Commission Rate and Quota'!$D$5&lt;1.25,'Commission Rate and Quota'!$D$15,'Commission Rate and Quota'!$D$16))))),IF(K405/'Commission Rate and Quota'!$E$5&lt;0.5,'Commission Rate and Quota'!$E$11,IF(K405/'Commission Rate and Quota'!$E$5&lt;0.75,'Commission Rate and Quota'!$E$12,IF(K405/'Commission Rate and Quota'!$E$5&lt;0.9,'Commission Rate and Quota'!$E$13,IF(K405/'Commission Rate and Quota'!$E$5&lt;1,'Commission Rate and Quota'!$E$14,IF(K405/'Commission Rate and Quota'!$E$5&lt;1.25,'Commission Rate and Quota'!$E$15,'Commission Rate and Quota'!$E$16))))))</f>
        <v>0.2</v>
      </c>
      <c r="M405" s="76">
        <f t="shared" si="18"/>
        <v>96.33</v>
      </c>
    </row>
    <row r="406" spans="1:13" x14ac:dyDescent="0.25">
      <c r="A406" s="43" t="s">
        <v>298</v>
      </c>
      <c r="B406" s="44">
        <v>46011</v>
      </c>
      <c r="C406" s="43">
        <v>386244</v>
      </c>
      <c r="D406" s="45">
        <v>1888.88</v>
      </c>
      <c r="E406" s="45">
        <v>188.88</v>
      </c>
      <c r="F406" s="43" t="s">
        <v>33</v>
      </c>
      <c r="G406" s="43">
        <v>1260</v>
      </c>
      <c r="H406" s="43" t="s">
        <v>14</v>
      </c>
      <c r="I406" s="43" t="s">
        <v>34</v>
      </c>
      <c r="J406" s="43" t="s">
        <v>11</v>
      </c>
      <c r="K406" s="46">
        <f t="shared" si="17"/>
        <v>4648053.0699999994</v>
      </c>
      <c r="L406" s="82">
        <f>IF(I406="Product",IF(K406/'Commission Rate and Quota'!$D$5&lt;0.5,'Commission Rate and Quota'!$D$11,IF(K406/'Commission Rate and Quota'!$D$5&lt;0.75,'Commission Rate and Quota'!$D$12,IF(K406/'Commission Rate and Quota'!$D$5&lt;0.9,'Commission Rate and Quota'!$D$13,IF('Data (1 &amp; 2)'!K406/'Commission Rate and Quota'!$D$5&lt;1,'Commission Rate and Quota'!$D$14,IF('Data (1 &amp; 2)'!K406/'Commission Rate and Quota'!$D$5&lt;1.25,'Commission Rate and Quota'!$D$15,'Commission Rate and Quota'!$D$16))))),IF(K406/'Commission Rate and Quota'!$E$5&lt;0.5,'Commission Rate and Quota'!$E$11,IF(K406/'Commission Rate and Quota'!$E$5&lt;0.75,'Commission Rate and Quota'!$E$12,IF(K406/'Commission Rate and Quota'!$E$5&lt;0.9,'Commission Rate and Quota'!$E$13,IF(K406/'Commission Rate and Quota'!$E$5&lt;1,'Commission Rate and Quota'!$E$14,IF(K406/'Commission Rate and Quota'!$E$5&lt;1.25,'Commission Rate and Quota'!$E$15,'Commission Rate and Quota'!$E$16))))))</f>
        <v>0.2</v>
      </c>
      <c r="M406" s="76">
        <f t="shared" si="18"/>
        <v>377.77600000000007</v>
      </c>
    </row>
    <row r="407" spans="1:13" x14ac:dyDescent="0.25">
      <c r="A407" s="43" t="s">
        <v>67</v>
      </c>
      <c r="B407" s="44">
        <v>45683</v>
      </c>
      <c r="C407" s="43">
        <v>40054</v>
      </c>
      <c r="D407" s="45">
        <v>450</v>
      </c>
      <c r="E407" s="45">
        <v>180</v>
      </c>
      <c r="F407" s="43" t="s">
        <v>33</v>
      </c>
      <c r="G407" s="43">
        <v>1260</v>
      </c>
      <c r="H407" s="43" t="s">
        <v>14</v>
      </c>
      <c r="I407" s="43" t="s">
        <v>38</v>
      </c>
      <c r="J407" s="43" t="s">
        <v>11</v>
      </c>
      <c r="K407" s="46">
        <f>D407</f>
        <v>450</v>
      </c>
      <c r="L407" s="82">
        <f>IF(I407="Product",IF(K407/'Commission Rate and Quota'!$D$5&lt;0.5,'Commission Rate and Quota'!$D$11,IF(K407/'Commission Rate and Quota'!$D$5&lt;0.75,'Commission Rate and Quota'!$D$12,IF(K407/'Commission Rate and Quota'!$D$5&lt;0.9,'Commission Rate and Quota'!$D$13,IF('Data (1 &amp; 2)'!K407/'Commission Rate and Quota'!$D$5&lt;1,'Commission Rate and Quota'!$D$14,IF('Data (1 &amp; 2)'!K407/'Commission Rate and Quota'!$D$5&lt;1.25,'Commission Rate and Quota'!$D$15,'Commission Rate and Quota'!$D$16))))),IF(K407/'Commission Rate and Quota'!$E$5&lt;0.5,'Commission Rate and Quota'!$E$11,IF(K407/'Commission Rate and Quota'!$E$5&lt;0.75,'Commission Rate and Quota'!$E$12,IF(K407/'Commission Rate and Quota'!$E$5&lt;0.9,'Commission Rate and Quota'!$E$13,IF(K407/'Commission Rate and Quota'!$E$5&lt;1,'Commission Rate and Quota'!$E$14,IF(K407/'Commission Rate and Quota'!$E$5&lt;1.25,'Commission Rate and Quota'!$E$15,'Commission Rate and Quota'!$E$16))))))</f>
        <v>0.1</v>
      </c>
      <c r="M407" s="76">
        <f t="shared" si="18"/>
        <v>45</v>
      </c>
    </row>
    <row r="408" spans="1:13" x14ac:dyDescent="0.25">
      <c r="A408" s="43" t="s">
        <v>67</v>
      </c>
      <c r="B408" s="44">
        <v>45683</v>
      </c>
      <c r="C408" s="43">
        <v>40054</v>
      </c>
      <c r="D408" s="45">
        <v>21790</v>
      </c>
      <c r="E408" s="45">
        <v>8880</v>
      </c>
      <c r="F408" s="43" t="s">
        <v>33</v>
      </c>
      <c r="G408" s="43">
        <v>1260</v>
      </c>
      <c r="H408" s="43" t="s">
        <v>14</v>
      </c>
      <c r="I408" s="43" t="s">
        <v>38</v>
      </c>
      <c r="J408" s="43" t="s">
        <v>11</v>
      </c>
      <c r="K408" s="46">
        <f>K407+D408</f>
        <v>22240</v>
      </c>
      <c r="L408" s="82">
        <f>IF(I408="Product",IF(K408/'Commission Rate and Quota'!$D$5&lt;0.5,'Commission Rate and Quota'!$D$11,IF(K408/'Commission Rate and Quota'!$D$5&lt;0.75,'Commission Rate and Quota'!$D$12,IF(K408/'Commission Rate and Quota'!$D$5&lt;0.9,'Commission Rate and Quota'!$D$13,IF('Data (1 &amp; 2)'!K408/'Commission Rate and Quota'!$D$5&lt;1,'Commission Rate and Quota'!$D$14,IF('Data (1 &amp; 2)'!K408/'Commission Rate and Quota'!$D$5&lt;1.25,'Commission Rate and Quota'!$D$15,'Commission Rate and Quota'!$D$16))))),IF(K408/'Commission Rate and Quota'!$E$5&lt;0.5,'Commission Rate and Quota'!$E$11,IF(K408/'Commission Rate and Quota'!$E$5&lt;0.75,'Commission Rate and Quota'!$E$12,IF(K408/'Commission Rate and Quota'!$E$5&lt;0.9,'Commission Rate and Quota'!$E$13,IF(K408/'Commission Rate and Quota'!$E$5&lt;1,'Commission Rate and Quota'!$E$14,IF(K408/'Commission Rate and Quota'!$E$5&lt;1.25,'Commission Rate and Quota'!$E$15,'Commission Rate and Quota'!$E$16))))))</f>
        <v>0.1</v>
      </c>
      <c r="M408" s="76">
        <f t="shared" si="18"/>
        <v>2179</v>
      </c>
    </row>
    <row r="409" spans="1:13" x14ac:dyDescent="0.25">
      <c r="A409" s="43" t="s">
        <v>67</v>
      </c>
      <c r="B409" s="44">
        <v>45683</v>
      </c>
      <c r="C409" s="43">
        <v>40054</v>
      </c>
      <c r="D409" s="45">
        <v>7360</v>
      </c>
      <c r="E409" s="45">
        <v>3040</v>
      </c>
      <c r="F409" s="43" t="s">
        <v>33</v>
      </c>
      <c r="G409" s="43">
        <v>1260</v>
      </c>
      <c r="H409" s="43" t="s">
        <v>14</v>
      </c>
      <c r="I409" s="43" t="s">
        <v>38</v>
      </c>
      <c r="J409" s="43" t="s">
        <v>11</v>
      </c>
      <c r="K409" s="46">
        <f t="shared" ref="K409:K426" si="19">K408+D409</f>
        <v>29600</v>
      </c>
      <c r="L409" s="82">
        <f>IF(I409="Product",IF(K409/'Commission Rate and Quota'!$D$5&lt;0.5,'Commission Rate and Quota'!$D$11,IF(K409/'Commission Rate and Quota'!$D$5&lt;0.75,'Commission Rate and Quota'!$D$12,IF(K409/'Commission Rate and Quota'!$D$5&lt;0.9,'Commission Rate and Quota'!$D$13,IF('Data (1 &amp; 2)'!K409/'Commission Rate and Quota'!$D$5&lt;1,'Commission Rate and Quota'!$D$14,IF('Data (1 &amp; 2)'!K409/'Commission Rate and Quota'!$D$5&lt;1.25,'Commission Rate and Quota'!$D$15,'Commission Rate and Quota'!$D$16))))),IF(K409/'Commission Rate and Quota'!$E$5&lt;0.5,'Commission Rate and Quota'!$E$11,IF(K409/'Commission Rate and Quota'!$E$5&lt;0.75,'Commission Rate and Quota'!$E$12,IF(K409/'Commission Rate and Quota'!$E$5&lt;0.9,'Commission Rate and Quota'!$E$13,IF(K409/'Commission Rate and Quota'!$E$5&lt;1,'Commission Rate and Quota'!$E$14,IF(K409/'Commission Rate and Quota'!$E$5&lt;1.25,'Commission Rate and Quota'!$E$15,'Commission Rate and Quota'!$E$16))))))</f>
        <v>0.1</v>
      </c>
      <c r="M409" s="76">
        <f t="shared" si="18"/>
        <v>736</v>
      </c>
    </row>
    <row r="410" spans="1:13" x14ac:dyDescent="0.25">
      <c r="A410" s="43" t="s">
        <v>265</v>
      </c>
      <c r="B410" s="44">
        <v>45728</v>
      </c>
      <c r="C410" s="43">
        <v>169385</v>
      </c>
      <c r="D410" s="45">
        <v>49550</v>
      </c>
      <c r="E410" s="45">
        <v>25070</v>
      </c>
      <c r="F410" s="43" t="s">
        <v>33</v>
      </c>
      <c r="G410" s="43">
        <v>1260</v>
      </c>
      <c r="H410" s="43" t="s">
        <v>14</v>
      </c>
      <c r="I410" s="43" t="s">
        <v>38</v>
      </c>
      <c r="J410" s="43" t="s">
        <v>11</v>
      </c>
      <c r="K410" s="46">
        <f t="shared" si="19"/>
        <v>79150</v>
      </c>
      <c r="L410" s="82">
        <f>IF(I410="Product",IF(K410/'Commission Rate and Quota'!$D$5&lt;0.5,'Commission Rate and Quota'!$D$11,IF(K410/'Commission Rate and Quota'!$D$5&lt;0.75,'Commission Rate and Quota'!$D$12,IF(K410/'Commission Rate and Quota'!$D$5&lt;0.9,'Commission Rate and Quota'!$D$13,IF('Data (1 &amp; 2)'!K410/'Commission Rate and Quota'!$D$5&lt;1,'Commission Rate and Quota'!$D$14,IF('Data (1 &amp; 2)'!K410/'Commission Rate and Quota'!$D$5&lt;1.25,'Commission Rate and Quota'!$D$15,'Commission Rate and Quota'!$D$16))))),IF(K410/'Commission Rate and Quota'!$E$5&lt;0.5,'Commission Rate and Quota'!$E$11,IF(K410/'Commission Rate and Quota'!$E$5&lt;0.75,'Commission Rate and Quota'!$E$12,IF(K410/'Commission Rate and Quota'!$E$5&lt;0.9,'Commission Rate and Quota'!$E$13,IF(K410/'Commission Rate and Quota'!$E$5&lt;1,'Commission Rate and Quota'!$E$14,IF(K410/'Commission Rate and Quota'!$E$5&lt;1.25,'Commission Rate and Quota'!$E$15,'Commission Rate and Quota'!$E$16))))))</f>
        <v>0.1</v>
      </c>
      <c r="M410" s="76">
        <f t="shared" si="18"/>
        <v>4955</v>
      </c>
    </row>
    <row r="411" spans="1:13" x14ac:dyDescent="0.25">
      <c r="A411" s="43" t="s">
        <v>138</v>
      </c>
      <c r="B411" s="44">
        <v>45737</v>
      </c>
      <c r="C411" s="43">
        <v>69202</v>
      </c>
      <c r="D411" s="45">
        <v>600</v>
      </c>
      <c r="E411" s="45">
        <v>240</v>
      </c>
      <c r="F411" s="43" t="s">
        <v>33</v>
      </c>
      <c r="G411" s="43">
        <v>1260</v>
      </c>
      <c r="H411" s="43" t="s">
        <v>14</v>
      </c>
      <c r="I411" s="43" t="s">
        <v>38</v>
      </c>
      <c r="J411" s="43" t="s">
        <v>11</v>
      </c>
      <c r="K411" s="46">
        <f t="shared" si="19"/>
        <v>79750</v>
      </c>
      <c r="L411" s="82">
        <f>IF(I411="Product",IF(K411/'Commission Rate and Quota'!$D$5&lt;0.5,'Commission Rate and Quota'!$D$11,IF(K411/'Commission Rate and Quota'!$D$5&lt;0.75,'Commission Rate and Quota'!$D$12,IF(K411/'Commission Rate and Quota'!$D$5&lt;0.9,'Commission Rate and Quota'!$D$13,IF('Data (1 &amp; 2)'!K411/'Commission Rate and Quota'!$D$5&lt;1,'Commission Rate and Quota'!$D$14,IF('Data (1 &amp; 2)'!K411/'Commission Rate and Quota'!$D$5&lt;1.25,'Commission Rate and Quota'!$D$15,'Commission Rate and Quota'!$D$16))))),IF(K411/'Commission Rate and Quota'!$E$5&lt;0.5,'Commission Rate and Quota'!$E$11,IF(K411/'Commission Rate and Quota'!$E$5&lt;0.75,'Commission Rate and Quota'!$E$12,IF(K411/'Commission Rate and Quota'!$E$5&lt;0.9,'Commission Rate and Quota'!$E$13,IF(K411/'Commission Rate and Quota'!$E$5&lt;1,'Commission Rate and Quota'!$E$14,IF(K411/'Commission Rate and Quota'!$E$5&lt;1.25,'Commission Rate and Quota'!$E$15,'Commission Rate and Quota'!$E$16))))))</f>
        <v>0.1</v>
      </c>
      <c r="M411" s="76">
        <f t="shared" si="18"/>
        <v>60</v>
      </c>
    </row>
    <row r="412" spans="1:13" x14ac:dyDescent="0.25">
      <c r="A412" s="43" t="s">
        <v>138</v>
      </c>
      <c r="B412" s="44">
        <v>45737</v>
      </c>
      <c r="C412" s="43">
        <v>69202</v>
      </c>
      <c r="D412" s="45">
        <v>8000</v>
      </c>
      <c r="E412" s="45">
        <v>2600</v>
      </c>
      <c r="F412" s="43" t="s">
        <v>33</v>
      </c>
      <c r="G412" s="43">
        <v>1260</v>
      </c>
      <c r="H412" s="43" t="s">
        <v>14</v>
      </c>
      <c r="I412" s="43" t="s">
        <v>38</v>
      </c>
      <c r="J412" s="43" t="s">
        <v>11</v>
      </c>
      <c r="K412" s="46">
        <f t="shared" si="19"/>
        <v>87750</v>
      </c>
      <c r="L412" s="82">
        <f>IF(I412="Product",IF(K412/'Commission Rate and Quota'!$D$5&lt;0.5,'Commission Rate and Quota'!$D$11,IF(K412/'Commission Rate and Quota'!$D$5&lt;0.75,'Commission Rate and Quota'!$D$12,IF(K412/'Commission Rate and Quota'!$D$5&lt;0.9,'Commission Rate and Quota'!$D$13,IF('Data (1 &amp; 2)'!K412/'Commission Rate and Quota'!$D$5&lt;1,'Commission Rate and Quota'!$D$14,IF('Data (1 &amp; 2)'!K412/'Commission Rate and Quota'!$D$5&lt;1.25,'Commission Rate and Quota'!$D$15,'Commission Rate and Quota'!$D$16))))),IF(K412/'Commission Rate and Quota'!$E$5&lt;0.5,'Commission Rate and Quota'!$E$11,IF(K412/'Commission Rate and Quota'!$E$5&lt;0.75,'Commission Rate and Quota'!$E$12,IF(K412/'Commission Rate and Quota'!$E$5&lt;0.9,'Commission Rate and Quota'!$E$13,IF(K412/'Commission Rate and Quota'!$E$5&lt;1,'Commission Rate and Quota'!$E$14,IF(K412/'Commission Rate and Quota'!$E$5&lt;1.25,'Commission Rate and Quota'!$E$15,'Commission Rate and Quota'!$E$16))))))</f>
        <v>0.1</v>
      </c>
      <c r="M412" s="76">
        <f t="shared" si="18"/>
        <v>800</v>
      </c>
    </row>
    <row r="413" spans="1:13" x14ac:dyDescent="0.25">
      <c r="A413" s="43" t="s">
        <v>45</v>
      </c>
      <c r="B413" s="44">
        <v>45788</v>
      </c>
      <c r="C413" s="43">
        <v>34028</v>
      </c>
      <c r="D413" s="45">
        <v>45000.3</v>
      </c>
      <c r="E413" s="45">
        <v>18270.3</v>
      </c>
      <c r="F413" s="43" t="s">
        <v>33</v>
      </c>
      <c r="G413" s="43">
        <v>1260</v>
      </c>
      <c r="H413" s="43" t="s">
        <v>14</v>
      </c>
      <c r="I413" s="43" t="s">
        <v>38</v>
      </c>
      <c r="J413" s="43" t="s">
        <v>11</v>
      </c>
      <c r="K413" s="46">
        <f t="shared" si="19"/>
        <v>132750.29999999999</v>
      </c>
      <c r="L413" s="82">
        <f>IF(I413="Product",IF(K413/'Commission Rate and Quota'!$D$5&lt;0.5,'Commission Rate and Quota'!$D$11,IF(K413/'Commission Rate and Quota'!$D$5&lt;0.75,'Commission Rate and Quota'!$D$12,IF(K413/'Commission Rate and Quota'!$D$5&lt;0.9,'Commission Rate and Quota'!$D$13,IF('Data (1 &amp; 2)'!K413/'Commission Rate and Quota'!$D$5&lt;1,'Commission Rate and Quota'!$D$14,IF('Data (1 &amp; 2)'!K413/'Commission Rate and Quota'!$D$5&lt;1.25,'Commission Rate and Quota'!$D$15,'Commission Rate and Quota'!$D$16))))),IF(K413/'Commission Rate and Quota'!$E$5&lt;0.5,'Commission Rate and Quota'!$E$11,IF(K413/'Commission Rate and Quota'!$E$5&lt;0.75,'Commission Rate and Quota'!$E$12,IF(K413/'Commission Rate and Quota'!$E$5&lt;0.9,'Commission Rate and Quota'!$E$13,IF(K413/'Commission Rate and Quota'!$E$5&lt;1,'Commission Rate and Quota'!$E$14,IF(K413/'Commission Rate and Quota'!$E$5&lt;1.25,'Commission Rate and Quota'!$E$15,'Commission Rate and Quota'!$E$16))))))</f>
        <v>0.1</v>
      </c>
      <c r="M413" s="76">
        <f t="shared" si="18"/>
        <v>4500.0300000000007</v>
      </c>
    </row>
    <row r="414" spans="1:13" x14ac:dyDescent="0.25">
      <c r="A414" s="43" t="s">
        <v>140</v>
      </c>
      <c r="B414" s="44">
        <v>45821</v>
      </c>
      <c r="C414" s="43">
        <v>69202</v>
      </c>
      <c r="D414" s="45">
        <v>60000</v>
      </c>
      <c r="E414" s="45">
        <v>31470</v>
      </c>
      <c r="F414" s="43" t="s">
        <v>33</v>
      </c>
      <c r="G414" s="43">
        <v>1260</v>
      </c>
      <c r="H414" s="43" t="s">
        <v>14</v>
      </c>
      <c r="I414" s="43" t="s">
        <v>38</v>
      </c>
      <c r="J414" s="43" t="s">
        <v>11</v>
      </c>
      <c r="K414" s="46">
        <f t="shared" si="19"/>
        <v>192750.3</v>
      </c>
      <c r="L414" s="82">
        <f>IF(I414="Product",IF(K414/'Commission Rate and Quota'!$D$5&lt;0.5,'Commission Rate and Quota'!$D$11,IF(K414/'Commission Rate and Quota'!$D$5&lt;0.75,'Commission Rate and Quota'!$D$12,IF(K414/'Commission Rate and Quota'!$D$5&lt;0.9,'Commission Rate and Quota'!$D$13,IF('Data (1 &amp; 2)'!K414/'Commission Rate and Quota'!$D$5&lt;1,'Commission Rate and Quota'!$D$14,IF('Data (1 &amp; 2)'!K414/'Commission Rate and Quota'!$D$5&lt;1.25,'Commission Rate and Quota'!$D$15,'Commission Rate and Quota'!$D$16))))),IF(K414/'Commission Rate and Quota'!$E$5&lt;0.5,'Commission Rate and Quota'!$E$11,IF(K414/'Commission Rate and Quota'!$E$5&lt;0.75,'Commission Rate and Quota'!$E$12,IF(K414/'Commission Rate and Quota'!$E$5&lt;0.9,'Commission Rate and Quota'!$E$13,IF(K414/'Commission Rate and Quota'!$E$5&lt;1,'Commission Rate and Quota'!$E$14,IF(K414/'Commission Rate and Quota'!$E$5&lt;1.25,'Commission Rate and Quota'!$E$15,'Commission Rate and Quota'!$E$16))))))</f>
        <v>0.1</v>
      </c>
      <c r="M414" s="76">
        <f t="shared" si="18"/>
        <v>6000</v>
      </c>
    </row>
    <row r="415" spans="1:13" x14ac:dyDescent="0.25">
      <c r="A415" s="43" t="s">
        <v>296</v>
      </c>
      <c r="B415" s="44">
        <v>45822</v>
      </c>
      <c r="C415" s="43">
        <v>386244</v>
      </c>
      <c r="D415" s="45">
        <v>10300</v>
      </c>
      <c r="E415" s="45">
        <v>5720</v>
      </c>
      <c r="F415" s="43" t="s">
        <v>33</v>
      </c>
      <c r="G415" s="43">
        <v>1260</v>
      </c>
      <c r="H415" s="43" t="s">
        <v>14</v>
      </c>
      <c r="I415" s="43" t="s">
        <v>38</v>
      </c>
      <c r="J415" s="43" t="s">
        <v>11</v>
      </c>
      <c r="K415" s="46">
        <f t="shared" si="19"/>
        <v>203050.3</v>
      </c>
      <c r="L415" s="82">
        <f>IF(I415="Product",IF(K415/'Commission Rate and Quota'!$D$5&lt;0.5,'Commission Rate and Quota'!$D$11,IF(K415/'Commission Rate and Quota'!$D$5&lt;0.75,'Commission Rate and Quota'!$D$12,IF(K415/'Commission Rate and Quota'!$D$5&lt;0.9,'Commission Rate and Quota'!$D$13,IF('Data (1 &amp; 2)'!K415/'Commission Rate and Quota'!$D$5&lt;1,'Commission Rate and Quota'!$D$14,IF('Data (1 &amp; 2)'!K415/'Commission Rate and Quota'!$D$5&lt;1.25,'Commission Rate and Quota'!$D$15,'Commission Rate and Quota'!$D$16))))),IF(K415/'Commission Rate and Quota'!$E$5&lt;0.5,'Commission Rate and Quota'!$E$11,IF(K415/'Commission Rate and Quota'!$E$5&lt;0.75,'Commission Rate and Quota'!$E$12,IF(K415/'Commission Rate and Quota'!$E$5&lt;0.9,'Commission Rate and Quota'!$E$13,IF(K415/'Commission Rate and Quota'!$E$5&lt;1,'Commission Rate and Quota'!$E$14,IF(K415/'Commission Rate and Quota'!$E$5&lt;1.25,'Commission Rate and Quota'!$E$15,'Commission Rate and Quota'!$E$16))))))</f>
        <v>0.1</v>
      </c>
      <c r="M415" s="76">
        <f t="shared" si="18"/>
        <v>1030</v>
      </c>
    </row>
    <row r="416" spans="1:13" x14ac:dyDescent="0.25">
      <c r="A416" s="43" t="s">
        <v>188</v>
      </c>
      <c r="B416" s="44">
        <v>45841</v>
      </c>
      <c r="C416" s="43">
        <v>166022</v>
      </c>
      <c r="D416" s="45">
        <v>19040</v>
      </c>
      <c r="E416" s="45">
        <v>4480</v>
      </c>
      <c r="F416" s="43" t="s">
        <v>33</v>
      </c>
      <c r="G416" s="43">
        <v>1260</v>
      </c>
      <c r="H416" s="43" t="s">
        <v>14</v>
      </c>
      <c r="I416" s="43" t="s">
        <v>38</v>
      </c>
      <c r="J416" s="43" t="s">
        <v>11</v>
      </c>
      <c r="K416" s="46">
        <f t="shared" si="19"/>
        <v>222090.3</v>
      </c>
      <c r="L416" s="82">
        <f>IF(I416="Product",IF(K416/'Commission Rate and Quota'!$D$5&lt;0.5,'Commission Rate and Quota'!$D$11,IF(K416/'Commission Rate and Quota'!$D$5&lt;0.75,'Commission Rate and Quota'!$D$12,IF(K416/'Commission Rate and Quota'!$D$5&lt;0.9,'Commission Rate and Quota'!$D$13,IF('Data (1 &amp; 2)'!K416/'Commission Rate and Quota'!$D$5&lt;1,'Commission Rate and Quota'!$D$14,IF('Data (1 &amp; 2)'!K416/'Commission Rate and Quota'!$D$5&lt;1.25,'Commission Rate and Quota'!$D$15,'Commission Rate and Quota'!$D$16))))),IF(K416/'Commission Rate and Quota'!$E$5&lt;0.5,'Commission Rate and Quota'!$E$11,IF(K416/'Commission Rate and Quota'!$E$5&lt;0.75,'Commission Rate and Quota'!$E$12,IF(K416/'Commission Rate and Quota'!$E$5&lt;0.9,'Commission Rate and Quota'!$E$13,IF(K416/'Commission Rate and Quota'!$E$5&lt;1,'Commission Rate and Quota'!$E$14,IF(K416/'Commission Rate and Quota'!$E$5&lt;1.25,'Commission Rate and Quota'!$E$15,'Commission Rate and Quota'!$E$16))))))</f>
        <v>0.1</v>
      </c>
      <c r="M416" s="76">
        <f t="shared" si="18"/>
        <v>1904</v>
      </c>
    </row>
    <row r="417" spans="1:13" x14ac:dyDescent="0.25">
      <c r="A417" s="43" t="s">
        <v>189</v>
      </c>
      <c r="B417" s="44">
        <v>45868</v>
      </c>
      <c r="C417" s="43">
        <v>166022</v>
      </c>
      <c r="D417" s="45">
        <v>20400</v>
      </c>
      <c r="E417" s="45">
        <v>11760</v>
      </c>
      <c r="F417" s="43" t="s">
        <v>33</v>
      </c>
      <c r="G417" s="43">
        <v>1260</v>
      </c>
      <c r="H417" s="43" t="s">
        <v>14</v>
      </c>
      <c r="I417" s="43" t="s">
        <v>38</v>
      </c>
      <c r="J417" s="43" t="s">
        <v>11</v>
      </c>
      <c r="K417" s="46">
        <f t="shared" si="19"/>
        <v>242490.3</v>
      </c>
      <c r="L417" s="82">
        <f>IF(I417="Product",IF(K417/'Commission Rate and Quota'!$D$5&lt;0.5,'Commission Rate and Quota'!$D$11,IF(K417/'Commission Rate and Quota'!$D$5&lt;0.75,'Commission Rate and Quota'!$D$12,IF(K417/'Commission Rate and Quota'!$D$5&lt;0.9,'Commission Rate and Quota'!$D$13,IF('Data (1 &amp; 2)'!K417/'Commission Rate and Quota'!$D$5&lt;1,'Commission Rate and Quota'!$D$14,IF('Data (1 &amp; 2)'!K417/'Commission Rate and Quota'!$D$5&lt;1.25,'Commission Rate and Quota'!$D$15,'Commission Rate and Quota'!$D$16))))),IF(K417/'Commission Rate and Quota'!$E$5&lt;0.5,'Commission Rate and Quota'!$E$11,IF(K417/'Commission Rate and Quota'!$E$5&lt;0.75,'Commission Rate and Quota'!$E$12,IF(K417/'Commission Rate and Quota'!$E$5&lt;0.9,'Commission Rate and Quota'!$E$13,IF(K417/'Commission Rate and Quota'!$E$5&lt;1,'Commission Rate and Quota'!$E$14,IF(K417/'Commission Rate and Quota'!$E$5&lt;1.25,'Commission Rate and Quota'!$E$15,'Commission Rate and Quota'!$E$16))))))</f>
        <v>0.1</v>
      </c>
      <c r="M417" s="76">
        <f t="shared" si="18"/>
        <v>2040</v>
      </c>
    </row>
    <row r="418" spans="1:13" x14ac:dyDescent="0.25">
      <c r="A418" s="43" t="s">
        <v>141</v>
      </c>
      <c r="B418" s="44">
        <v>45884</v>
      </c>
      <c r="C418" s="43">
        <v>69202</v>
      </c>
      <c r="D418" s="45">
        <v>28050</v>
      </c>
      <c r="E418" s="45">
        <v>12795</v>
      </c>
      <c r="F418" s="43" t="s">
        <v>33</v>
      </c>
      <c r="G418" s="43">
        <v>1260</v>
      </c>
      <c r="H418" s="43" t="s">
        <v>14</v>
      </c>
      <c r="I418" s="43" t="s">
        <v>38</v>
      </c>
      <c r="J418" s="43" t="s">
        <v>11</v>
      </c>
      <c r="K418" s="46">
        <f t="shared" si="19"/>
        <v>270540.3</v>
      </c>
      <c r="L418" s="82">
        <f>IF(I418="Product",IF(K418/'Commission Rate and Quota'!$D$5&lt;0.5,'Commission Rate and Quota'!$D$11,IF(K418/'Commission Rate and Quota'!$D$5&lt;0.75,'Commission Rate and Quota'!$D$12,IF(K418/'Commission Rate and Quota'!$D$5&lt;0.9,'Commission Rate and Quota'!$D$13,IF('Data (1 &amp; 2)'!K418/'Commission Rate and Quota'!$D$5&lt;1,'Commission Rate and Quota'!$D$14,IF('Data (1 &amp; 2)'!K418/'Commission Rate and Quota'!$D$5&lt;1.25,'Commission Rate and Quota'!$D$15,'Commission Rate and Quota'!$D$16))))),IF(K418/'Commission Rate and Quota'!$E$5&lt;0.5,'Commission Rate and Quota'!$E$11,IF(K418/'Commission Rate and Quota'!$E$5&lt;0.75,'Commission Rate and Quota'!$E$12,IF(K418/'Commission Rate and Quota'!$E$5&lt;0.9,'Commission Rate and Quota'!$E$13,IF(K418/'Commission Rate and Quota'!$E$5&lt;1,'Commission Rate and Quota'!$E$14,IF(K418/'Commission Rate and Quota'!$E$5&lt;1.25,'Commission Rate and Quota'!$E$15,'Commission Rate and Quota'!$E$16))))))</f>
        <v>0.1</v>
      </c>
      <c r="M418" s="76">
        <f t="shared" si="18"/>
        <v>2805</v>
      </c>
    </row>
    <row r="419" spans="1:13" x14ac:dyDescent="0.25">
      <c r="A419" s="43" t="s">
        <v>297</v>
      </c>
      <c r="B419" s="44">
        <v>45956</v>
      </c>
      <c r="C419" s="43">
        <v>386244</v>
      </c>
      <c r="D419" s="45">
        <v>126000</v>
      </c>
      <c r="E419" s="45">
        <v>57900</v>
      </c>
      <c r="F419" s="43" t="s">
        <v>33</v>
      </c>
      <c r="G419" s="43">
        <v>1260</v>
      </c>
      <c r="H419" s="43" t="s">
        <v>14</v>
      </c>
      <c r="I419" s="43" t="s">
        <v>38</v>
      </c>
      <c r="J419" s="43" t="s">
        <v>11</v>
      </c>
      <c r="K419" s="46">
        <f t="shared" si="19"/>
        <v>396540.3</v>
      </c>
      <c r="L419" s="82">
        <f>IF(I419="Product",IF(K419/'Commission Rate and Quota'!$D$5&lt;0.5,'Commission Rate and Quota'!$D$11,IF(K419/'Commission Rate and Quota'!$D$5&lt;0.75,'Commission Rate and Quota'!$D$12,IF(K419/'Commission Rate and Quota'!$D$5&lt;0.9,'Commission Rate and Quota'!$D$13,IF('Data (1 &amp; 2)'!K419/'Commission Rate and Quota'!$D$5&lt;1,'Commission Rate and Quota'!$D$14,IF('Data (1 &amp; 2)'!K419/'Commission Rate and Quota'!$D$5&lt;1.25,'Commission Rate and Quota'!$D$15,'Commission Rate and Quota'!$D$16))))),IF(K419/'Commission Rate and Quota'!$E$5&lt;0.5,'Commission Rate and Quota'!$E$11,IF(K419/'Commission Rate and Quota'!$E$5&lt;0.75,'Commission Rate and Quota'!$E$12,IF(K419/'Commission Rate and Quota'!$E$5&lt;0.9,'Commission Rate and Quota'!$E$13,IF(K419/'Commission Rate and Quota'!$E$5&lt;1,'Commission Rate and Quota'!$E$14,IF(K419/'Commission Rate and Quota'!$E$5&lt;1.25,'Commission Rate and Quota'!$E$15,'Commission Rate and Quota'!$E$16))))))</f>
        <v>0.1</v>
      </c>
      <c r="M419" s="76">
        <f t="shared" si="18"/>
        <v>12600</v>
      </c>
    </row>
    <row r="420" spans="1:13" x14ac:dyDescent="0.25">
      <c r="A420" s="43" t="s">
        <v>152</v>
      </c>
      <c r="B420" s="44">
        <v>45980</v>
      </c>
      <c r="C420" s="43">
        <v>70610</v>
      </c>
      <c r="D420" s="45">
        <v>600</v>
      </c>
      <c r="E420" s="45">
        <v>240</v>
      </c>
      <c r="F420" s="43" t="s">
        <v>33</v>
      </c>
      <c r="G420" s="43">
        <v>1260</v>
      </c>
      <c r="H420" s="43" t="s">
        <v>14</v>
      </c>
      <c r="I420" s="43" t="s">
        <v>38</v>
      </c>
      <c r="J420" s="43" t="s">
        <v>11</v>
      </c>
      <c r="K420" s="46">
        <f t="shared" si="19"/>
        <v>397140.3</v>
      </c>
      <c r="L420" s="82">
        <f>IF(I420="Product",IF(K420/'Commission Rate and Quota'!$D$5&lt;0.5,'Commission Rate and Quota'!$D$11,IF(K420/'Commission Rate and Quota'!$D$5&lt;0.75,'Commission Rate and Quota'!$D$12,IF(K420/'Commission Rate and Quota'!$D$5&lt;0.9,'Commission Rate and Quota'!$D$13,IF('Data (1 &amp; 2)'!K420/'Commission Rate and Quota'!$D$5&lt;1,'Commission Rate and Quota'!$D$14,IF('Data (1 &amp; 2)'!K420/'Commission Rate and Quota'!$D$5&lt;1.25,'Commission Rate and Quota'!$D$15,'Commission Rate and Quota'!$D$16))))),IF(K420/'Commission Rate and Quota'!$E$5&lt;0.5,'Commission Rate and Quota'!$E$11,IF(K420/'Commission Rate and Quota'!$E$5&lt;0.75,'Commission Rate and Quota'!$E$12,IF(K420/'Commission Rate and Quota'!$E$5&lt;0.9,'Commission Rate and Quota'!$E$13,IF(K420/'Commission Rate and Quota'!$E$5&lt;1,'Commission Rate and Quota'!$E$14,IF(K420/'Commission Rate and Quota'!$E$5&lt;1.25,'Commission Rate and Quota'!$E$15,'Commission Rate and Quota'!$E$16))))))</f>
        <v>0.1</v>
      </c>
      <c r="M420" s="76">
        <f t="shared" si="18"/>
        <v>60</v>
      </c>
    </row>
    <row r="421" spans="1:13" x14ac:dyDescent="0.25">
      <c r="A421" s="43" t="s">
        <v>152</v>
      </c>
      <c r="B421" s="44">
        <v>45980</v>
      </c>
      <c r="C421" s="43">
        <v>70610</v>
      </c>
      <c r="D421" s="45">
        <v>21000</v>
      </c>
      <c r="E421" s="45">
        <v>9660</v>
      </c>
      <c r="F421" s="43" t="s">
        <v>33</v>
      </c>
      <c r="G421" s="43">
        <v>1260</v>
      </c>
      <c r="H421" s="43" t="s">
        <v>14</v>
      </c>
      <c r="I421" s="43" t="s">
        <v>38</v>
      </c>
      <c r="J421" s="43" t="s">
        <v>11</v>
      </c>
      <c r="K421" s="46">
        <f t="shared" si="19"/>
        <v>418140.3</v>
      </c>
      <c r="L421" s="82">
        <f>IF(I421="Product",IF(K421/'Commission Rate and Quota'!$D$5&lt;0.5,'Commission Rate and Quota'!$D$11,IF(K421/'Commission Rate and Quota'!$D$5&lt;0.75,'Commission Rate and Quota'!$D$12,IF(K421/'Commission Rate and Quota'!$D$5&lt;0.9,'Commission Rate and Quota'!$D$13,IF('Data (1 &amp; 2)'!K421/'Commission Rate and Quota'!$D$5&lt;1,'Commission Rate and Quota'!$D$14,IF('Data (1 &amp; 2)'!K421/'Commission Rate and Quota'!$D$5&lt;1.25,'Commission Rate and Quota'!$D$15,'Commission Rate and Quota'!$D$16))))),IF(K421/'Commission Rate and Quota'!$E$5&lt;0.5,'Commission Rate and Quota'!$E$11,IF(K421/'Commission Rate and Quota'!$E$5&lt;0.75,'Commission Rate and Quota'!$E$12,IF(K421/'Commission Rate and Quota'!$E$5&lt;0.9,'Commission Rate and Quota'!$E$13,IF(K421/'Commission Rate and Quota'!$E$5&lt;1,'Commission Rate and Quota'!$E$14,IF(K421/'Commission Rate and Quota'!$E$5&lt;1.25,'Commission Rate and Quota'!$E$15,'Commission Rate and Quota'!$E$16))))))</f>
        <v>0.125</v>
      </c>
      <c r="M421" s="76">
        <f t="shared" si="18"/>
        <v>2625</v>
      </c>
    </row>
    <row r="422" spans="1:13" s="43" customFormat="1" x14ac:dyDescent="0.25">
      <c r="A422" s="43" t="s">
        <v>147</v>
      </c>
      <c r="B422" s="44">
        <v>45982</v>
      </c>
      <c r="C422" s="43">
        <v>69609</v>
      </c>
      <c r="D422" s="45">
        <v>324859.56</v>
      </c>
      <c r="E422" s="45">
        <v>0</v>
      </c>
      <c r="F422" s="43" t="s">
        <v>33</v>
      </c>
      <c r="G422" s="43">
        <v>1260</v>
      </c>
      <c r="H422" s="43" t="s">
        <v>14</v>
      </c>
      <c r="I422" s="43" t="s">
        <v>38</v>
      </c>
      <c r="J422" s="43" t="s">
        <v>11</v>
      </c>
      <c r="K422" s="46">
        <f t="shared" si="19"/>
        <v>742999.86</v>
      </c>
      <c r="L422" s="82">
        <f>IF(I422="Product",IF(K422/'Commission Rate and Quota'!$D$5&lt;0.5,'Commission Rate and Quota'!$D$11,IF(K422/'Commission Rate and Quota'!$D$5&lt;0.75,'Commission Rate and Quota'!$D$12,IF(K422/'Commission Rate and Quota'!$D$5&lt;0.9,'Commission Rate and Quota'!$D$13,IF('Data (1 &amp; 2)'!K422/'Commission Rate and Quota'!$D$5&lt;1,'Commission Rate and Quota'!$D$14,IF('Data (1 &amp; 2)'!K422/'Commission Rate and Quota'!$D$5&lt;1.25,'Commission Rate and Quota'!$D$15,'Commission Rate and Quota'!$D$16))))),IF(K422/'Commission Rate and Quota'!$E$5&lt;0.5,'Commission Rate and Quota'!$E$11,IF(K422/'Commission Rate and Quota'!$E$5&lt;0.75,'Commission Rate and Quota'!$E$12,IF(K422/'Commission Rate and Quota'!$E$5&lt;0.9,'Commission Rate and Quota'!$E$13,IF(K422/'Commission Rate and Quota'!$E$5&lt;1,'Commission Rate and Quota'!$E$14,IF(K422/'Commission Rate and Quota'!$E$5&lt;1.25,'Commission Rate and Quota'!$E$15,'Commission Rate and Quota'!$E$16))))))</f>
        <v>0.14000000000000001</v>
      </c>
      <c r="M422" s="76">
        <f t="shared" si="18"/>
        <v>45480.338400000001</v>
      </c>
    </row>
    <row r="423" spans="1:13" x14ac:dyDescent="0.25">
      <c r="A423" s="43" t="s">
        <v>154</v>
      </c>
      <c r="B423" s="44">
        <v>45991</v>
      </c>
      <c r="C423" s="43">
        <v>70610</v>
      </c>
      <c r="D423" s="45">
        <v>418397.9</v>
      </c>
      <c r="E423" s="45">
        <v>199557.9</v>
      </c>
      <c r="F423" s="43" t="s">
        <v>33</v>
      </c>
      <c r="G423" s="43">
        <v>1260</v>
      </c>
      <c r="H423" s="43" t="s">
        <v>14</v>
      </c>
      <c r="I423" s="43" t="s">
        <v>38</v>
      </c>
      <c r="J423" s="43" t="s">
        <v>11</v>
      </c>
      <c r="K423" s="46">
        <f t="shared" si="19"/>
        <v>1161397.76</v>
      </c>
      <c r="L423" s="82">
        <f>IF(I423="Product",IF(K423/'Commission Rate and Quota'!$D$5&lt;0.5,'Commission Rate and Quota'!$D$11,IF(K423/'Commission Rate and Quota'!$D$5&lt;0.75,'Commission Rate and Quota'!$D$12,IF(K423/'Commission Rate and Quota'!$D$5&lt;0.9,'Commission Rate and Quota'!$D$13,IF('Data (1 &amp; 2)'!K423/'Commission Rate and Quota'!$D$5&lt;1,'Commission Rate and Quota'!$D$14,IF('Data (1 &amp; 2)'!K423/'Commission Rate and Quota'!$D$5&lt;1.25,'Commission Rate and Quota'!$D$15,'Commission Rate and Quota'!$D$16))))),IF(K423/'Commission Rate and Quota'!$E$5&lt;0.5,'Commission Rate and Quota'!$E$11,IF(K423/'Commission Rate and Quota'!$E$5&lt;0.75,'Commission Rate and Quota'!$E$12,IF(K423/'Commission Rate and Quota'!$E$5&lt;0.9,'Commission Rate and Quota'!$E$13,IF(K423/'Commission Rate and Quota'!$E$5&lt;1,'Commission Rate and Quota'!$E$14,IF(K423/'Commission Rate and Quota'!$E$5&lt;1.25,'Commission Rate and Quota'!$E$15,'Commission Rate and Quota'!$E$16))))))</f>
        <v>0.28000000000000003</v>
      </c>
      <c r="M423" s="76">
        <f t="shared" si="18"/>
        <v>117151.41200000001</v>
      </c>
    </row>
    <row r="424" spans="1:13" x14ac:dyDescent="0.25">
      <c r="A424" s="43" t="s">
        <v>196</v>
      </c>
      <c r="B424" s="44">
        <v>45996</v>
      </c>
      <c r="C424" s="43">
        <v>166022</v>
      </c>
      <c r="D424" s="45">
        <v>1200</v>
      </c>
      <c r="E424" s="45">
        <v>480</v>
      </c>
      <c r="F424" s="43" t="s">
        <v>33</v>
      </c>
      <c r="G424" s="43">
        <v>1260</v>
      </c>
      <c r="H424" s="43" t="s">
        <v>14</v>
      </c>
      <c r="I424" s="43" t="s">
        <v>38</v>
      </c>
      <c r="J424" s="43" t="s">
        <v>11</v>
      </c>
      <c r="K424" s="46">
        <f t="shared" si="19"/>
        <v>1162597.76</v>
      </c>
      <c r="L424" s="82">
        <f>IF(I424="Product",IF(K424/'Commission Rate and Quota'!$D$5&lt;0.5,'Commission Rate and Quota'!$D$11,IF(K424/'Commission Rate and Quota'!$D$5&lt;0.75,'Commission Rate and Quota'!$D$12,IF(K424/'Commission Rate and Quota'!$D$5&lt;0.9,'Commission Rate and Quota'!$D$13,IF('Data (1 &amp; 2)'!K424/'Commission Rate and Quota'!$D$5&lt;1,'Commission Rate and Quota'!$D$14,IF('Data (1 &amp; 2)'!K424/'Commission Rate and Quota'!$D$5&lt;1.25,'Commission Rate and Quota'!$D$15,'Commission Rate and Quota'!$D$16))))),IF(K424/'Commission Rate and Quota'!$E$5&lt;0.5,'Commission Rate and Quota'!$E$11,IF(K424/'Commission Rate and Quota'!$E$5&lt;0.75,'Commission Rate and Quota'!$E$12,IF(K424/'Commission Rate and Quota'!$E$5&lt;0.9,'Commission Rate and Quota'!$E$13,IF(K424/'Commission Rate and Quota'!$E$5&lt;1,'Commission Rate and Quota'!$E$14,IF(K424/'Commission Rate and Quota'!$E$5&lt;1.25,'Commission Rate and Quota'!$E$15,'Commission Rate and Quota'!$E$16))))))</f>
        <v>0.28000000000000003</v>
      </c>
      <c r="M424" s="76">
        <f t="shared" si="18"/>
        <v>336.00000000000006</v>
      </c>
    </row>
    <row r="425" spans="1:13" x14ac:dyDescent="0.25">
      <c r="A425" s="43" t="s">
        <v>196</v>
      </c>
      <c r="B425" s="44">
        <v>45996</v>
      </c>
      <c r="C425" s="43">
        <v>166022</v>
      </c>
      <c r="D425" s="45">
        <v>9200</v>
      </c>
      <c r="E425" s="45">
        <v>3800</v>
      </c>
      <c r="F425" s="43" t="s">
        <v>33</v>
      </c>
      <c r="G425" s="43">
        <v>1260</v>
      </c>
      <c r="H425" s="43" t="s">
        <v>14</v>
      </c>
      <c r="I425" s="43" t="s">
        <v>38</v>
      </c>
      <c r="J425" s="43" t="s">
        <v>11</v>
      </c>
      <c r="K425" s="46">
        <f t="shared" si="19"/>
        <v>1171797.76</v>
      </c>
      <c r="L425" s="82">
        <f>IF(I425="Product",IF(K425/'Commission Rate and Quota'!$D$5&lt;0.5,'Commission Rate and Quota'!$D$11,IF(K425/'Commission Rate and Quota'!$D$5&lt;0.75,'Commission Rate and Quota'!$D$12,IF(K425/'Commission Rate and Quota'!$D$5&lt;0.9,'Commission Rate and Quota'!$D$13,IF('Data (1 &amp; 2)'!K425/'Commission Rate and Quota'!$D$5&lt;1,'Commission Rate and Quota'!$D$14,IF('Data (1 &amp; 2)'!K425/'Commission Rate and Quota'!$D$5&lt;1.25,'Commission Rate and Quota'!$D$15,'Commission Rate and Quota'!$D$16))))),IF(K425/'Commission Rate and Quota'!$E$5&lt;0.5,'Commission Rate and Quota'!$E$11,IF(K425/'Commission Rate and Quota'!$E$5&lt;0.75,'Commission Rate and Quota'!$E$12,IF(K425/'Commission Rate and Quota'!$E$5&lt;0.9,'Commission Rate and Quota'!$E$13,IF(K425/'Commission Rate and Quota'!$E$5&lt;1,'Commission Rate and Quota'!$E$14,IF(K425/'Commission Rate and Quota'!$E$5&lt;1.25,'Commission Rate and Quota'!$E$15,'Commission Rate and Quota'!$E$16))))))</f>
        <v>0.28000000000000003</v>
      </c>
      <c r="M425" s="76">
        <f t="shared" si="18"/>
        <v>2576.0000000000005</v>
      </c>
    </row>
    <row r="426" spans="1:13" x14ac:dyDescent="0.25">
      <c r="A426" s="43" t="s">
        <v>196</v>
      </c>
      <c r="B426" s="44">
        <v>45996</v>
      </c>
      <c r="C426" s="43">
        <v>166022</v>
      </c>
      <c r="D426" s="45">
        <v>10120</v>
      </c>
      <c r="E426" s="45">
        <v>4180</v>
      </c>
      <c r="F426" s="43" t="s">
        <v>33</v>
      </c>
      <c r="G426" s="43">
        <v>1260</v>
      </c>
      <c r="H426" s="43" t="s">
        <v>14</v>
      </c>
      <c r="I426" s="43" t="s">
        <v>38</v>
      </c>
      <c r="J426" s="43" t="s">
        <v>11</v>
      </c>
      <c r="K426" s="46">
        <f t="shared" si="19"/>
        <v>1181917.76</v>
      </c>
      <c r="L426" s="82">
        <f>IF(I426="Product",IF(K426/'Commission Rate and Quota'!$D$5&lt;0.5,'Commission Rate and Quota'!$D$11,IF(K426/'Commission Rate and Quota'!$D$5&lt;0.75,'Commission Rate and Quota'!$D$12,IF(K426/'Commission Rate and Quota'!$D$5&lt;0.9,'Commission Rate and Quota'!$D$13,IF('Data (1 &amp; 2)'!K426/'Commission Rate and Quota'!$D$5&lt;1,'Commission Rate and Quota'!$D$14,IF('Data (1 &amp; 2)'!K426/'Commission Rate and Quota'!$D$5&lt;1.25,'Commission Rate and Quota'!$D$15,'Commission Rate and Quota'!$D$16))))),IF(K426/'Commission Rate and Quota'!$E$5&lt;0.5,'Commission Rate and Quota'!$E$11,IF(K426/'Commission Rate and Quota'!$E$5&lt;0.75,'Commission Rate and Quota'!$E$12,IF(K426/'Commission Rate and Quota'!$E$5&lt;0.9,'Commission Rate and Quota'!$E$13,IF(K426/'Commission Rate and Quota'!$E$5&lt;1,'Commission Rate and Quota'!$E$14,IF(K426/'Commission Rate and Quota'!$E$5&lt;1.25,'Commission Rate and Quota'!$E$15,'Commission Rate and Quota'!$E$16))))))</f>
        <v>0.28000000000000003</v>
      </c>
      <c r="M426" s="76">
        <f t="shared" si="18"/>
        <v>2833.6000000000004</v>
      </c>
    </row>
    <row r="427" spans="1:13" x14ac:dyDescent="0.25">
      <c r="A427" s="43" t="s">
        <v>71</v>
      </c>
      <c r="B427" s="44">
        <v>45673</v>
      </c>
      <c r="C427" s="43">
        <v>41359</v>
      </c>
      <c r="D427" s="45">
        <v>2622.87</v>
      </c>
      <c r="E427" s="45">
        <v>0</v>
      </c>
      <c r="F427" s="43" t="s">
        <v>33</v>
      </c>
      <c r="G427" s="43">
        <v>762668</v>
      </c>
      <c r="H427" s="43" t="s">
        <v>15</v>
      </c>
      <c r="I427" s="43" t="s">
        <v>34</v>
      </c>
      <c r="J427" s="43" t="s">
        <v>13</v>
      </c>
      <c r="K427" s="46">
        <f>D427</f>
        <v>2622.87</v>
      </c>
      <c r="L427" s="82">
        <f>IF(I427="Product",IF(K427/'Commission Rate and Quota'!$D$6&lt;0.5,'Commission Rate and Quota'!$D$20,IF(K427/'Commission Rate and Quota'!$D$6&lt;0.75,'Commission Rate and Quota'!$D$21,IF(K427/'Commission Rate and Quota'!$D$6&lt;0.9,'Commission Rate and Quota'!$D$22,IF('Data (1 &amp; 2)'!K427/'Commission Rate and Quota'!$D$6&lt;1,'Commission Rate and Quota'!$D$23,IF('Data (1 &amp; 2)'!K427/'Commission Rate and Quota'!$D$6&lt;1.25,'Commission Rate and Quota'!$D$24,'Commission Rate and Quota'!$D$25))))),IF(K427/'Commission Rate and Quota'!$E$6&lt;0.5,'Commission Rate and Quota'!$E$20,IF(K427/'Commission Rate and Quota'!$E$6&lt;0.75,'Commission Rate and Quota'!$E$21,IF(K427/'Commission Rate and Quota'!$E$6&lt;0.9,'Commission Rate and Quota'!$E$22,IF(K427/'Commission Rate and Quota'!$E$6&lt;1,'Commission Rate and Quota'!$E$23,IF(K427/'Commission Rate and Quota'!$E$6&lt;1.25,'Commission Rate and Quota'!$E$24,'Commission Rate and Quota'!$E$25))))))</f>
        <v>0.05</v>
      </c>
      <c r="M427" s="76">
        <f t="shared" si="18"/>
        <v>131.14349999999999</v>
      </c>
    </row>
    <row r="428" spans="1:13" x14ac:dyDescent="0.25">
      <c r="A428" s="43" t="s">
        <v>63</v>
      </c>
      <c r="B428" s="44">
        <v>45674</v>
      </c>
      <c r="C428" s="43">
        <v>39204</v>
      </c>
      <c r="D428" s="45">
        <v>5640</v>
      </c>
      <c r="E428" s="45">
        <v>540</v>
      </c>
      <c r="F428" s="43" t="s">
        <v>33</v>
      </c>
      <c r="G428" s="43">
        <v>762668</v>
      </c>
      <c r="H428" s="43" t="s">
        <v>15</v>
      </c>
      <c r="I428" s="43" t="s">
        <v>34</v>
      </c>
      <c r="J428" s="43" t="s">
        <v>13</v>
      </c>
      <c r="K428" s="46">
        <f>K427+D428</f>
        <v>8262.869999999999</v>
      </c>
      <c r="L428" s="82">
        <f>IF(I428="Product",IF(K428/'Commission Rate and Quota'!$D$6&lt;0.5,'Commission Rate and Quota'!$D$20,IF(K428/'Commission Rate and Quota'!$D$6&lt;0.75,'Commission Rate and Quota'!$D$21,IF(K428/'Commission Rate and Quota'!$D$6&lt;0.9,'Commission Rate and Quota'!$D$22,IF('Data (1 &amp; 2)'!K428/'Commission Rate and Quota'!$D$6&lt;1,'Commission Rate and Quota'!$D$23,IF('Data (1 &amp; 2)'!K428/'Commission Rate and Quota'!$D$6&lt;1.25,'Commission Rate and Quota'!$D$24,'Commission Rate and Quota'!$D$25))))),IF(K428/'Commission Rate and Quota'!$E$6&lt;0.5,'Commission Rate and Quota'!$E$20,IF(K428/'Commission Rate and Quota'!$E$6&lt;0.75,'Commission Rate and Quota'!$E$21,IF(K428/'Commission Rate and Quota'!$E$6&lt;0.9,'Commission Rate and Quota'!$E$22,IF(K428/'Commission Rate and Quota'!$E$6&lt;1,'Commission Rate and Quota'!$E$23,IF(K428/'Commission Rate and Quota'!$E$6&lt;1.25,'Commission Rate and Quota'!$E$24,'Commission Rate and Quota'!$E$25))))))</f>
        <v>0.05</v>
      </c>
      <c r="M428" s="76">
        <f t="shared" si="18"/>
        <v>282</v>
      </c>
    </row>
    <row r="429" spans="1:13" x14ac:dyDescent="0.25">
      <c r="A429" s="43" t="s">
        <v>63</v>
      </c>
      <c r="B429" s="44">
        <v>45674</v>
      </c>
      <c r="C429" s="43">
        <v>39204</v>
      </c>
      <c r="D429" s="45">
        <v>4259.1400000000003</v>
      </c>
      <c r="E429" s="45">
        <v>407.79</v>
      </c>
      <c r="F429" s="43" t="s">
        <v>33</v>
      </c>
      <c r="G429" s="43">
        <v>762668</v>
      </c>
      <c r="H429" s="43" t="s">
        <v>15</v>
      </c>
      <c r="I429" s="43" t="s">
        <v>34</v>
      </c>
      <c r="J429" s="43" t="s">
        <v>13</v>
      </c>
      <c r="K429" s="46">
        <f t="shared" ref="K429:K492" si="20">K428+D429</f>
        <v>12522.009999999998</v>
      </c>
      <c r="L429" s="82">
        <f>IF(I429="Product",IF(K429/'Commission Rate and Quota'!$D$6&lt;0.5,'Commission Rate and Quota'!$D$20,IF(K429/'Commission Rate and Quota'!$D$6&lt;0.75,'Commission Rate and Quota'!$D$21,IF(K429/'Commission Rate and Quota'!$D$6&lt;0.9,'Commission Rate and Quota'!$D$22,IF('Data (1 &amp; 2)'!K429/'Commission Rate and Quota'!$D$6&lt;1,'Commission Rate and Quota'!$D$23,IF('Data (1 &amp; 2)'!K429/'Commission Rate and Quota'!$D$6&lt;1.25,'Commission Rate and Quota'!$D$24,'Commission Rate and Quota'!$D$25))))),IF(K429/'Commission Rate and Quota'!$E$6&lt;0.5,'Commission Rate and Quota'!$E$20,IF(K429/'Commission Rate and Quota'!$E$6&lt;0.75,'Commission Rate and Quota'!$E$21,IF(K429/'Commission Rate and Quota'!$E$6&lt;0.9,'Commission Rate and Quota'!$E$22,IF(K429/'Commission Rate and Quota'!$E$6&lt;1,'Commission Rate and Quota'!$E$23,IF(K429/'Commission Rate and Quota'!$E$6&lt;1.25,'Commission Rate and Quota'!$E$24,'Commission Rate and Quota'!$E$25))))))</f>
        <v>0.05</v>
      </c>
      <c r="M429" s="76">
        <f t="shared" si="18"/>
        <v>212.95700000000002</v>
      </c>
    </row>
    <row r="430" spans="1:13" x14ac:dyDescent="0.25">
      <c r="A430" s="43" t="s">
        <v>63</v>
      </c>
      <c r="B430" s="44">
        <v>45674</v>
      </c>
      <c r="C430" s="43">
        <v>39204</v>
      </c>
      <c r="D430" s="45">
        <v>816.68</v>
      </c>
      <c r="E430" s="45">
        <v>0</v>
      </c>
      <c r="F430" s="43" t="s">
        <v>33</v>
      </c>
      <c r="G430" s="43">
        <v>762668</v>
      </c>
      <c r="H430" s="43" t="s">
        <v>15</v>
      </c>
      <c r="I430" s="43" t="s">
        <v>34</v>
      </c>
      <c r="J430" s="43" t="s">
        <v>13</v>
      </c>
      <c r="K430" s="46">
        <f t="shared" si="20"/>
        <v>13338.689999999999</v>
      </c>
      <c r="L430" s="82">
        <f>IF(I430="Product",IF(K430/'Commission Rate and Quota'!$D$6&lt;0.5,'Commission Rate and Quota'!$D$20,IF(K430/'Commission Rate and Quota'!$D$6&lt;0.75,'Commission Rate and Quota'!$D$21,IF(K430/'Commission Rate and Quota'!$D$6&lt;0.9,'Commission Rate and Quota'!$D$22,IF('Data (1 &amp; 2)'!K430/'Commission Rate and Quota'!$D$6&lt;1,'Commission Rate and Quota'!$D$23,IF('Data (1 &amp; 2)'!K430/'Commission Rate and Quota'!$D$6&lt;1.25,'Commission Rate and Quota'!$D$24,'Commission Rate and Quota'!$D$25))))),IF(K430/'Commission Rate and Quota'!$E$6&lt;0.5,'Commission Rate and Quota'!$E$20,IF(K430/'Commission Rate and Quota'!$E$6&lt;0.75,'Commission Rate and Quota'!$E$21,IF(K430/'Commission Rate and Quota'!$E$6&lt;0.9,'Commission Rate and Quota'!$E$22,IF(K430/'Commission Rate and Quota'!$E$6&lt;1,'Commission Rate and Quota'!$E$23,IF(K430/'Commission Rate and Quota'!$E$6&lt;1.25,'Commission Rate and Quota'!$E$24,'Commission Rate and Quota'!$E$25))))))</f>
        <v>0.05</v>
      </c>
      <c r="M430" s="76">
        <f t="shared" si="18"/>
        <v>40.834000000000003</v>
      </c>
    </row>
    <row r="431" spans="1:13" x14ac:dyDescent="0.25">
      <c r="A431" s="43" t="s">
        <v>72</v>
      </c>
      <c r="B431" s="44">
        <v>45679</v>
      </c>
      <c r="C431" s="43">
        <v>41359</v>
      </c>
      <c r="D431" s="45">
        <v>1333.1</v>
      </c>
      <c r="E431" s="45">
        <v>0</v>
      </c>
      <c r="F431" s="43" t="s">
        <v>33</v>
      </c>
      <c r="G431" s="43">
        <v>762668</v>
      </c>
      <c r="H431" s="43" t="s">
        <v>15</v>
      </c>
      <c r="I431" s="43" t="s">
        <v>34</v>
      </c>
      <c r="J431" s="43" t="s">
        <v>13</v>
      </c>
      <c r="K431" s="46">
        <f t="shared" si="20"/>
        <v>14671.789999999999</v>
      </c>
      <c r="L431" s="82">
        <f>IF(I431="Product",IF(K431/'Commission Rate and Quota'!$D$6&lt;0.5,'Commission Rate and Quota'!$D$20,IF(K431/'Commission Rate and Quota'!$D$6&lt;0.75,'Commission Rate and Quota'!$D$21,IF(K431/'Commission Rate and Quota'!$D$6&lt;0.9,'Commission Rate and Quota'!$D$22,IF('Data (1 &amp; 2)'!K431/'Commission Rate and Quota'!$D$6&lt;1,'Commission Rate and Quota'!$D$23,IF('Data (1 &amp; 2)'!K431/'Commission Rate and Quota'!$D$6&lt;1.25,'Commission Rate and Quota'!$D$24,'Commission Rate and Quota'!$D$25))))),IF(K431/'Commission Rate and Quota'!$E$6&lt;0.5,'Commission Rate and Quota'!$E$20,IF(K431/'Commission Rate and Quota'!$E$6&lt;0.75,'Commission Rate and Quota'!$E$21,IF(K431/'Commission Rate and Quota'!$E$6&lt;0.9,'Commission Rate and Quota'!$E$22,IF(K431/'Commission Rate and Quota'!$E$6&lt;1,'Commission Rate and Quota'!$E$23,IF(K431/'Commission Rate and Quota'!$E$6&lt;1.25,'Commission Rate and Quota'!$E$24,'Commission Rate and Quota'!$E$25))))))</f>
        <v>0.05</v>
      </c>
      <c r="M431" s="76">
        <f t="shared" si="18"/>
        <v>66.655000000000001</v>
      </c>
    </row>
    <row r="432" spans="1:13" x14ac:dyDescent="0.25">
      <c r="A432" s="43" t="s">
        <v>261</v>
      </c>
      <c r="B432" s="44">
        <v>45679</v>
      </c>
      <c r="C432" s="43">
        <v>169040</v>
      </c>
      <c r="D432" s="45">
        <v>3308.46</v>
      </c>
      <c r="E432" s="45">
        <v>347.61</v>
      </c>
      <c r="F432" s="43" t="s">
        <v>33</v>
      </c>
      <c r="G432" s="43">
        <v>762668</v>
      </c>
      <c r="H432" s="43" t="s">
        <v>15</v>
      </c>
      <c r="I432" s="43" t="s">
        <v>34</v>
      </c>
      <c r="J432" s="43" t="s">
        <v>13</v>
      </c>
      <c r="K432" s="46">
        <f t="shared" si="20"/>
        <v>17980.25</v>
      </c>
      <c r="L432" s="82">
        <f>IF(I432="Product",IF(K432/'Commission Rate and Quota'!$D$6&lt;0.5,'Commission Rate and Quota'!$D$20,IF(K432/'Commission Rate and Quota'!$D$6&lt;0.75,'Commission Rate and Quota'!$D$21,IF(K432/'Commission Rate and Quota'!$D$6&lt;0.9,'Commission Rate and Quota'!$D$22,IF('Data (1 &amp; 2)'!K432/'Commission Rate and Quota'!$D$6&lt;1,'Commission Rate and Quota'!$D$23,IF('Data (1 &amp; 2)'!K432/'Commission Rate and Quota'!$D$6&lt;1.25,'Commission Rate and Quota'!$D$24,'Commission Rate and Quota'!$D$25))))),IF(K432/'Commission Rate and Quota'!$E$6&lt;0.5,'Commission Rate and Quota'!$E$20,IF(K432/'Commission Rate and Quota'!$E$6&lt;0.75,'Commission Rate and Quota'!$E$21,IF(K432/'Commission Rate and Quota'!$E$6&lt;0.9,'Commission Rate and Quota'!$E$22,IF(K432/'Commission Rate and Quota'!$E$6&lt;1,'Commission Rate and Quota'!$E$23,IF(K432/'Commission Rate and Quota'!$E$6&lt;1.25,'Commission Rate and Quota'!$E$24,'Commission Rate and Quota'!$E$25))))))</f>
        <v>0.05</v>
      </c>
      <c r="M432" s="76">
        <f t="shared" si="18"/>
        <v>165.423</v>
      </c>
    </row>
    <row r="433" spans="1:13" x14ac:dyDescent="0.25">
      <c r="A433" s="43" t="s">
        <v>261</v>
      </c>
      <c r="B433" s="44">
        <v>45679</v>
      </c>
      <c r="C433" s="43">
        <v>169040</v>
      </c>
      <c r="D433" s="45">
        <v>397.88</v>
      </c>
      <c r="E433" s="45">
        <v>0</v>
      </c>
      <c r="F433" s="43" t="s">
        <v>33</v>
      </c>
      <c r="G433" s="43">
        <v>762668</v>
      </c>
      <c r="H433" s="43" t="s">
        <v>15</v>
      </c>
      <c r="I433" s="43" t="s">
        <v>34</v>
      </c>
      <c r="J433" s="43" t="s">
        <v>13</v>
      </c>
      <c r="K433" s="46">
        <f t="shared" si="20"/>
        <v>18378.13</v>
      </c>
      <c r="L433" s="82">
        <f>IF(I433="Product",IF(K433/'Commission Rate and Quota'!$D$6&lt;0.5,'Commission Rate and Quota'!$D$20,IF(K433/'Commission Rate and Quota'!$D$6&lt;0.75,'Commission Rate and Quota'!$D$21,IF(K433/'Commission Rate and Quota'!$D$6&lt;0.9,'Commission Rate and Quota'!$D$22,IF('Data (1 &amp; 2)'!K433/'Commission Rate and Quota'!$D$6&lt;1,'Commission Rate and Quota'!$D$23,IF('Data (1 &amp; 2)'!K433/'Commission Rate and Quota'!$D$6&lt;1.25,'Commission Rate and Quota'!$D$24,'Commission Rate and Quota'!$D$25))))),IF(K433/'Commission Rate and Quota'!$E$6&lt;0.5,'Commission Rate and Quota'!$E$20,IF(K433/'Commission Rate and Quota'!$E$6&lt;0.75,'Commission Rate and Quota'!$E$21,IF(K433/'Commission Rate and Quota'!$E$6&lt;0.9,'Commission Rate and Quota'!$E$22,IF(K433/'Commission Rate and Quota'!$E$6&lt;1,'Commission Rate and Quota'!$E$23,IF(K433/'Commission Rate and Quota'!$E$6&lt;1.25,'Commission Rate and Quota'!$E$24,'Commission Rate and Quota'!$E$25))))))</f>
        <v>0.05</v>
      </c>
      <c r="M433" s="76">
        <f t="shared" si="18"/>
        <v>19.894000000000002</v>
      </c>
    </row>
    <row r="434" spans="1:13" x14ac:dyDescent="0.25">
      <c r="A434" s="43" t="s">
        <v>261</v>
      </c>
      <c r="B434" s="44">
        <v>45679</v>
      </c>
      <c r="C434" s="43">
        <v>169040</v>
      </c>
      <c r="D434" s="45">
        <v>272.95999999999998</v>
      </c>
      <c r="E434" s="45">
        <v>0</v>
      </c>
      <c r="F434" s="43" t="s">
        <v>33</v>
      </c>
      <c r="G434" s="43">
        <v>762668</v>
      </c>
      <c r="H434" s="43" t="s">
        <v>15</v>
      </c>
      <c r="I434" s="43" t="s">
        <v>34</v>
      </c>
      <c r="J434" s="43" t="s">
        <v>13</v>
      </c>
      <c r="K434" s="46">
        <f t="shared" si="20"/>
        <v>18651.09</v>
      </c>
      <c r="L434" s="82">
        <f>IF(I434="Product",IF(K434/'Commission Rate and Quota'!$D$6&lt;0.5,'Commission Rate and Quota'!$D$20,IF(K434/'Commission Rate and Quota'!$D$6&lt;0.75,'Commission Rate and Quota'!$D$21,IF(K434/'Commission Rate and Quota'!$D$6&lt;0.9,'Commission Rate and Quota'!$D$22,IF('Data (1 &amp; 2)'!K434/'Commission Rate and Quota'!$D$6&lt;1,'Commission Rate and Quota'!$D$23,IF('Data (1 &amp; 2)'!K434/'Commission Rate and Quota'!$D$6&lt;1.25,'Commission Rate and Quota'!$D$24,'Commission Rate and Quota'!$D$25))))),IF(K434/'Commission Rate and Quota'!$E$6&lt;0.5,'Commission Rate and Quota'!$E$20,IF(K434/'Commission Rate and Quota'!$E$6&lt;0.75,'Commission Rate and Quota'!$E$21,IF(K434/'Commission Rate and Quota'!$E$6&lt;0.9,'Commission Rate and Quota'!$E$22,IF(K434/'Commission Rate and Quota'!$E$6&lt;1,'Commission Rate and Quota'!$E$23,IF(K434/'Commission Rate and Quota'!$E$6&lt;1.25,'Commission Rate and Quota'!$E$24,'Commission Rate and Quota'!$E$25))))))</f>
        <v>0.05</v>
      </c>
      <c r="M434" s="76">
        <f t="shared" si="18"/>
        <v>13.648</v>
      </c>
    </row>
    <row r="435" spans="1:13" x14ac:dyDescent="0.25">
      <c r="A435" s="43" t="s">
        <v>262</v>
      </c>
      <c r="B435" s="44">
        <v>45679</v>
      </c>
      <c r="C435" s="43">
        <v>169040</v>
      </c>
      <c r="D435" s="45">
        <v>899.28</v>
      </c>
      <c r="E435" s="45">
        <v>0</v>
      </c>
      <c r="F435" s="43" t="s">
        <v>33</v>
      </c>
      <c r="G435" s="43">
        <v>762668</v>
      </c>
      <c r="H435" s="43" t="s">
        <v>15</v>
      </c>
      <c r="I435" s="43" t="s">
        <v>34</v>
      </c>
      <c r="J435" s="43" t="s">
        <v>13</v>
      </c>
      <c r="K435" s="46">
        <f t="shared" si="20"/>
        <v>19550.37</v>
      </c>
      <c r="L435" s="82">
        <f>IF(I435="Product",IF(K435/'Commission Rate and Quota'!$D$6&lt;0.5,'Commission Rate and Quota'!$D$20,IF(K435/'Commission Rate and Quota'!$D$6&lt;0.75,'Commission Rate and Quota'!$D$21,IF(K435/'Commission Rate and Quota'!$D$6&lt;0.9,'Commission Rate and Quota'!$D$22,IF('Data (1 &amp; 2)'!K435/'Commission Rate and Quota'!$D$6&lt;1,'Commission Rate and Quota'!$D$23,IF('Data (1 &amp; 2)'!K435/'Commission Rate and Quota'!$D$6&lt;1.25,'Commission Rate and Quota'!$D$24,'Commission Rate and Quota'!$D$25))))),IF(K435/'Commission Rate and Quota'!$E$6&lt;0.5,'Commission Rate and Quota'!$E$20,IF(K435/'Commission Rate and Quota'!$E$6&lt;0.75,'Commission Rate and Quota'!$E$21,IF(K435/'Commission Rate and Quota'!$E$6&lt;0.9,'Commission Rate and Quota'!$E$22,IF(K435/'Commission Rate and Quota'!$E$6&lt;1,'Commission Rate and Quota'!$E$23,IF(K435/'Commission Rate and Quota'!$E$6&lt;1.25,'Commission Rate and Quota'!$E$24,'Commission Rate and Quota'!$E$25))))))</f>
        <v>0.05</v>
      </c>
      <c r="M435" s="76">
        <f t="shared" si="18"/>
        <v>44.963999999999999</v>
      </c>
    </row>
    <row r="436" spans="1:13" x14ac:dyDescent="0.25">
      <c r="A436" s="43" t="s">
        <v>262</v>
      </c>
      <c r="B436" s="44">
        <v>45679</v>
      </c>
      <c r="C436" s="43">
        <v>169040</v>
      </c>
      <c r="D436" s="45">
        <v>74.19</v>
      </c>
      <c r="E436" s="45">
        <v>0</v>
      </c>
      <c r="F436" s="43" t="s">
        <v>33</v>
      </c>
      <c r="G436" s="43">
        <v>762668</v>
      </c>
      <c r="H436" s="43" t="s">
        <v>15</v>
      </c>
      <c r="I436" s="43" t="s">
        <v>34</v>
      </c>
      <c r="J436" s="43" t="s">
        <v>13</v>
      </c>
      <c r="K436" s="46">
        <f t="shared" si="20"/>
        <v>19624.559999999998</v>
      </c>
      <c r="L436" s="82">
        <f>IF(I436="Product",IF(K436/'Commission Rate and Quota'!$D$6&lt;0.5,'Commission Rate and Quota'!$D$20,IF(K436/'Commission Rate and Quota'!$D$6&lt;0.75,'Commission Rate and Quota'!$D$21,IF(K436/'Commission Rate and Quota'!$D$6&lt;0.9,'Commission Rate and Quota'!$D$22,IF('Data (1 &amp; 2)'!K436/'Commission Rate and Quota'!$D$6&lt;1,'Commission Rate and Quota'!$D$23,IF('Data (1 &amp; 2)'!K436/'Commission Rate and Quota'!$D$6&lt;1.25,'Commission Rate and Quota'!$D$24,'Commission Rate and Quota'!$D$25))))),IF(K436/'Commission Rate and Quota'!$E$6&lt;0.5,'Commission Rate and Quota'!$E$20,IF(K436/'Commission Rate and Quota'!$E$6&lt;0.75,'Commission Rate and Quota'!$E$21,IF(K436/'Commission Rate and Quota'!$E$6&lt;0.9,'Commission Rate and Quota'!$E$22,IF(K436/'Commission Rate and Quota'!$E$6&lt;1,'Commission Rate and Quota'!$E$23,IF(K436/'Commission Rate and Quota'!$E$6&lt;1.25,'Commission Rate and Quota'!$E$24,'Commission Rate and Quota'!$E$25))))))</f>
        <v>0.05</v>
      </c>
      <c r="M436" s="76">
        <f t="shared" si="18"/>
        <v>3.7095000000000002</v>
      </c>
    </row>
    <row r="437" spans="1:13" x14ac:dyDescent="0.25">
      <c r="A437" s="43" t="s">
        <v>73</v>
      </c>
      <c r="B437" s="44">
        <v>45681</v>
      </c>
      <c r="C437" s="43">
        <v>41359</v>
      </c>
      <c r="D437" s="45">
        <v>2050</v>
      </c>
      <c r="E437" s="45">
        <v>0</v>
      </c>
      <c r="F437" s="43" t="s">
        <v>33</v>
      </c>
      <c r="G437" s="43">
        <v>762668</v>
      </c>
      <c r="H437" s="43" t="s">
        <v>15</v>
      </c>
      <c r="I437" s="43" t="s">
        <v>34</v>
      </c>
      <c r="J437" s="43" t="s">
        <v>13</v>
      </c>
      <c r="K437" s="46">
        <f t="shared" si="20"/>
        <v>21674.559999999998</v>
      </c>
      <c r="L437" s="82">
        <f>IF(I437="Product",IF(K437/'Commission Rate and Quota'!$D$6&lt;0.5,'Commission Rate and Quota'!$D$20,IF(K437/'Commission Rate and Quota'!$D$6&lt;0.75,'Commission Rate and Quota'!$D$21,IF(K437/'Commission Rate and Quota'!$D$6&lt;0.9,'Commission Rate and Quota'!$D$22,IF('Data (1 &amp; 2)'!K437/'Commission Rate and Quota'!$D$6&lt;1,'Commission Rate and Quota'!$D$23,IF('Data (1 &amp; 2)'!K437/'Commission Rate and Quota'!$D$6&lt;1.25,'Commission Rate and Quota'!$D$24,'Commission Rate and Quota'!$D$25))))),IF(K437/'Commission Rate and Quota'!$E$6&lt;0.5,'Commission Rate and Quota'!$E$20,IF(K437/'Commission Rate and Quota'!$E$6&lt;0.75,'Commission Rate and Quota'!$E$21,IF(K437/'Commission Rate and Quota'!$E$6&lt;0.9,'Commission Rate and Quota'!$E$22,IF(K437/'Commission Rate and Quota'!$E$6&lt;1,'Commission Rate and Quota'!$E$23,IF(K437/'Commission Rate and Quota'!$E$6&lt;1.25,'Commission Rate and Quota'!$E$24,'Commission Rate and Quota'!$E$25))))))</f>
        <v>0.05</v>
      </c>
      <c r="M437" s="76">
        <f t="shared" si="18"/>
        <v>102.5</v>
      </c>
    </row>
    <row r="438" spans="1:13" x14ac:dyDescent="0.25">
      <c r="A438" s="43" t="s">
        <v>257</v>
      </c>
      <c r="B438" s="44">
        <v>45681</v>
      </c>
      <c r="C438" s="43">
        <v>168699</v>
      </c>
      <c r="D438" s="45">
        <v>11640</v>
      </c>
      <c r="E438" s="45">
        <v>2040</v>
      </c>
      <c r="F438" s="43" t="s">
        <v>33</v>
      </c>
      <c r="G438" s="43">
        <v>762668</v>
      </c>
      <c r="H438" s="43" t="s">
        <v>15</v>
      </c>
      <c r="I438" s="43" t="s">
        <v>34</v>
      </c>
      <c r="J438" s="43" t="s">
        <v>13</v>
      </c>
      <c r="K438" s="46">
        <f t="shared" si="20"/>
        <v>33314.559999999998</v>
      </c>
      <c r="L438" s="82">
        <f>IF(I438="Product",IF(K438/'Commission Rate and Quota'!$D$6&lt;0.5,'Commission Rate and Quota'!$D$20,IF(K438/'Commission Rate and Quota'!$D$6&lt;0.75,'Commission Rate and Quota'!$D$21,IF(K438/'Commission Rate and Quota'!$D$6&lt;0.9,'Commission Rate and Quota'!$D$22,IF('Data (1 &amp; 2)'!K438/'Commission Rate and Quota'!$D$6&lt;1,'Commission Rate and Quota'!$D$23,IF('Data (1 &amp; 2)'!K438/'Commission Rate and Quota'!$D$6&lt;1.25,'Commission Rate and Quota'!$D$24,'Commission Rate and Quota'!$D$25))))),IF(K438/'Commission Rate and Quota'!$E$6&lt;0.5,'Commission Rate and Quota'!$E$20,IF(K438/'Commission Rate and Quota'!$E$6&lt;0.75,'Commission Rate and Quota'!$E$21,IF(K438/'Commission Rate and Quota'!$E$6&lt;0.9,'Commission Rate and Quota'!$E$22,IF(K438/'Commission Rate and Quota'!$E$6&lt;1,'Commission Rate and Quota'!$E$23,IF(K438/'Commission Rate and Quota'!$E$6&lt;1.25,'Commission Rate and Quota'!$E$24,'Commission Rate and Quota'!$E$25))))))</f>
        <v>0.05</v>
      </c>
      <c r="M438" s="76">
        <f t="shared" si="18"/>
        <v>582</v>
      </c>
    </row>
    <row r="439" spans="1:13" x14ac:dyDescent="0.25">
      <c r="A439" s="43" t="s">
        <v>257</v>
      </c>
      <c r="B439" s="44">
        <v>45681</v>
      </c>
      <c r="C439" s="43">
        <v>168699</v>
      </c>
      <c r="D439" s="45">
        <v>960.3</v>
      </c>
      <c r="E439" s="45">
        <v>0</v>
      </c>
      <c r="F439" s="43" t="s">
        <v>33</v>
      </c>
      <c r="G439" s="43">
        <v>762668</v>
      </c>
      <c r="H439" s="43" t="s">
        <v>15</v>
      </c>
      <c r="I439" s="43" t="s">
        <v>34</v>
      </c>
      <c r="J439" s="43" t="s">
        <v>13</v>
      </c>
      <c r="K439" s="46">
        <f t="shared" si="20"/>
        <v>34274.86</v>
      </c>
      <c r="L439" s="82">
        <f>IF(I439="Product",IF(K439/'Commission Rate and Quota'!$D$6&lt;0.5,'Commission Rate and Quota'!$D$20,IF(K439/'Commission Rate and Quota'!$D$6&lt;0.75,'Commission Rate and Quota'!$D$21,IF(K439/'Commission Rate and Quota'!$D$6&lt;0.9,'Commission Rate and Quota'!$D$22,IF('Data (1 &amp; 2)'!K439/'Commission Rate and Quota'!$D$6&lt;1,'Commission Rate and Quota'!$D$23,IF('Data (1 &amp; 2)'!K439/'Commission Rate and Quota'!$D$6&lt;1.25,'Commission Rate and Quota'!$D$24,'Commission Rate and Quota'!$D$25))))),IF(K439/'Commission Rate and Quota'!$E$6&lt;0.5,'Commission Rate and Quota'!$E$20,IF(K439/'Commission Rate and Quota'!$E$6&lt;0.75,'Commission Rate and Quota'!$E$21,IF(K439/'Commission Rate and Quota'!$E$6&lt;0.9,'Commission Rate and Quota'!$E$22,IF(K439/'Commission Rate and Quota'!$E$6&lt;1,'Commission Rate and Quota'!$E$23,IF(K439/'Commission Rate and Quota'!$E$6&lt;1.25,'Commission Rate and Quota'!$E$24,'Commission Rate and Quota'!$E$25))))))</f>
        <v>0.05</v>
      </c>
      <c r="M439" s="76">
        <f t="shared" si="18"/>
        <v>48.015000000000001</v>
      </c>
    </row>
    <row r="440" spans="1:13" x14ac:dyDescent="0.25">
      <c r="A440" s="43" t="s">
        <v>51</v>
      </c>
      <c r="B440" s="44">
        <v>45688</v>
      </c>
      <c r="C440" s="43">
        <v>37707</v>
      </c>
      <c r="D440" s="45">
        <v>18520</v>
      </c>
      <c r="E440" s="45">
        <v>3422.77</v>
      </c>
      <c r="F440" s="43" t="s">
        <v>33</v>
      </c>
      <c r="G440" s="43">
        <v>762668</v>
      </c>
      <c r="H440" s="43" t="s">
        <v>15</v>
      </c>
      <c r="I440" s="43" t="s">
        <v>34</v>
      </c>
      <c r="J440" s="43" t="s">
        <v>13</v>
      </c>
      <c r="K440" s="46">
        <f t="shared" si="20"/>
        <v>52794.86</v>
      </c>
      <c r="L440" s="82">
        <f>IF(I440="Product",IF(K440/'Commission Rate and Quota'!$D$6&lt;0.5,'Commission Rate and Quota'!$D$20,IF(K440/'Commission Rate and Quota'!$D$6&lt;0.75,'Commission Rate and Quota'!$D$21,IF(K440/'Commission Rate and Quota'!$D$6&lt;0.9,'Commission Rate and Quota'!$D$22,IF('Data (1 &amp; 2)'!K440/'Commission Rate and Quota'!$D$6&lt;1,'Commission Rate and Quota'!$D$23,IF('Data (1 &amp; 2)'!K440/'Commission Rate and Quota'!$D$6&lt;1.25,'Commission Rate and Quota'!$D$24,'Commission Rate and Quota'!$D$25))))),IF(K440/'Commission Rate and Quota'!$E$6&lt;0.5,'Commission Rate and Quota'!$E$20,IF(K440/'Commission Rate and Quota'!$E$6&lt;0.75,'Commission Rate and Quota'!$E$21,IF(K440/'Commission Rate and Quota'!$E$6&lt;0.9,'Commission Rate and Quota'!$E$22,IF(K440/'Commission Rate and Quota'!$E$6&lt;1,'Commission Rate and Quota'!$E$23,IF(K440/'Commission Rate and Quota'!$E$6&lt;1.25,'Commission Rate and Quota'!$E$24,'Commission Rate and Quota'!$E$25))))))</f>
        <v>0.05</v>
      </c>
      <c r="M440" s="76">
        <f t="shared" si="18"/>
        <v>926</v>
      </c>
    </row>
    <row r="441" spans="1:13" x14ac:dyDescent="0.25">
      <c r="A441" s="43" t="s">
        <v>51</v>
      </c>
      <c r="B441" s="44">
        <v>45688</v>
      </c>
      <c r="C441" s="43">
        <v>37707</v>
      </c>
      <c r="D441" s="45">
        <v>1527.9</v>
      </c>
      <c r="E441" s="45">
        <v>0</v>
      </c>
      <c r="F441" s="43" t="s">
        <v>33</v>
      </c>
      <c r="G441" s="43">
        <v>762668</v>
      </c>
      <c r="H441" s="43" t="s">
        <v>15</v>
      </c>
      <c r="I441" s="43" t="s">
        <v>34</v>
      </c>
      <c r="J441" s="43" t="s">
        <v>13</v>
      </c>
      <c r="K441" s="46">
        <f t="shared" si="20"/>
        <v>54322.76</v>
      </c>
      <c r="L441" s="82">
        <f>IF(I441="Product",IF(K441/'Commission Rate and Quota'!$D$6&lt;0.5,'Commission Rate and Quota'!$D$20,IF(K441/'Commission Rate and Quota'!$D$6&lt;0.75,'Commission Rate and Quota'!$D$21,IF(K441/'Commission Rate and Quota'!$D$6&lt;0.9,'Commission Rate and Quota'!$D$22,IF('Data (1 &amp; 2)'!K441/'Commission Rate and Quota'!$D$6&lt;1,'Commission Rate and Quota'!$D$23,IF('Data (1 &amp; 2)'!K441/'Commission Rate and Quota'!$D$6&lt;1.25,'Commission Rate and Quota'!$D$24,'Commission Rate and Quota'!$D$25))))),IF(K441/'Commission Rate and Quota'!$E$6&lt;0.5,'Commission Rate and Quota'!$E$20,IF(K441/'Commission Rate and Quota'!$E$6&lt;0.75,'Commission Rate and Quota'!$E$21,IF(K441/'Commission Rate and Quota'!$E$6&lt;0.9,'Commission Rate and Quota'!$E$22,IF(K441/'Commission Rate and Quota'!$E$6&lt;1,'Commission Rate and Quota'!$E$23,IF(K441/'Commission Rate and Quota'!$E$6&lt;1.25,'Commission Rate and Quota'!$E$24,'Commission Rate and Quota'!$E$25))))))</f>
        <v>0.05</v>
      </c>
      <c r="M441" s="76">
        <f t="shared" si="18"/>
        <v>76.39500000000001</v>
      </c>
    </row>
    <row r="442" spans="1:13" x14ac:dyDescent="0.25">
      <c r="A442" s="43" t="s">
        <v>52</v>
      </c>
      <c r="B442" s="44">
        <v>45690</v>
      </c>
      <c r="C442" s="43">
        <v>37707</v>
      </c>
      <c r="D442" s="45">
        <v>63364.56</v>
      </c>
      <c r="E442" s="45">
        <v>6531.56</v>
      </c>
      <c r="F442" s="43" t="s">
        <v>33</v>
      </c>
      <c r="G442" s="43">
        <v>762668</v>
      </c>
      <c r="H442" s="43" t="s">
        <v>15</v>
      </c>
      <c r="I442" s="43" t="s">
        <v>34</v>
      </c>
      <c r="J442" s="43" t="s">
        <v>13</v>
      </c>
      <c r="K442" s="46">
        <f t="shared" si="20"/>
        <v>117687.32</v>
      </c>
      <c r="L442" s="82">
        <f>IF(I442="Product",IF(K442/'Commission Rate and Quota'!$D$6&lt;0.5,'Commission Rate and Quota'!$D$20,IF(K442/'Commission Rate and Quota'!$D$6&lt;0.75,'Commission Rate and Quota'!$D$21,IF(K442/'Commission Rate and Quota'!$D$6&lt;0.9,'Commission Rate and Quota'!$D$22,IF('Data (1 &amp; 2)'!K442/'Commission Rate and Quota'!$D$6&lt;1,'Commission Rate and Quota'!$D$23,IF('Data (1 &amp; 2)'!K442/'Commission Rate and Quota'!$D$6&lt;1.25,'Commission Rate and Quota'!$D$24,'Commission Rate and Quota'!$D$25))))),IF(K442/'Commission Rate and Quota'!$E$6&lt;0.5,'Commission Rate and Quota'!$E$20,IF(K442/'Commission Rate and Quota'!$E$6&lt;0.75,'Commission Rate and Quota'!$E$21,IF(K442/'Commission Rate and Quota'!$E$6&lt;0.9,'Commission Rate and Quota'!$E$22,IF(K442/'Commission Rate and Quota'!$E$6&lt;1,'Commission Rate and Quota'!$E$23,IF(K442/'Commission Rate and Quota'!$E$6&lt;1.25,'Commission Rate and Quota'!$E$24,'Commission Rate and Quota'!$E$25))))))</f>
        <v>0.05</v>
      </c>
      <c r="M442" s="76">
        <f t="shared" si="18"/>
        <v>3168.2280000000001</v>
      </c>
    </row>
    <row r="443" spans="1:13" x14ac:dyDescent="0.25">
      <c r="A443" s="43" t="s">
        <v>52</v>
      </c>
      <c r="B443" s="44">
        <v>45690</v>
      </c>
      <c r="C443" s="43">
        <v>37707</v>
      </c>
      <c r="D443" s="45">
        <v>5227.59</v>
      </c>
      <c r="E443" s="45">
        <v>0</v>
      </c>
      <c r="F443" s="43" t="s">
        <v>33</v>
      </c>
      <c r="G443" s="43">
        <v>762668</v>
      </c>
      <c r="H443" s="43" t="s">
        <v>15</v>
      </c>
      <c r="I443" s="43" t="s">
        <v>34</v>
      </c>
      <c r="J443" s="43" t="s">
        <v>13</v>
      </c>
      <c r="K443" s="46">
        <f t="shared" si="20"/>
        <v>122914.91</v>
      </c>
      <c r="L443" s="82">
        <f>IF(I443="Product",IF(K443/'Commission Rate and Quota'!$D$6&lt;0.5,'Commission Rate and Quota'!$D$20,IF(K443/'Commission Rate and Quota'!$D$6&lt;0.75,'Commission Rate and Quota'!$D$21,IF(K443/'Commission Rate and Quota'!$D$6&lt;0.9,'Commission Rate and Quota'!$D$22,IF('Data (1 &amp; 2)'!K443/'Commission Rate and Quota'!$D$6&lt;1,'Commission Rate and Quota'!$D$23,IF('Data (1 &amp; 2)'!K443/'Commission Rate and Quota'!$D$6&lt;1.25,'Commission Rate and Quota'!$D$24,'Commission Rate and Quota'!$D$25))))),IF(K443/'Commission Rate and Quota'!$E$6&lt;0.5,'Commission Rate and Quota'!$E$20,IF(K443/'Commission Rate and Quota'!$E$6&lt;0.75,'Commission Rate and Quota'!$E$21,IF(K443/'Commission Rate and Quota'!$E$6&lt;0.9,'Commission Rate and Quota'!$E$22,IF(K443/'Commission Rate and Quota'!$E$6&lt;1,'Commission Rate and Quota'!$E$23,IF(K443/'Commission Rate and Quota'!$E$6&lt;1.25,'Commission Rate and Quota'!$E$24,'Commission Rate and Quota'!$E$25))))))</f>
        <v>0.05</v>
      </c>
      <c r="M443" s="76">
        <f t="shared" si="18"/>
        <v>261.37950000000001</v>
      </c>
    </row>
    <row r="444" spans="1:13" x14ac:dyDescent="0.25">
      <c r="A444" s="43" t="s">
        <v>258</v>
      </c>
      <c r="B444" s="44">
        <v>45702</v>
      </c>
      <c r="C444" s="43">
        <v>168699</v>
      </c>
      <c r="D444" s="45">
        <v>14175.36</v>
      </c>
      <c r="E444" s="45">
        <v>1848.96</v>
      </c>
      <c r="F444" s="43" t="s">
        <v>33</v>
      </c>
      <c r="G444" s="43">
        <v>762668</v>
      </c>
      <c r="H444" s="43" t="s">
        <v>15</v>
      </c>
      <c r="I444" s="43" t="s">
        <v>34</v>
      </c>
      <c r="J444" s="43" t="s">
        <v>13</v>
      </c>
      <c r="K444" s="46">
        <f t="shared" si="20"/>
        <v>137090.27000000002</v>
      </c>
      <c r="L444" s="82">
        <f>IF(I444="Product",IF(K444/'Commission Rate and Quota'!$D$6&lt;0.5,'Commission Rate and Quota'!$D$20,IF(K444/'Commission Rate and Quota'!$D$6&lt;0.75,'Commission Rate and Quota'!$D$21,IF(K444/'Commission Rate and Quota'!$D$6&lt;0.9,'Commission Rate and Quota'!$D$22,IF('Data (1 &amp; 2)'!K444/'Commission Rate and Quota'!$D$6&lt;1,'Commission Rate and Quota'!$D$23,IF('Data (1 &amp; 2)'!K444/'Commission Rate and Quota'!$D$6&lt;1.25,'Commission Rate and Quota'!$D$24,'Commission Rate and Quota'!$D$25))))),IF(K444/'Commission Rate and Quota'!$E$6&lt;0.5,'Commission Rate and Quota'!$E$20,IF(K444/'Commission Rate and Quota'!$E$6&lt;0.75,'Commission Rate and Quota'!$E$21,IF(K444/'Commission Rate and Quota'!$E$6&lt;0.9,'Commission Rate and Quota'!$E$22,IF(K444/'Commission Rate and Quota'!$E$6&lt;1,'Commission Rate and Quota'!$E$23,IF(K444/'Commission Rate and Quota'!$E$6&lt;1.25,'Commission Rate and Quota'!$E$24,'Commission Rate and Quota'!$E$25))))))</f>
        <v>0.05</v>
      </c>
      <c r="M444" s="76">
        <f t="shared" si="18"/>
        <v>708.76800000000003</v>
      </c>
    </row>
    <row r="445" spans="1:13" x14ac:dyDescent="0.25">
      <c r="A445" s="43" t="s">
        <v>258</v>
      </c>
      <c r="B445" s="44">
        <v>45702</v>
      </c>
      <c r="C445" s="43">
        <v>168699</v>
      </c>
      <c r="D445" s="45">
        <v>1169.46</v>
      </c>
      <c r="E445" s="45">
        <v>0</v>
      </c>
      <c r="F445" s="43" t="s">
        <v>33</v>
      </c>
      <c r="G445" s="43">
        <v>762668</v>
      </c>
      <c r="H445" s="43" t="s">
        <v>15</v>
      </c>
      <c r="I445" s="43" t="s">
        <v>34</v>
      </c>
      <c r="J445" s="43" t="s">
        <v>13</v>
      </c>
      <c r="K445" s="46">
        <f t="shared" si="20"/>
        <v>138259.73000000001</v>
      </c>
      <c r="L445" s="82">
        <f>IF(I445="Product",IF(K445/'Commission Rate and Quota'!$D$6&lt;0.5,'Commission Rate and Quota'!$D$20,IF(K445/'Commission Rate and Quota'!$D$6&lt;0.75,'Commission Rate and Quota'!$D$21,IF(K445/'Commission Rate and Quota'!$D$6&lt;0.9,'Commission Rate and Quota'!$D$22,IF('Data (1 &amp; 2)'!K445/'Commission Rate and Quota'!$D$6&lt;1,'Commission Rate and Quota'!$D$23,IF('Data (1 &amp; 2)'!K445/'Commission Rate and Quota'!$D$6&lt;1.25,'Commission Rate and Quota'!$D$24,'Commission Rate and Quota'!$D$25))))),IF(K445/'Commission Rate and Quota'!$E$6&lt;0.5,'Commission Rate and Quota'!$E$20,IF(K445/'Commission Rate and Quota'!$E$6&lt;0.75,'Commission Rate and Quota'!$E$21,IF(K445/'Commission Rate and Quota'!$E$6&lt;0.9,'Commission Rate and Quota'!$E$22,IF(K445/'Commission Rate and Quota'!$E$6&lt;1,'Commission Rate and Quota'!$E$23,IF(K445/'Commission Rate and Quota'!$E$6&lt;1.25,'Commission Rate and Quota'!$E$24,'Commission Rate and Quota'!$E$25))))))</f>
        <v>0.05</v>
      </c>
      <c r="M445" s="76">
        <f t="shared" si="18"/>
        <v>58.473000000000006</v>
      </c>
    </row>
    <row r="446" spans="1:13" x14ac:dyDescent="0.25">
      <c r="A446" s="43" t="s">
        <v>263</v>
      </c>
      <c r="B446" s="44">
        <v>45709</v>
      </c>
      <c r="C446" s="43">
        <v>169040</v>
      </c>
      <c r="D446" s="45">
        <v>6630</v>
      </c>
      <c r="E446" s="45">
        <v>663</v>
      </c>
      <c r="F446" s="43" t="s">
        <v>33</v>
      </c>
      <c r="G446" s="43">
        <v>762668</v>
      </c>
      <c r="H446" s="43" t="s">
        <v>15</v>
      </c>
      <c r="I446" s="43" t="s">
        <v>34</v>
      </c>
      <c r="J446" s="43" t="s">
        <v>13</v>
      </c>
      <c r="K446" s="46">
        <f t="shared" si="20"/>
        <v>144889.73000000001</v>
      </c>
      <c r="L446" s="82">
        <f>IF(I446="Product",IF(K446/'Commission Rate and Quota'!$D$6&lt;0.5,'Commission Rate and Quota'!$D$20,IF(K446/'Commission Rate and Quota'!$D$6&lt;0.75,'Commission Rate and Quota'!$D$21,IF(K446/'Commission Rate and Quota'!$D$6&lt;0.9,'Commission Rate and Quota'!$D$22,IF('Data (1 &amp; 2)'!K446/'Commission Rate and Quota'!$D$6&lt;1,'Commission Rate and Quota'!$D$23,IF('Data (1 &amp; 2)'!K446/'Commission Rate and Quota'!$D$6&lt;1.25,'Commission Rate and Quota'!$D$24,'Commission Rate and Quota'!$D$25))))),IF(K446/'Commission Rate and Quota'!$E$6&lt;0.5,'Commission Rate and Quota'!$E$20,IF(K446/'Commission Rate and Quota'!$E$6&lt;0.75,'Commission Rate and Quota'!$E$21,IF(K446/'Commission Rate and Quota'!$E$6&lt;0.9,'Commission Rate and Quota'!$E$22,IF(K446/'Commission Rate and Quota'!$E$6&lt;1,'Commission Rate and Quota'!$E$23,IF(K446/'Commission Rate and Quota'!$E$6&lt;1.25,'Commission Rate and Quota'!$E$24,'Commission Rate and Quota'!$E$25))))))</f>
        <v>0.05</v>
      </c>
      <c r="M446" s="76">
        <f t="shared" si="18"/>
        <v>331.5</v>
      </c>
    </row>
    <row r="447" spans="1:13" x14ac:dyDescent="0.25">
      <c r="A447" s="43" t="s">
        <v>263</v>
      </c>
      <c r="B447" s="44">
        <v>45709</v>
      </c>
      <c r="C447" s="43">
        <v>169040</v>
      </c>
      <c r="D447" s="45">
        <v>546.98</v>
      </c>
      <c r="E447" s="45">
        <v>0</v>
      </c>
      <c r="F447" s="43" t="s">
        <v>33</v>
      </c>
      <c r="G447" s="43">
        <v>762668</v>
      </c>
      <c r="H447" s="43" t="s">
        <v>15</v>
      </c>
      <c r="I447" s="43" t="s">
        <v>34</v>
      </c>
      <c r="J447" s="43" t="s">
        <v>13</v>
      </c>
      <c r="K447" s="46">
        <f t="shared" si="20"/>
        <v>145436.71000000002</v>
      </c>
      <c r="L447" s="82">
        <f>IF(I447="Product",IF(K447/'Commission Rate and Quota'!$D$6&lt;0.5,'Commission Rate and Quota'!$D$20,IF(K447/'Commission Rate and Quota'!$D$6&lt;0.75,'Commission Rate and Quota'!$D$21,IF(K447/'Commission Rate and Quota'!$D$6&lt;0.9,'Commission Rate and Quota'!$D$22,IF('Data (1 &amp; 2)'!K447/'Commission Rate and Quota'!$D$6&lt;1,'Commission Rate and Quota'!$D$23,IF('Data (1 &amp; 2)'!K447/'Commission Rate and Quota'!$D$6&lt;1.25,'Commission Rate and Quota'!$D$24,'Commission Rate and Quota'!$D$25))))),IF(K447/'Commission Rate and Quota'!$E$6&lt;0.5,'Commission Rate and Quota'!$E$20,IF(K447/'Commission Rate and Quota'!$E$6&lt;0.75,'Commission Rate and Quota'!$E$21,IF(K447/'Commission Rate and Quota'!$E$6&lt;0.9,'Commission Rate and Quota'!$E$22,IF(K447/'Commission Rate and Quota'!$E$6&lt;1,'Commission Rate and Quota'!$E$23,IF(K447/'Commission Rate and Quota'!$E$6&lt;1.25,'Commission Rate and Quota'!$E$24,'Commission Rate and Quota'!$E$25))))))</f>
        <v>0.05</v>
      </c>
      <c r="M447" s="76">
        <f t="shared" si="18"/>
        <v>27.349000000000004</v>
      </c>
    </row>
    <row r="448" spans="1:13" x14ac:dyDescent="0.25">
      <c r="A448" s="43" t="s">
        <v>74</v>
      </c>
      <c r="B448" s="44">
        <v>45715</v>
      </c>
      <c r="C448" s="43">
        <v>41359</v>
      </c>
      <c r="D448" s="45">
        <v>1616.89</v>
      </c>
      <c r="E448" s="45">
        <v>0</v>
      </c>
      <c r="F448" s="43" t="s">
        <v>33</v>
      </c>
      <c r="G448" s="43">
        <v>762668</v>
      </c>
      <c r="H448" s="43" t="s">
        <v>15</v>
      </c>
      <c r="I448" s="43" t="s">
        <v>34</v>
      </c>
      <c r="J448" s="43" t="s">
        <v>13</v>
      </c>
      <c r="K448" s="46">
        <f t="shared" si="20"/>
        <v>147053.60000000003</v>
      </c>
      <c r="L448" s="82">
        <f>IF(I448="Product",IF(K448/'Commission Rate and Quota'!$D$6&lt;0.5,'Commission Rate and Quota'!$D$20,IF(K448/'Commission Rate and Quota'!$D$6&lt;0.75,'Commission Rate and Quota'!$D$21,IF(K448/'Commission Rate and Quota'!$D$6&lt;0.9,'Commission Rate and Quota'!$D$22,IF('Data (1 &amp; 2)'!K448/'Commission Rate and Quota'!$D$6&lt;1,'Commission Rate and Quota'!$D$23,IF('Data (1 &amp; 2)'!K448/'Commission Rate and Quota'!$D$6&lt;1.25,'Commission Rate and Quota'!$D$24,'Commission Rate and Quota'!$D$25))))),IF(K448/'Commission Rate and Quota'!$E$6&lt;0.5,'Commission Rate and Quota'!$E$20,IF(K448/'Commission Rate and Quota'!$E$6&lt;0.75,'Commission Rate and Quota'!$E$21,IF(K448/'Commission Rate and Quota'!$E$6&lt;0.9,'Commission Rate and Quota'!$E$22,IF(K448/'Commission Rate and Quota'!$E$6&lt;1,'Commission Rate and Quota'!$E$23,IF(K448/'Commission Rate and Quota'!$E$6&lt;1.25,'Commission Rate and Quota'!$E$24,'Commission Rate and Quota'!$E$25))))))</f>
        <v>0.05</v>
      </c>
      <c r="M448" s="76">
        <f t="shared" si="18"/>
        <v>80.844500000000011</v>
      </c>
    </row>
    <row r="449" spans="1:13" x14ac:dyDescent="0.25">
      <c r="A449" s="43" t="s">
        <v>75</v>
      </c>
      <c r="B449" s="44">
        <v>45717</v>
      </c>
      <c r="C449" s="43">
        <v>41359</v>
      </c>
      <c r="D449" s="45">
        <v>121640</v>
      </c>
      <c r="E449" s="45">
        <v>12160</v>
      </c>
      <c r="F449" s="43" t="s">
        <v>33</v>
      </c>
      <c r="G449" s="43">
        <v>762668</v>
      </c>
      <c r="H449" s="43" t="s">
        <v>15</v>
      </c>
      <c r="I449" s="43" t="s">
        <v>34</v>
      </c>
      <c r="J449" s="43" t="s">
        <v>13</v>
      </c>
      <c r="K449" s="46">
        <f t="shared" si="20"/>
        <v>268693.60000000003</v>
      </c>
      <c r="L449" s="82">
        <f>IF(I449="Product",IF(K449/'Commission Rate and Quota'!$D$6&lt;0.5,'Commission Rate and Quota'!$D$20,IF(K449/'Commission Rate and Quota'!$D$6&lt;0.75,'Commission Rate and Quota'!$D$21,IF(K449/'Commission Rate and Quota'!$D$6&lt;0.9,'Commission Rate and Quota'!$D$22,IF('Data (1 &amp; 2)'!K449/'Commission Rate and Quota'!$D$6&lt;1,'Commission Rate and Quota'!$D$23,IF('Data (1 &amp; 2)'!K449/'Commission Rate and Quota'!$D$6&lt;1.25,'Commission Rate and Quota'!$D$24,'Commission Rate and Quota'!$D$25))))),IF(K449/'Commission Rate and Quota'!$E$6&lt;0.5,'Commission Rate and Quota'!$E$20,IF(K449/'Commission Rate and Quota'!$E$6&lt;0.75,'Commission Rate and Quota'!$E$21,IF(K449/'Commission Rate and Quota'!$E$6&lt;0.9,'Commission Rate and Quota'!$E$22,IF(K449/'Commission Rate and Quota'!$E$6&lt;1,'Commission Rate and Quota'!$E$23,IF(K449/'Commission Rate and Quota'!$E$6&lt;1.25,'Commission Rate and Quota'!$E$24,'Commission Rate and Quota'!$E$25))))))</f>
        <v>0.05</v>
      </c>
      <c r="M449" s="76">
        <f t="shared" si="18"/>
        <v>6082</v>
      </c>
    </row>
    <row r="450" spans="1:13" x14ac:dyDescent="0.25">
      <c r="A450" s="43" t="s">
        <v>75</v>
      </c>
      <c r="B450" s="44">
        <v>45717</v>
      </c>
      <c r="C450" s="43">
        <v>41359</v>
      </c>
      <c r="D450" s="45">
        <v>40580</v>
      </c>
      <c r="E450" s="45">
        <v>4060</v>
      </c>
      <c r="F450" s="43" t="s">
        <v>33</v>
      </c>
      <c r="G450" s="43">
        <v>762668</v>
      </c>
      <c r="H450" s="43" t="s">
        <v>15</v>
      </c>
      <c r="I450" s="43" t="s">
        <v>34</v>
      </c>
      <c r="J450" s="43" t="s">
        <v>13</v>
      </c>
      <c r="K450" s="46">
        <f t="shared" si="20"/>
        <v>309273.60000000003</v>
      </c>
      <c r="L450" s="82">
        <f>IF(I450="Product",IF(K450/'Commission Rate and Quota'!$D$6&lt;0.5,'Commission Rate and Quota'!$D$20,IF(K450/'Commission Rate and Quota'!$D$6&lt;0.75,'Commission Rate and Quota'!$D$21,IF(K450/'Commission Rate and Quota'!$D$6&lt;0.9,'Commission Rate and Quota'!$D$22,IF('Data (1 &amp; 2)'!K450/'Commission Rate and Quota'!$D$6&lt;1,'Commission Rate and Quota'!$D$23,IF('Data (1 &amp; 2)'!K450/'Commission Rate and Quota'!$D$6&lt;1.25,'Commission Rate and Quota'!$D$24,'Commission Rate and Quota'!$D$25))))),IF(K450/'Commission Rate and Quota'!$E$6&lt;0.5,'Commission Rate and Quota'!$E$20,IF(K450/'Commission Rate and Quota'!$E$6&lt;0.75,'Commission Rate and Quota'!$E$21,IF(K450/'Commission Rate and Quota'!$E$6&lt;0.9,'Commission Rate and Quota'!$E$22,IF(K450/'Commission Rate and Quota'!$E$6&lt;1,'Commission Rate and Quota'!$E$23,IF(K450/'Commission Rate and Quota'!$E$6&lt;1.25,'Commission Rate and Quota'!$E$24,'Commission Rate and Quota'!$E$25))))))</f>
        <v>0.05</v>
      </c>
      <c r="M450" s="76">
        <f t="shared" si="18"/>
        <v>2029</v>
      </c>
    </row>
    <row r="451" spans="1:13" x14ac:dyDescent="0.25">
      <c r="A451" s="43" t="s">
        <v>75</v>
      </c>
      <c r="B451" s="44">
        <v>45717</v>
      </c>
      <c r="C451" s="43">
        <v>41359</v>
      </c>
      <c r="D451" s="45">
        <v>10000</v>
      </c>
      <c r="E451" s="45">
        <v>721.65</v>
      </c>
      <c r="F451" s="43" t="s">
        <v>33</v>
      </c>
      <c r="G451" s="43">
        <v>762668</v>
      </c>
      <c r="H451" s="43" t="s">
        <v>15</v>
      </c>
      <c r="I451" s="43" t="s">
        <v>34</v>
      </c>
      <c r="J451" s="43" t="s">
        <v>13</v>
      </c>
      <c r="K451" s="46">
        <f t="shared" si="20"/>
        <v>319273.60000000003</v>
      </c>
      <c r="L451" s="82">
        <f>IF(I451="Product",IF(K451/'Commission Rate and Quota'!$D$6&lt;0.5,'Commission Rate and Quota'!$D$20,IF(K451/'Commission Rate and Quota'!$D$6&lt;0.75,'Commission Rate and Quota'!$D$21,IF(K451/'Commission Rate and Quota'!$D$6&lt;0.9,'Commission Rate and Quota'!$D$22,IF('Data (1 &amp; 2)'!K451/'Commission Rate and Quota'!$D$6&lt;1,'Commission Rate and Quota'!$D$23,IF('Data (1 &amp; 2)'!K451/'Commission Rate and Quota'!$D$6&lt;1.25,'Commission Rate and Quota'!$D$24,'Commission Rate and Quota'!$D$25))))),IF(K451/'Commission Rate and Quota'!$E$6&lt;0.5,'Commission Rate and Quota'!$E$20,IF(K451/'Commission Rate and Quota'!$E$6&lt;0.75,'Commission Rate and Quota'!$E$21,IF(K451/'Commission Rate and Quota'!$E$6&lt;0.9,'Commission Rate and Quota'!$E$22,IF(K451/'Commission Rate and Quota'!$E$6&lt;1,'Commission Rate and Quota'!$E$23,IF(K451/'Commission Rate and Quota'!$E$6&lt;1.25,'Commission Rate and Quota'!$E$24,'Commission Rate and Quota'!$E$25))))))</f>
        <v>0.05</v>
      </c>
      <c r="M451" s="76">
        <f t="shared" ref="M451:M514" si="21">L451*D451</f>
        <v>500</v>
      </c>
    </row>
    <row r="452" spans="1:13" x14ac:dyDescent="0.25">
      <c r="A452" s="43" t="s">
        <v>75</v>
      </c>
      <c r="B452" s="44">
        <v>45717</v>
      </c>
      <c r="C452" s="43">
        <v>41359</v>
      </c>
      <c r="D452" s="45">
        <v>14208.15</v>
      </c>
      <c r="E452" s="45">
        <v>0</v>
      </c>
      <c r="F452" s="43" t="s">
        <v>33</v>
      </c>
      <c r="G452" s="43">
        <v>762668</v>
      </c>
      <c r="H452" s="43" t="s">
        <v>15</v>
      </c>
      <c r="I452" s="43" t="s">
        <v>34</v>
      </c>
      <c r="J452" s="43" t="s">
        <v>13</v>
      </c>
      <c r="K452" s="46">
        <f t="shared" si="20"/>
        <v>333481.75000000006</v>
      </c>
      <c r="L452" s="82">
        <f>IF(I452="Product",IF(K452/'Commission Rate and Quota'!$D$6&lt;0.5,'Commission Rate and Quota'!$D$20,IF(K452/'Commission Rate and Quota'!$D$6&lt;0.75,'Commission Rate and Quota'!$D$21,IF(K452/'Commission Rate and Quota'!$D$6&lt;0.9,'Commission Rate and Quota'!$D$22,IF('Data (1 &amp; 2)'!K452/'Commission Rate and Quota'!$D$6&lt;1,'Commission Rate and Quota'!$D$23,IF('Data (1 &amp; 2)'!K452/'Commission Rate and Quota'!$D$6&lt;1.25,'Commission Rate and Quota'!$D$24,'Commission Rate and Quota'!$D$25))))),IF(K452/'Commission Rate and Quota'!$E$6&lt;0.5,'Commission Rate and Quota'!$E$20,IF(K452/'Commission Rate and Quota'!$E$6&lt;0.75,'Commission Rate and Quota'!$E$21,IF(K452/'Commission Rate and Quota'!$E$6&lt;0.9,'Commission Rate and Quota'!$E$22,IF(K452/'Commission Rate and Quota'!$E$6&lt;1,'Commission Rate and Quota'!$E$23,IF(K452/'Commission Rate and Quota'!$E$6&lt;1.25,'Commission Rate and Quota'!$E$24,'Commission Rate and Quota'!$E$25))))))</f>
        <v>0.05</v>
      </c>
      <c r="M452" s="76">
        <f t="shared" si="21"/>
        <v>710.40750000000003</v>
      </c>
    </row>
    <row r="453" spans="1:13" x14ac:dyDescent="0.25">
      <c r="A453" s="43" t="s">
        <v>259</v>
      </c>
      <c r="B453" s="44">
        <v>45717</v>
      </c>
      <c r="C453" s="43">
        <v>168699</v>
      </c>
      <c r="D453" s="45">
        <v>16150</v>
      </c>
      <c r="E453" s="45">
        <v>2550</v>
      </c>
      <c r="F453" s="43" t="s">
        <v>33</v>
      </c>
      <c r="G453" s="43">
        <v>762668</v>
      </c>
      <c r="H453" s="43" t="s">
        <v>15</v>
      </c>
      <c r="I453" s="43" t="s">
        <v>34</v>
      </c>
      <c r="J453" s="43" t="s">
        <v>13</v>
      </c>
      <c r="K453" s="46">
        <f t="shared" si="20"/>
        <v>349631.75000000006</v>
      </c>
      <c r="L453" s="82">
        <f>IF(I453="Product",IF(K453/'Commission Rate and Quota'!$D$6&lt;0.5,'Commission Rate and Quota'!$D$20,IF(K453/'Commission Rate and Quota'!$D$6&lt;0.75,'Commission Rate and Quota'!$D$21,IF(K453/'Commission Rate and Quota'!$D$6&lt;0.9,'Commission Rate and Quota'!$D$22,IF('Data (1 &amp; 2)'!K453/'Commission Rate and Quota'!$D$6&lt;1,'Commission Rate and Quota'!$D$23,IF('Data (1 &amp; 2)'!K453/'Commission Rate and Quota'!$D$6&lt;1.25,'Commission Rate and Quota'!$D$24,'Commission Rate and Quota'!$D$25))))),IF(K453/'Commission Rate and Quota'!$E$6&lt;0.5,'Commission Rate and Quota'!$E$20,IF(K453/'Commission Rate and Quota'!$E$6&lt;0.75,'Commission Rate and Quota'!$E$21,IF(K453/'Commission Rate and Quota'!$E$6&lt;0.9,'Commission Rate and Quota'!$E$22,IF(K453/'Commission Rate and Quota'!$E$6&lt;1,'Commission Rate and Quota'!$E$23,IF(K453/'Commission Rate and Quota'!$E$6&lt;1.25,'Commission Rate and Quota'!$E$24,'Commission Rate and Quota'!$E$25))))))</f>
        <v>0.05</v>
      </c>
      <c r="M453" s="76">
        <f t="shared" si="21"/>
        <v>807.5</v>
      </c>
    </row>
    <row r="454" spans="1:13" x14ac:dyDescent="0.25">
      <c r="A454" s="43" t="s">
        <v>259</v>
      </c>
      <c r="B454" s="44">
        <v>45717</v>
      </c>
      <c r="C454" s="43">
        <v>168699</v>
      </c>
      <c r="D454" s="45">
        <v>1332.38</v>
      </c>
      <c r="E454" s="45">
        <v>0</v>
      </c>
      <c r="F454" s="43" t="s">
        <v>33</v>
      </c>
      <c r="G454" s="43">
        <v>762668</v>
      </c>
      <c r="H454" s="43" t="s">
        <v>15</v>
      </c>
      <c r="I454" s="43" t="s">
        <v>34</v>
      </c>
      <c r="J454" s="43" t="s">
        <v>13</v>
      </c>
      <c r="K454" s="46">
        <f t="shared" si="20"/>
        <v>350964.13000000006</v>
      </c>
      <c r="L454" s="82">
        <f>IF(I454="Product",IF(K454/'Commission Rate and Quota'!$D$6&lt;0.5,'Commission Rate and Quota'!$D$20,IF(K454/'Commission Rate and Quota'!$D$6&lt;0.75,'Commission Rate and Quota'!$D$21,IF(K454/'Commission Rate and Quota'!$D$6&lt;0.9,'Commission Rate and Quota'!$D$22,IF('Data (1 &amp; 2)'!K454/'Commission Rate and Quota'!$D$6&lt;1,'Commission Rate and Quota'!$D$23,IF('Data (1 &amp; 2)'!K454/'Commission Rate and Quota'!$D$6&lt;1.25,'Commission Rate and Quota'!$D$24,'Commission Rate and Quota'!$D$25))))),IF(K454/'Commission Rate and Quota'!$E$6&lt;0.5,'Commission Rate and Quota'!$E$20,IF(K454/'Commission Rate and Quota'!$E$6&lt;0.75,'Commission Rate and Quota'!$E$21,IF(K454/'Commission Rate and Quota'!$E$6&lt;0.9,'Commission Rate and Quota'!$E$22,IF(K454/'Commission Rate and Quota'!$E$6&lt;1,'Commission Rate and Quota'!$E$23,IF(K454/'Commission Rate and Quota'!$E$6&lt;1.25,'Commission Rate and Quota'!$E$24,'Commission Rate and Quota'!$E$25))))))</f>
        <v>0.05</v>
      </c>
      <c r="M454" s="76">
        <f t="shared" si="21"/>
        <v>66.619000000000014</v>
      </c>
    </row>
    <row r="455" spans="1:13" x14ac:dyDescent="0.25">
      <c r="A455" s="43" t="s">
        <v>303</v>
      </c>
      <c r="B455" s="44">
        <v>45723</v>
      </c>
      <c r="C455" s="43">
        <v>462695</v>
      </c>
      <c r="D455" s="45">
        <v>3123.6</v>
      </c>
      <c r="E455" s="45">
        <v>423.6</v>
      </c>
      <c r="F455" s="43" t="s">
        <v>33</v>
      </c>
      <c r="G455" s="43">
        <v>762668</v>
      </c>
      <c r="H455" s="43" t="s">
        <v>15</v>
      </c>
      <c r="I455" s="43" t="s">
        <v>34</v>
      </c>
      <c r="J455" s="43" t="s">
        <v>13</v>
      </c>
      <c r="K455" s="46">
        <f t="shared" si="20"/>
        <v>354087.73000000004</v>
      </c>
      <c r="L455" s="82">
        <f>IF(I455="Product",IF(K455/'Commission Rate and Quota'!$D$6&lt;0.5,'Commission Rate and Quota'!$D$20,IF(K455/'Commission Rate and Quota'!$D$6&lt;0.75,'Commission Rate and Quota'!$D$21,IF(K455/'Commission Rate and Quota'!$D$6&lt;0.9,'Commission Rate and Quota'!$D$22,IF('Data (1 &amp; 2)'!K455/'Commission Rate and Quota'!$D$6&lt;1,'Commission Rate and Quota'!$D$23,IF('Data (1 &amp; 2)'!K455/'Commission Rate and Quota'!$D$6&lt;1.25,'Commission Rate and Quota'!$D$24,'Commission Rate and Quota'!$D$25))))),IF(K455/'Commission Rate and Quota'!$E$6&lt;0.5,'Commission Rate and Quota'!$E$20,IF(K455/'Commission Rate and Quota'!$E$6&lt;0.75,'Commission Rate and Quota'!$E$21,IF(K455/'Commission Rate and Quota'!$E$6&lt;0.9,'Commission Rate and Quota'!$E$22,IF(K455/'Commission Rate and Quota'!$E$6&lt;1,'Commission Rate and Quota'!$E$23,IF(K455/'Commission Rate and Quota'!$E$6&lt;1.25,'Commission Rate and Quota'!$E$24,'Commission Rate and Quota'!$E$25))))))</f>
        <v>0.05</v>
      </c>
      <c r="M455" s="76">
        <f t="shared" si="21"/>
        <v>156.18</v>
      </c>
    </row>
    <row r="456" spans="1:13" x14ac:dyDescent="0.25">
      <c r="A456" s="43" t="s">
        <v>303</v>
      </c>
      <c r="B456" s="44">
        <v>45723</v>
      </c>
      <c r="C456" s="43">
        <v>462695</v>
      </c>
      <c r="D456" s="45">
        <v>338.83</v>
      </c>
      <c r="E456" s="45">
        <v>50.83</v>
      </c>
      <c r="F456" s="43" t="s">
        <v>33</v>
      </c>
      <c r="G456" s="43">
        <v>762668</v>
      </c>
      <c r="H456" s="43" t="s">
        <v>15</v>
      </c>
      <c r="I456" s="43" t="s">
        <v>34</v>
      </c>
      <c r="J456" s="43" t="s">
        <v>13</v>
      </c>
      <c r="K456" s="46">
        <f t="shared" si="20"/>
        <v>354426.56000000006</v>
      </c>
      <c r="L456" s="82">
        <f>IF(I456="Product",IF(K456/'Commission Rate and Quota'!$D$6&lt;0.5,'Commission Rate and Quota'!$D$20,IF(K456/'Commission Rate and Quota'!$D$6&lt;0.75,'Commission Rate and Quota'!$D$21,IF(K456/'Commission Rate and Quota'!$D$6&lt;0.9,'Commission Rate and Quota'!$D$22,IF('Data (1 &amp; 2)'!K456/'Commission Rate and Quota'!$D$6&lt;1,'Commission Rate and Quota'!$D$23,IF('Data (1 &amp; 2)'!K456/'Commission Rate and Quota'!$D$6&lt;1.25,'Commission Rate and Quota'!$D$24,'Commission Rate and Quota'!$D$25))))),IF(K456/'Commission Rate and Quota'!$E$6&lt;0.5,'Commission Rate and Quota'!$E$20,IF(K456/'Commission Rate and Quota'!$E$6&lt;0.75,'Commission Rate and Quota'!$E$21,IF(K456/'Commission Rate and Quota'!$E$6&lt;0.9,'Commission Rate and Quota'!$E$22,IF(K456/'Commission Rate and Quota'!$E$6&lt;1,'Commission Rate and Quota'!$E$23,IF(K456/'Commission Rate and Quota'!$E$6&lt;1.25,'Commission Rate and Quota'!$E$24,'Commission Rate and Quota'!$E$25))))))</f>
        <v>0.05</v>
      </c>
      <c r="M456" s="76">
        <f t="shared" si="21"/>
        <v>16.941500000000001</v>
      </c>
    </row>
    <row r="457" spans="1:13" x14ac:dyDescent="0.25">
      <c r="A457" s="43" t="s">
        <v>303</v>
      </c>
      <c r="B457" s="44">
        <v>45723</v>
      </c>
      <c r="C457" s="43">
        <v>462695</v>
      </c>
      <c r="D457" s="45">
        <v>261.18</v>
      </c>
      <c r="E457" s="45">
        <v>0</v>
      </c>
      <c r="F457" s="43" t="s">
        <v>33</v>
      </c>
      <c r="G457" s="43">
        <v>762668</v>
      </c>
      <c r="H457" s="43" t="s">
        <v>15</v>
      </c>
      <c r="I457" s="43" t="s">
        <v>34</v>
      </c>
      <c r="J457" s="43" t="s">
        <v>13</v>
      </c>
      <c r="K457" s="46">
        <f t="shared" si="20"/>
        <v>354687.74000000005</v>
      </c>
      <c r="L457" s="82">
        <f>IF(I457="Product",IF(K457/'Commission Rate and Quota'!$D$6&lt;0.5,'Commission Rate and Quota'!$D$20,IF(K457/'Commission Rate and Quota'!$D$6&lt;0.75,'Commission Rate and Quota'!$D$21,IF(K457/'Commission Rate and Quota'!$D$6&lt;0.9,'Commission Rate and Quota'!$D$22,IF('Data (1 &amp; 2)'!K457/'Commission Rate and Quota'!$D$6&lt;1,'Commission Rate and Quota'!$D$23,IF('Data (1 &amp; 2)'!K457/'Commission Rate and Quota'!$D$6&lt;1.25,'Commission Rate and Quota'!$D$24,'Commission Rate and Quota'!$D$25))))),IF(K457/'Commission Rate and Quota'!$E$6&lt;0.5,'Commission Rate and Quota'!$E$20,IF(K457/'Commission Rate and Quota'!$E$6&lt;0.75,'Commission Rate and Quota'!$E$21,IF(K457/'Commission Rate and Quota'!$E$6&lt;0.9,'Commission Rate and Quota'!$E$22,IF(K457/'Commission Rate and Quota'!$E$6&lt;1,'Commission Rate and Quota'!$E$23,IF(K457/'Commission Rate and Quota'!$E$6&lt;1.25,'Commission Rate and Quota'!$E$24,'Commission Rate and Quota'!$E$25))))))</f>
        <v>0.05</v>
      </c>
      <c r="M457" s="76">
        <f t="shared" si="21"/>
        <v>13.059000000000001</v>
      </c>
    </row>
    <row r="458" spans="1:13" x14ac:dyDescent="0.25">
      <c r="A458" s="43" t="s">
        <v>268</v>
      </c>
      <c r="B458" s="44">
        <v>45728</v>
      </c>
      <c r="C458" s="43">
        <v>170417</v>
      </c>
      <c r="D458" s="45">
        <v>5648</v>
      </c>
      <c r="E458" s="45">
        <v>564.79999999999995</v>
      </c>
      <c r="F458" s="43" t="s">
        <v>33</v>
      </c>
      <c r="G458" s="43">
        <v>762668</v>
      </c>
      <c r="H458" s="43" t="s">
        <v>15</v>
      </c>
      <c r="I458" s="43" t="s">
        <v>34</v>
      </c>
      <c r="J458" s="43" t="s">
        <v>13</v>
      </c>
      <c r="K458" s="46">
        <f t="shared" si="20"/>
        <v>360335.74000000005</v>
      </c>
      <c r="L458" s="82">
        <f>IF(I458="Product",IF(K458/'Commission Rate and Quota'!$D$6&lt;0.5,'Commission Rate and Quota'!$D$20,IF(K458/'Commission Rate and Quota'!$D$6&lt;0.75,'Commission Rate and Quota'!$D$21,IF(K458/'Commission Rate and Quota'!$D$6&lt;0.9,'Commission Rate and Quota'!$D$22,IF('Data (1 &amp; 2)'!K458/'Commission Rate and Quota'!$D$6&lt;1,'Commission Rate and Quota'!$D$23,IF('Data (1 &amp; 2)'!K458/'Commission Rate and Quota'!$D$6&lt;1.25,'Commission Rate and Quota'!$D$24,'Commission Rate and Quota'!$D$25))))),IF(K458/'Commission Rate and Quota'!$E$6&lt;0.5,'Commission Rate and Quota'!$E$20,IF(K458/'Commission Rate and Quota'!$E$6&lt;0.75,'Commission Rate and Quota'!$E$21,IF(K458/'Commission Rate and Quota'!$E$6&lt;0.9,'Commission Rate and Quota'!$E$22,IF(K458/'Commission Rate and Quota'!$E$6&lt;1,'Commission Rate and Quota'!$E$23,IF(K458/'Commission Rate and Quota'!$E$6&lt;1.25,'Commission Rate and Quota'!$E$24,'Commission Rate and Quota'!$E$25))))))</f>
        <v>0.05</v>
      </c>
      <c r="M458" s="76">
        <f t="shared" si="21"/>
        <v>282.40000000000003</v>
      </c>
    </row>
    <row r="459" spans="1:13" x14ac:dyDescent="0.25">
      <c r="A459" s="43" t="s">
        <v>268</v>
      </c>
      <c r="B459" s="44">
        <v>45728</v>
      </c>
      <c r="C459" s="43">
        <v>170417</v>
      </c>
      <c r="D459" s="45">
        <v>465.96</v>
      </c>
      <c r="E459" s="45">
        <v>0</v>
      </c>
      <c r="F459" s="43" t="s">
        <v>33</v>
      </c>
      <c r="G459" s="43">
        <v>762668</v>
      </c>
      <c r="H459" s="43" t="s">
        <v>15</v>
      </c>
      <c r="I459" s="43" t="s">
        <v>34</v>
      </c>
      <c r="J459" s="43" t="s">
        <v>13</v>
      </c>
      <c r="K459" s="46">
        <f t="shared" si="20"/>
        <v>360801.70000000007</v>
      </c>
      <c r="L459" s="82">
        <f>IF(I459="Product",IF(K459/'Commission Rate and Quota'!$D$6&lt;0.5,'Commission Rate and Quota'!$D$20,IF(K459/'Commission Rate and Quota'!$D$6&lt;0.75,'Commission Rate and Quota'!$D$21,IF(K459/'Commission Rate and Quota'!$D$6&lt;0.9,'Commission Rate and Quota'!$D$22,IF('Data (1 &amp; 2)'!K459/'Commission Rate and Quota'!$D$6&lt;1,'Commission Rate and Quota'!$D$23,IF('Data (1 &amp; 2)'!K459/'Commission Rate and Quota'!$D$6&lt;1.25,'Commission Rate and Quota'!$D$24,'Commission Rate and Quota'!$D$25))))),IF(K459/'Commission Rate and Quota'!$E$6&lt;0.5,'Commission Rate and Quota'!$E$20,IF(K459/'Commission Rate and Quota'!$E$6&lt;0.75,'Commission Rate and Quota'!$E$21,IF(K459/'Commission Rate and Quota'!$E$6&lt;0.9,'Commission Rate and Quota'!$E$22,IF(K459/'Commission Rate and Quota'!$E$6&lt;1,'Commission Rate and Quota'!$E$23,IF(K459/'Commission Rate and Quota'!$E$6&lt;1.25,'Commission Rate and Quota'!$E$24,'Commission Rate and Quota'!$E$25))))))</f>
        <v>0.05</v>
      </c>
      <c r="M459" s="76">
        <f t="shared" si="21"/>
        <v>23.298000000000002</v>
      </c>
    </row>
    <row r="460" spans="1:13" x14ac:dyDescent="0.25">
      <c r="A460" s="43" t="s">
        <v>39</v>
      </c>
      <c r="B460" s="44">
        <v>45732</v>
      </c>
      <c r="C460" s="43">
        <v>32783</v>
      </c>
      <c r="D460" s="45">
        <v>4620</v>
      </c>
      <c r="E460" s="45">
        <v>0</v>
      </c>
      <c r="F460" s="43" t="s">
        <v>33</v>
      </c>
      <c r="G460" s="43">
        <v>762668</v>
      </c>
      <c r="H460" s="43" t="s">
        <v>15</v>
      </c>
      <c r="I460" s="43" t="s">
        <v>34</v>
      </c>
      <c r="J460" s="43" t="s">
        <v>13</v>
      </c>
      <c r="K460" s="46">
        <f t="shared" si="20"/>
        <v>365421.70000000007</v>
      </c>
      <c r="L460" s="82">
        <f>IF(I460="Product",IF(K460/'Commission Rate and Quota'!$D$6&lt;0.5,'Commission Rate and Quota'!$D$20,IF(K460/'Commission Rate and Quota'!$D$6&lt;0.75,'Commission Rate and Quota'!$D$21,IF(K460/'Commission Rate and Quota'!$D$6&lt;0.9,'Commission Rate and Quota'!$D$22,IF('Data (1 &amp; 2)'!K460/'Commission Rate and Quota'!$D$6&lt;1,'Commission Rate and Quota'!$D$23,IF('Data (1 &amp; 2)'!K460/'Commission Rate and Quota'!$D$6&lt;1.25,'Commission Rate and Quota'!$D$24,'Commission Rate and Quota'!$D$25))))),IF(K460/'Commission Rate and Quota'!$E$6&lt;0.5,'Commission Rate and Quota'!$E$20,IF(K460/'Commission Rate and Quota'!$E$6&lt;0.75,'Commission Rate and Quota'!$E$21,IF(K460/'Commission Rate and Quota'!$E$6&lt;0.9,'Commission Rate and Quota'!$E$22,IF(K460/'Commission Rate and Quota'!$E$6&lt;1,'Commission Rate and Quota'!$E$23,IF(K460/'Commission Rate and Quota'!$E$6&lt;1.25,'Commission Rate and Quota'!$E$24,'Commission Rate and Quota'!$E$25))))))</f>
        <v>0.05</v>
      </c>
      <c r="M460" s="76">
        <f t="shared" si="21"/>
        <v>231</v>
      </c>
    </row>
    <row r="461" spans="1:13" x14ac:dyDescent="0.25">
      <c r="A461" s="43" t="s">
        <v>76</v>
      </c>
      <c r="B461" s="44">
        <v>45738</v>
      </c>
      <c r="C461" s="43">
        <v>41359</v>
      </c>
      <c r="D461" s="45">
        <v>1490.56</v>
      </c>
      <c r="E461" s="45">
        <v>0</v>
      </c>
      <c r="F461" s="43" t="s">
        <v>33</v>
      </c>
      <c r="G461" s="43">
        <v>762668</v>
      </c>
      <c r="H461" s="43" t="s">
        <v>15</v>
      </c>
      <c r="I461" s="43" t="s">
        <v>34</v>
      </c>
      <c r="J461" s="43" t="s">
        <v>13</v>
      </c>
      <c r="K461" s="46">
        <f t="shared" si="20"/>
        <v>366912.26000000007</v>
      </c>
      <c r="L461" s="82">
        <f>IF(I461="Product",IF(K461/'Commission Rate and Quota'!$D$6&lt;0.5,'Commission Rate and Quota'!$D$20,IF(K461/'Commission Rate and Quota'!$D$6&lt;0.75,'Commission Rate and Quota'!$D$21,IF(K461/'Commission Rate and Quota'!$D$6&lt;0.9,'Commission Rate and Quota'!$D$22,IF('Data (1 &amp; 2)'!K461/'Commission Rate and Quota'!$D$6&lt;1,'Commission Rate and Quota'!$D$23,IF('Data (1 &amp; 2)'!K461/'Commission Rate and Quota'!$D$6&lt;1.25,'Commission Rate and Quota'!$D$24,'Commission Rate and Quota'!$D$25))))),IF(K461/'Commission Rate and Quota'!$E$6&lt;0.5,'Commission Rate and Quota'!$E$20,IF(K461/'Commission Rate and Quota'!$E$6&lt;0.75,'Commission Rate and Quota'!$E$21,IF(K461/'Commission Rate and Quota'!$E$6&lt;0.9,'Commission Rate and Quota'!$E$22,IF(K461/'Commission Rate and Quota'!$E$6&lt;1,'Commission Rate and Quota'!$E$23,IF(K461/'Commission Rate and Quota'!$E$6&lt;1.25,'Commission Rate and Quota'!$E$24,'Commission Rate and Quota'!$E$25))))))</f>
        <v>0.05</v>
      </c>
      <c r="M461" s="76">
        <f t="shared" si="21"/>
        <v>74.528000000000006</v>
      </c>
    </row>
    <row r="462" spans="1:13" x14ac:dyDescent="0.25">
      <c r="A462" s="43" t="s">
        <v>77</v>
      </c>
      <c r="B462" s="44">
        <v>45742</v>
      </c>
      <c r="C462" s="43">
        <v>41359</v>
      </c>
      <c r="D462" s="45">
        <v>747</v>
      </c>
      <c r="E462" s="45">
        <v>0</v>
      </c>
      <c r="F462" s="43" t="s">
        <v>33</v>
      </c>
      <c r="G462" s="43">
        <v>762668</v>
      </c>
      <c r="H462" s="43" t="s">
        <v>15</v>
      </c>
      <c r="I462" s="43" t="s">
        <v>34</v>
      </c>
      <c r="J462" s="43" t="s">
        <v>13</v>
      </c>
      <c r="K462" s="46">
        <f t="shared" si="20"/>
        <v>367659.26000000007</v>
      </c>
      <c r="L462" s="82">
        <f>IF(I462="Product",IF(K462/'Commission Rate and Quota'!$D$6&lt;0.5,'Commission Rate and Quota'!$D$20,IF(K462/'Commission Rate and Quota'!$D$6&lt;0.75,'Commission Rate and Quota'!$D$21,IF(K462/'Commission Rate and Quota'!$D$6&lt;0.9,'Commission Rate and Quota'!$D$22,IF('Data (1 &amp; 2)'!K462/'Commission Rate and Quota'!$D$6&lt;1,'Commission Rate and Quota'!$D$23,IF('Data (1 &amp; 2)'!K462/'Commission Rate and Quota'!$D$6&lt;1.25,'Commission Rate and Quota'!$D$24,'Commission Rate and Quota'!$D$25))))),IF(K462/'Commission Rate and Quota'!$E$6&lt;0.5,'Commission Rate and Quota'!$E$20,IF(K462/'Commission Rate and Quota'!$E$6&lt;0.75,'Commission Rate and Quota'!$E$21,IF(K462/'Commission Rate and Quota'!$E$6&lt;0.9,'Commission Rate and Quota'!$E$22,IF(K462/'Commission Rate and Quota'!$E$6&lt;1,'Commission Rate and Quota'!$E$23,IF(K462/'Commission Rate and Quota'!$E$6&lt;1.25,'Commission Rate and Quota'!$E$24,'Commission Rate and Quota'!$E$25))))))</f>
        <v>0.05</v>
      </c>
      <c r="M462" s="76">
        <f t="shared" si="21"/>
        <v>37.35</v>
      </c>
    </row>
    <row r="463" spans="1:13" x14ac:dyDescent="0.25">
      <c r="A463" s="43" t="s">
        <v>68</v>
      </c>
      <c r="B463" s="44">
        <v>45743</v>
      </c>
      <c r="C463" s="43">
        <v>41318</v>
      </c>
      <c r="D463" s="45">
        <v>420</v>
      </c>
      <c r="E463" s="45">
        <v>189</v>
      </c>
      <c r="F463" s="43" t="s">
        <v>33</v>
      </c>
      <c r="G463" s="43">
        <v>762668</v>
      </c>
      <c r="H463" s="43" t="s">
        <v>15</v>
      </c>
      <c r="I463" s="43" t="s">
        <v>34</v>
      </c>
      <c r="J463" s="43" t="s">
        <v>13</v>
      </c>
      <c r="K463" s="46">
        <f t="shared" si="20"/>
        <v>368079.26000000007</v>
      </c>
      <c r="L463" s="82">
        <f>IF(I463="Product",IF(K463/'Commission Rate and Quota'!$D$6&lt;0.5,'Commission Rate and Quota'!$D$20,IF(K463/'Commission Rate and Quota'!$D$6&lt;0.75,'Commission Rate and Quota'!$D$21,IF(K463/'Commission Rate and Quota'!$D$6&lt;0.9,'Commission Rate and Quota'!$D$22,IF('Data (1 &amp; 2)'!K463/'Commission Rate and Quota'!$D$6&lt;1,'Commission Rate and Quota'!$D$23,IF('Data (1 &amp; 2)'!K463/'Commission Rate and Quota'!$D$6&lt;1.25,'Commission Rate and Quota'!$D$24,'Commission Rate and Quota'!$D$25))))),IF(K463/'Commission Rate and Quota'!$E$6&lt;0.5,'Commission Rate and Quota'!$E$20,IF(K463/'Commission Rate and Quota'!$E$6&lt;0.75,'Commission Rate and Quota'!$E$21,IF(K463/'Commission Rate and Quota'!$E$6&lt;0.9,'Commission Rate and Quota'!$E$22,IF(K463/'Commission Rate and Quota'!$E$6&lt;1,'Commission Rate and Quota'!$E$23,IF(K463/'Commission Rate and Quota'!$E$6&lt;1.25,'Commission Rate and Quota'!$E$24,'Commission Rate and Quota'!$E$25))))))</f>
        <v>0.05</v>
      </c>
      <c r="M463" s="76">
        <f t="shared" si="21"/>
        <v>21</v>
      </c>
    </row>
    <row r="464" spans="1:13" x14ac:dyDescent="0.25">
      <c r="A464" s="43" t="s">
        <v>68</v>
      </c>
      <c r="B464" s="44">
        <v>45743</v>
      </c>
      <c r="C464" s="43">
        <v>41318</v>
      </c>
      <c r="D464" s="45">
        <v>27.72</v>
      </c>
      <c r="E464" s="45">
        <v>0</v>
      </c>
      <c r="F464" s="43" t="s">
        <v>33</v>
      </c>
      <c r="G464" s="43">
        <v>762668</v>
      </c>
      <c r="H464" s="43" t="s">
        <v>15</v>
      </c>
      <c r="I464" s="43" t="s">
        <v>34</v>
      </c>
      <c r="J464" s="43" t="s">
        <v>13</v>
      </c>
      <c r="K464" s="46">
        <f t="shared" si="20"/>
        <v>368106.98000000004</v>
      </c>
      <c r="L464" s="82">
        <f>IF(I464="Product",IF(K464/'Commission Rate and Quota'!$D$6&lt;0.5,'Commission Rate and Quota'!$D$20,IF(K464/'Commission Rate and Quota'!$D$6&lt;0.75,'Commission Rate and Quota'!$D$21,IF(K464/'Commission Rate and Quota'!$D$6&lt;0.9,'Commission Rate and Quota'!$D$22,IF('Data (1 &amp; 2)'!K464/'Commission Rate and Quota'!$D$6&lt;1,'Commission Rate and Quota'!$D$23,IF('Data (1 &amp; 2)'!K464/'Commission Rate and Quota'!$D$6&lt;1.25,'Commission Rate and Quota'!$D$24,'Commission Rate and Quota'!$D$25))))),IF(K464/'Commission Rate and Quota'!$E$6&lt;0.5,'Commission Rate and Quota'!$E$20,IF(K464/'Commission Rate and Quota'!$E$6&lt;0.75,'Commission Rate and Quota'!$E$21,IF(K464/'Commission Rate and Quota'!$E$6&lt;0.9,'Commission Rate and Quota'!$E$22,IF(K464/'Commission Rate and Quota'!$E$6&lt;1,'Commission Rate and Quota'!$E$23,IF(K464/'Commission Rate and Quota'!$E$6&lt;1.25,'Commission Rate and Quota'!$E$24,'Commission Rate and Quota'!$E$25))))))</f>
        <v>0.05</v>
      </c>
      <c r="M464" s="76">
        <f t="shared" si="21"/>
        <v>1.3860000000000001</v>
      </c>
    </row>
    <row r="465" spans="1:13" x14ac:dyDescent="0.25">
      <c r="A465" s="43" t="s">
        <v>299</v>
      </c>
      <c r="B465" s="44">
        <v>45745</v>
      </c>
      <c r="C465" s="43">
        <v>394040</v>
      </c>
      <c r="D465" s="45">
        <v>5344.2</v>
      </c>
      <c r="E465" s="45">
        <v>640.79999999999995</v>
      </c>
      <c r="F465" s="43" t="s">
        <v>33</v>
      </c>
      <c r="G465" s="43">
        <v>762668</v>
      </c>
      <c r="H465" s="43" t="s">
        <v>15</v>
      </c>
      <c r="I465" s="43" t="s">
        <v>34</v>
      </c>
      <c r="J465" s="43" t="s">
        <v>13</v>
      </c>
      <c r="K465" s="46">
        <f t="shared" si="20"/>
        <v>373451.18000000005</v>
      </c>
      <c r="L465" s="82">
        <f>IF(I465="Product",IF(K465/'Commission Rate and Quota'!$D$6&lt;0.5,'Commission Rate and Quota'!$D$20,IF(K465/'Commission Rate and Quota'!$D$6&lt;0.75,'Commission Rate and Quota'!$D$21,IF(K465/'Commission Rate and Quota'!$D$6&lt;0.9,'Commission Rate and Quota'!$D$22,IF('Data (1 &amp; 2)'!K465/'Commission Rate and Quota'!$D$6&lt;1,'Commission Rate and Quota'!$D$23,IF('Data (1 &amp; 2)'!K465/'Commission Rate and Quota'!$D$6&lt;1.25,'Commission Rate and Quota'!$D$24,'Commission Rate and Quota'!$D$25))))),IF(K465/'Commission Rate and Quota'!$E$6&lt;0.5,'Commission Rate and Quota'!$E$20,IF(K465/'Commission Rate and Quota'!$E$6&lt;0.75,'Commission Rate and Quota'!$E$21,IF(K465/'Commission Rate and Quota'!$E$6&lt;0.9,'Commission Rate and Quota'!$E$22,IF(K465/'Commission Rate and Quota'!$E$6&lt;1,'Commission Rate and Quota'!$E$23,IF(K465/'Commission Rate and Quota'!$E$6&lt;1.25,'Commission Rate and Quota'!$E$24,'Commission Rate and Quota'!$E$25))))))</f>
        <v>0.05</v>
      </c>
      <c r="M465" s="76">
        <f t="shared" si="21"/>
        <v>267.20999999999998</v>
      </c>
    </row>
    <row r="466" spans="1:13" x14ac:dyDescent="0.25">
      <c r="A466" s="43" t="s">
        <v>299</v>
      </c>
      <c r="B466" s="44">
        <v>45745</v>
      </c>
      <c r="C466" s="43">
        <v>394040</v>
      </c>
      <c r="D466" s="45">
        <v>352.71</v>
      </c>
      <c r="E466" s="45">
        <v>0</v>
      </c>
      <c r="F466" s="43" t="s">
        <v>33</v>
      </c>
      <c r="G466" s="43">
        <v>762668</v>
      </c>
      <c r="H466" s="43" t="s">
        <v>15</v>
      </c>
      <c r="I466" s="43" t="s">
        <v>34</v>
      </c>
      <c r="J466" s="43" t="s">
        <v>13</v>
      </c>
      <c r="K466" s="46">
        <f t="shared" si="20"/>
        <v>373803.89000000007</v>
      </c>
      <c r="L466" s="82">
        <f>IF(I466="Product",IF(K466/'Commission Rate and Quota'!$D$6&lt;0.5,'Commission Rate and Quota'!$D$20,IF(K466/'Commission Rate and Quota'!$D$6&lt;0.75,'Commission Rate and Quota'!$D$21,IF(K466/'Commission Rate and Quota'!$D$6&lt;0.9,'Commission Rate and Quota'!$D$22,IF('Data (1 &amp; 2)'!K466/'Commission Rate and Quota'!$D$6&lt;1,'Commission Rate and Quota'!$D$23,IF('Data (1 &amp; 2)'!K466/'Commission Rate and Quota'!$D$6&lt;1.25,'Commission Rate and Quota'!$D$24,'Commission Rate and Quota'!$D$25))))),IF(K466/'Commission Rate and Quota'!$E$6&lt;0.5,'Commission Rate and Quota'!$E$20,IF(K466/'Commission Rate and Quota'!$E$6&lt;0.75,'Commission Rate and Quota'!$E$21,IF(K466/'Commission Rate and Quota'!$E$6&lt;0.9,'Commission Rate and Quota'!$E$22,IF(K466/'Commission Rate and Quota'!$E$6&lt;1,'Commission Rate and Quota'!$E$23,IF(K466/'Commission Rate and Quota'!$E$6&lt;1.25,'Commission Rate and Quota'!$E$24,'Commission Rate and Quota'!$E$25))))))</f>
        <v>0.05</v>
      </c>
      <c r="M466" s="76">
        <f t="shared" si="21"/>
        <v>17.6355</v>
      </c>
    </row>
    <row r="467" spans="1:13" x14ac:dyDescent="0.25">
      <c r="A467" s="43" t="s">
        <v>78</v>
      </c>
      <c r="B467" s="44">
        <v>45751</v>
      </c>
      <c r="C467" s="43">
        <v>41359</v>
      </c>
      <c r="D467" s="45">
        <v>797.68</v>
      </c>
      <c r="E467" s="45">
        <v>0</v>
      </c>
      <c r="F467" s="43" t="s">
        <v>33</v>
      </c>
      <c r="G467" s="43">
        <v>762668</v>
      </c>
      <c r="H467" s="43" t="s">
        <v>15</v>
      </c>
      <c r="I467" s="43" t="s">
        <v>34</v>
      </c>
      <c r="J467" s="43" t="s">
        <v>13</v>
      </c>
      <c r="K467" s="46">
        <f t="shared" si="20"/>
        <v>374601.57000000007</v>
      </c>
      <c r="L467" s="82">
        <f>IF(I467="Product",IF(K467/'Commission Rate and Quota'!$D$6&lt;0.5,'Commission Rate and Quota'!$D$20,IF(K467/'Commission Rate and Quota'!$D$6&lt;0.75,'Commission Rate and Quota'!$D$21,IF(K467/'Commission Rate and Quota'!$D$6&lt;0.9,'Commission Rate and Quota'!$D$22,IF('Data (1 &amp; 2)'!K467/'Commission Rate and Quota'!$D$6&lt;1,'Commission Rate and Quota'!$D$23,IF('Data (1 &amp; 2)'!K467/'Commission Rate and Quota'!$D$6&lt;1.25,'Commission Rate and Quota'!$D$24,'Commission Rate and Quota'!$D$25))))),IF(K467/'Commission Rate and Quota'!$E$6&lt;0.5,'Commission Rate and Quota'!$E$20,IF(K467/'Commission Rate and Quota'!$E$6&lt;0.75,'Commission Rate and Quota'!$E$21,IF(K467/'Commission Rate and Quota'!$E$6&lt;0.9,'Commission Rate and Quota'!$E$22,IF(K467/'Commission Rate and Quota'!$E$6&lt;1,'Commission Rate and Quota'!$E$23,IF(K467/'Commission Rate and Quota'!$E$6&lt;1.25,'Commission Rate and Quota'!$E$24,'Commission Rate and Quota'!$E$25))))))</f>
        <v>0.05</v>
      </c>
      <c r="M467" s="76">
        <f t="shared" si="21"/>
        <v>39.884</v>
      </c>
    </row>
    <row r="468" spans="1:13" x14ac:dyDescent="0.25">
      <c r="A468" s="43" t="s">
        <v>78</v>
      </c>
      <c r="B468" s="44">
        <v>45751</v>
      </c>
      <c r="C468" s="43">
        <v>41359</v>
      </c>
      <c r="D468" s="45">
        <v>9668.7199999999993</v>
      </c>
      <c r="E468" s="45">
        <v>483.16</v>
      </c>
      <c r="F468" s="43" t="s">
        <v>33</v>
      </c>
      <c r="G468" s="43">
        <v>762668</v>
      </c>
      <c r="H468" s="43" t="s">
        <v>15</v>
      </c>
      <c r="I468" s="43" t="s">
        <v>34</v>
      </c>
      <c r="J468" s="43" t="s">
        <v>13</v>
      </c>
      <c r="K468" s="46">
        <f t="shared" si="20"/>
        <v>384270.29000000004</v>
      </c>
      <c r="L468" s="82">
        <f>IF(I468="Product",IF(K468/'Commission Rate and Quota'!$D$6&lt;0.5,'Commission Rate and Quota'!$D$20,IF(K468/'Commission Rate and Quota'!$D$6&lt;0.75,'Commission Rate and Quota'!$D$21,IF(K468/'Commission Rate and Quota'!$D$6&lt;0.9,'Commission Rate and Quota'!$D$22,IF('Data (1 &amp; 2)'!K468/'Commission Rate and Quota'!$D$6&lt;1,'Commission Rate and Quota'!$D$23,IF('Data (1 &amp; 2)'!K468/'Commission Rate and Quota'!$D$6&lt;1.25,'Commission Rate and Quota'!$D$24,'Commission Rate and Quota'!$D$25))))),IF(K468/'Commission Rate and Quota'!$E$6&lt;0.5,'Commission Rate and Quota'!$E$20,IF(K468/'Commission Rate and Quota'!$E$6&lt;0.75,'Commission Rate and Quota'!$E$21,IF(K468/'Commission Rate and Quota'!$E$6&lt;0.9,'Commission Rate and Quota'!$E$22,IF(K468/'Commission Rate and Quota'!$E$6&lt;1,'Commission Rate and Quota'!$E$23,IF(K468/'Commission Rate and Quota'!$E$6&lt;1.25,'Commission Rate and Quota'!$E$24,'Commission Rate and Quota'!$E$25))))))</f>
        <v>0.05</v>
      </c>
      <c r="M468" s="76">
        <f t="shared" si="21"/>
        <v>483.43599999999998</v>
      </c>
    </row>
    <row r="469" spans="1:13" x14ac:dyDescent="0.25">
      <c r="A469" s="43" t="s">
        <v>179</v>
      </c>
      <c r="B469" s="44">
        <v>45753</v>
      </c>
      <c r="C469" s="43">
        <v>164679</v>
      </c>
      <c r="D469" s="45">
        <v>5000</v>
      </c>
      <c r="E469" s="45">
        <v>500</v>
      </c>
      <c r="F469" s="43" t="s">
        <v>33</v>
      </c>
      <c r="G469" s="43">
        <v>762668</v>
      </c>
      <c r="H469" s="43" t="s">
        <v>15</v>
      </c>
      <c r="I469" s="43" t="s">
        <v>34</v>
      </c>
      <c r="J469" s="43" t="s">
        <v>13</v>
      </c>
      <c r="K469" s="46">
        <f t="shared" si="20"/>
        <v>389270.29000000004</v>
      </c>
      <c r="L469" s="82">
        <f>IF(I469="Product",IF(K469/'Commission Rate and Quota'!$D$6&lt;0.5,'Commission Rate and Quota'!$D$20,IF(K469/'Commission Rate and Quota'!$D$6&lt;0.75,'Commission Rate and Quota'!$D$21,IF(K469/'Commission Rate and Quota'!$D$6&lt;0.9,'Commission Rate and Quota'!$D$22,IF('Data (1 &amp; 2)'!K469/'Commission Rate and Quota'!$D$6&lt;1,'Commission Rate and Quota'!$D$23,IF('Data (1 &amp; 2)'!K469/'Commission Rate and Quota'!$D$6&lt;1.25,'Commission Rate and Quota'!$D$24,'Commission Rate and Quota'!$D$25))))),IF(K469/'Commission Rate and Quota'!$E$6&lt;0.5,'Commission Rate and Quota'!$E$20,IF(K469/'Commission Rate and Quota'!$E$6&lt;0.75,'Commission Rate and Quota'!$E$21,IF(K469/'Commission Rate and Quota'!$E$6&lt;0.9,'Commission Rate and Quota'!$E$22,IF(K469/'Commission Rate and Quota'!$E$6&lt;1,'Commission Rate and Quota'!$E$23,IF(K469/'Commission Rate and Quota'!$E$6&lt;1.25,'Commission Rate and Quota'!$E$24,'Commission Rate and Quota'!$E$25))))))</f>
        <v>0.05</v>
      </c>
      <c r="M469" s="76">
        <f t="shared" si="21"/>
        <v>250</v>
      </c>
    </row>
    <row r="470" spans="1:13" x14ac:dyDescent="0.25">
      <c r="A470" s="43" t="s">
        <v>79</v>
      </c>
      <c r="B470" s="44">
        <v>45758</v>
      </c>
      <c r="C470" s="43">
        <v>41359</v>
      </c>
      <c r="D470" s="45">
        <v>2088.37</v>
      </c>
      <c r="E470" s="45">
        <v>0</v>
      </c>
      <c r="F470" s="43" t="s">
        <v>33</v>
      </c>
      <c r="G470" s="43">
        <v>762668</v>
      </c>
      <c r="H470" s="43" t="s">
        <v>15</v>
      </c>
      <c r="I470" s="43" t="s">
        <v>34</v>
      </c>
      <c r="J470" s="43" t="s">
        <v>13</v>
      </c>
      <c r="K470" s="46">
        <f t="shared" si="20"/>
        <v>391358.66000000003</v>
      </c>
      <c r="L470" s="82">
        <f>IF(I470="Product",IF(K470/'Commission Rate and Quota'!$D$6&lt;0.5,'Commission Rate and Quota'!$D$20,IF(K470/'Commission Rate and Quota'!$D$6&lt;0.75,'Commission Rate and Quota'!$D$21,IF(K470/'Commission Rate and Quota'!$D$6&lt;0.9,'Commission Rate and Quota'!$D$22,IF('Data (1 &amp; 2)'!K470/'Commission Rate and Quota'!$D$6&lt;1,'Commission Rate and Quota'!$D$23,IF('Data (1 &amp; 2)'!K470/'Commission Rate and Quota'!$D$6&lt;1.25,'Commission Rate and Quota'!$D$24,'Commission Rate and Quota'!$D$25))))),IF(K470/'Commission Rate and Quota'!$E$6&lt;0.5,'Commission Rate and Quota'!$E$20,IF(K470/'Commission Rate and Quota'!$E$6&lt;0.75,'Commission Rate and Quota'!$E$21,IF(K470/'Commission Rate and Quota'!$E$6&lt;0.9,'Commission Rate and Quota'!$E$22,IF(K470/'Commission Rate and Quota'!$E$6&lt;1,'Commission Rate and Quota'!$E$23,IF(K470/'Commission Rate and Quota'!$E$6&lt;1.25,'Commission Rate and Quota'!$E$24,'Commission Rate and Quota'!$E$25))))))</f>
        <v>0.05</v>
      </c>
      <c r="M470" s="76">
        <f t="shared" si="21"/>
        <v>104.41849999999999</v>
      </c>
    </row>
    <row r="471" spans="1:13" x14ac:dyDescent="0.25">
      <c r="A471" s="43" t="s">
        <v>80</v>
      </c>
      <c r="B471" s="44">
        <v>45758</v>
      </c>
      <c r="C471" s="43">
        <v>41359</v>
      </c>
      <c r="D471" s="45">
        <v>1622.59</v>
      </c>
      <c r="E471" s="45">
        <v>0</v>
      </c>
      <c r="F471" s="43" t="s">
        <v>33</v>
      </c>
      <c r="G471" s="43">
        <v>762668</v>
      </c>
      <c r="H471" s="43" t="s">
        <v>15</v>
      </c>
      <c r="I471" s="43" t="s">
        <v>34</v>
      </c>
      <c r="J471" s="43" t="s">
        <v>13</v>
      </c>
      <c r="K471" s="46">
        <f t="shared" si="20"/>
        <v>392981.25000000006</v>
      </c>
      <c r="L471" s="82">
        <f>IF(I471="Product",IF(K471/'Commission Rate and Quota'!$D$6&lt;0.5,'Commission Rate and Quota'!$D$20,IF(K471/'Commission Rate and Quota'!$D$6&lt;0.75,'Commission Rate and Quota'!$D$21,IF(K471/'Commission Rate and Quota'!$D$6&lt;0.9,'Commission Rate and Quota'!$D$22,IF('Data (1 &amp; 2)'!K471/'Commission Rate and Quota'!$D$6&lt;1,'Commission Rate and Quota'!$D$23,IF('Data (1 &amp; 2)'!K471/'Commission Rate and Quota'!$D$6&lt;1.25,'Commission Rate and Quota'!$D$24,'Commission Rate and Quota'!$D$25))))),IF(K471/'Commission Rate and Quota'!$E$6&lt;0.5,'Commission Rate and Quota'!$E$20,IF(K471/'Commission Rate and Quota'!$E$6&lt;0.75,'Commission Rate and Quota'!$E$21,IF(K471/'Commission Rate and Quota'!$E$6&lt;0.9,'Commission Rate and Quota'!$E$22,IF(K471/'Commission Rate and Quota'!$E$6&lt;1,'Commission Rate and Quota'!$E$23,IF(K471/'Commission Rate and Quota'!$E$6&lt;1.25,'Commission Rate and Quota'!$E$24,'Commission Rate and Quota'!$E$25))))))</f>
        <v>0.05</v>
      </c>
      <c r="M471" s="76">
        <f t="shared" si="21"/>
        <v>81.129500000000007</v>
      </c>
    </row>
    <row r="472" spans="1:13" x14ac:dyDescent="0.25">
      <c r="A472" s="43" t="s">
        <v>300</v>
      </c>
      <c r="B472" s="44">
        <v>45758</v>
      </c>
      <c r="C472" s="43">
        <v>394054</v>
      </c>
      <c r="D472" s="45">
        <v>5344.2</v>
      </c>
      <c r="E472" s="45">
        <v>640.79999999999995</v>
      </c>
      <c r="F472" s="43" t="s">
        <v>33</v>
      </c>
      <c r="G472" s="43">
        <v>762668</v>
      </c>
      <c r="H472" s="43" t="s">
        <v>15</v>
      </c>
      <c r="I472" s="43" t="s">
        <v>34</v>
      </c>
      <c r="J472" s="43" t="s">
        <v>13</v>
      </c>
      <c r="K472" s="46">
        <f t="shared" si="20"/>
        <v>398325.45000000007</v>
      </c>
      <c r="L472" s="82">
        <f>IF(I472="Product",IF(K472/'Commission Rate and Quota'!$D$6&lt;0.5,'Commission Rate and Quota'!$D$20,IF(K472/'Commission Rate and Quota'!$D$6&lt;0.75,'Commission Rate and Quota'!$D$21,IF(K472/'Commission Rate and Quota'!$D$6&lt;0.9,'Commission Rate and Quota'!$D$22,IF('Data (1 &amp; 2)'!K472/'Commission Rate and Quota'!$D$6&lt;1,'Commission Rate and Quota'!$D$23,IF('Data (1 &amp; 2)'!K472/'Commission Rate and Quota'!$D$6&lt;1.25,'Commission Rate and Quota'!$D$24,'Commission Rate and Quota'!$D$25))))),IF(K472/'Commission Rate and Quota'!$E$6&lt;0.5,'Commission Rate and Quota'!$E$20,IF(K472/'Commission Rate and Quota'!$E$6&lt;0.75,'Commission Rate and Quota'!$E$21,IF(K472/'Commission Rate and Quota'!$E$6&lt;0.9,'Commission Rate and Quota'!$E$22,IF(K472/'Commission Rate and Quota'!$E$6&lt;1,'Commission Rate and Quota'!$E$23,IF(K472/'Commission Rate and Quota'!$E$6&lt;1.25,'Commission Rate and Quota'!$E$24,'Commission Rate and Quota'!$E$25))))))</f>
        <v>0.05</v>
      </c>
      <c r="M472" s="76">
        <f t="shared" si="21"/>
        <v>267.20999999999998</v>
      </c>
    </row>
    <row r="473" spans="1:13" x14ac:dyDescent="0.25">
      <c r="A473" s="43" t="s">
        <v>300</v>
      </c>
      <c r="B473" s="44">
        <v>45758</v>
      </c>
      <c r="C473" s="43">
        <v>394054</v>
      </c>
      <c r="D473" s="45">
        <v>352.71</v>
      </c>
      <c r="E473" s="45">
        <v>0</v>
      </c>
      <c r="F473" s="43" t="s">
        <v>33</v>
      </c>
      <c r="G473" s="43">
        <v>762668</v>
      </c>
      <c r="H473" s="43" t="s">
        <v>15</v>
      </c>
      <c r="I473" s="43" t="s">
        <v>34</v>
      </c>
      <c r="J473" s="43" t="s">
        <v>13</v>
      </c>
      <c r="K473" s="46">
        <f t="shared" si="20"/>
        <v>398678.16000000009</v>
      </c>
      <c r="L473" s="82">
        <f>IF(I473="Product",IF(K473/'Commission Rate and Quota'!$D$6&lt;0.5,'Commission Rate and Quota'!$D$20,IF(K473/'Commission Rate and Quota'!$D$6&lt;0.75,'Commission Rate and Quota'!$D$21,IF(K473/'Commission Rate and Quota'!$D$6&lt;0.9,'Commission Rate and Quota'!$D$22,IF('Data (1 &amp; 2)'!K473/'Commission Rate and Quota'!$D$6&lt;1,'Commission Rate and Quota'!$D$23,IF('Data (1 &amp; 2)'!K473/'Commission Rate and Quota'!$D$6&lt;1.25,'Commission Rate and Quota'!$D$24,'Commission Rate and Quota'!$D$25))))),IF(K473/'Commission Rate and Quota'!$E$6&lt;0.5,'Commission Rate and Quota'!$E$20,IF(K473/'Commission Rate and Quota'!$E$6&lt;0.75,'Commission Rate and Quota'!$E$21,IF(K473/'Commission Rate and Quota'!$E$6&lt;0.9,'Commission Rate and Quota'!$E$22,IF(K473/'Commission Rate and Quota'!$E$6&lt;1,'Commission Rate and Quota'!$E$23,IF(K473/'Commission Rate and Quota'!$E$6&lt;1.25,'Commission Rate and Quota'!$E$24,'Commission Rate and Quota'!$E$25))))))</f>
        <v>0.05</v>
      </c>
      <c r="M473" s="76">
        <f t="shared" si="21"/>
        <v>17.6355</v>
      </c>
    </row>
    <row r="474" spans="1:13" x14ac:dyDescent="0.25">
      <c r="A474" s="43" t="s">
        <v>245</v>
      </c>
      <c r="B474" s="44">
        <v>45760</v>
      </c>
      <c r="C474" s="43">
        <v>167450</v>
      </c>
      <c r="D474" s="45">
        <v>16712.5</v>
      </c>
      <c r="E474" s="45">
        <v>1671.25</v>
      </c>
      <c r="F474" s="43" t="s">
        <v>33</v>
      </c>
      <c r="G474" s="43">
        <v>762668</v>
      </c>
      <c r="H474" s="43" t="s">
        <v>15</v>
      </c>
      <c r="I474" s="43" t="s">
        <v>34</v>
      </c>
      <c r="J474" s="43" t="s">
        <v>13</v>
      </c>
      <c r="K474" s="46">
        <f t="shared" si="20"/>
        <v>415390.66000000009</v>
      </c>
      <c r="L474" s="82">
        <f>IF(I474="Product",IF(K474/'Commission Rate and Quota'!$D$6&lt;0.5,'Commission Rate and Quota'!$D$20,IF(K474/'Commission Rate and Quota'!$D$6&lt;0.75,'Commission Rate and Quota'!$D$21,IF(K474/'Commission Rate and Quota'!$D$6&lt;0.9,'Commission Rate and Quota'!$D$22,IF('Data (1 &amp; 2)'!K474/'Commission Rate and Quota'!$D$6&lt;1,'Commission Rate and Quota'!$D$23,IF('Data (1 &amp; 2)'!K474/'Commission Rate and Quota'!$D$6&lt;1.25,'Commission Rate and Quota'!$D$24,'Commission Rate and Quota'!$D$25))))),IF(K474/'Commission Rate and Quota'!$E$6&lt;0.5,'Commission Rate and Quota'!$E$20,IF(K474/'Commission Rate and Quota'!$E$6&lt;0.75,'Commission Rate and Quota'!$E$21,IF(K474/'Commission Rate and Quota'!$E$6&lt;0.9,'Commission Rate and Quota'!$E$22,IF(K474/'Commission Rate and Quota'!$E$6&lt;1,'Commission Rate and Quota'!$E$23,IF(K474/'Commission Rate and Quota'!$E$6&lt;1.25,'Commission Rate and Quota'!$E$24,'Commission Rate and Quota'!$E$25))))))</f>
        <v>0.05</v>
      </c>
      <c r="M474" s="76">
        <f t="shared" si="21"/>
        <v>835.625</v>
      </c>
    </row>
    <row r="475" spans="1:13" x14ac:dyDescent="0.25">
      <c r="A475" s="43" t="s">
        <v>245</v>
      </c>
      <c r="B475" s="44">
        <v>45760</v>
      </c>
      <c r="C475" s="43">
        <v>167450</v>
      </c>
      <c r="D475" s="45">
        <v>1378.79</v>
      </c>
      <c r="E475" s="45">
        <v>0</v>
      </c>
      <c r="F475" s="43" t="s">
        <v>33</v>
      </c>
      <c r="G475" s="43">
        <v>762668</v>
      </c>
      <c r="H475" s="43" t="s">
        <v>15</v>
      </c>
      <c r="I475" s="43" t="s">
        <v>34</v>
      </c>
      <c r="J475" s="43" t="s">
        <v>13</v>
      </c>
      <c r="K475" s="46">
        <f t="shared" si="20"/>
        <v>416769.45000000007</v>
      </c>
      <c r="L475" s="82">
        <f>IF(I475="Product",IF(K475/'Commission Rate and Quota'!$D$6&lt;0.5,'Commission Rate and Quota'!$D$20,IF(K475/'Commission Rate and Quota'!$D$6&lt;0.75,'Commission Rate and Quota'!$D$21,IF(K475/'Commission Rate and Quota'!$D$6&lt;0.9,'Commission Rate and Quota'!$D$22,IF('Data (1 &amp; 2)'!K475/'Commission Rate and Quota'!$D$6&lt;1,'Commission Rate and Quota'!$D$23,IF('Data (1 &amp; 2)'!K475/'Commission Rate and Quota'!$D$6&lt;1.25,'Commission Rate and Quota'!$D$24,'Commission Rate and Quota'!$D$25))))),IF(K475/'Commission Rate and Quota'!$E$6&lt;0.5,'Commission Rate and Quota'!$E$20,IF(K475/'Commission Rate and Quota'!$E$6&lt;0.75,'Commission Rate and Quota'!$E$21,IF(K475/'Commission Rate and Quota'!$E$6&lt;0.9,'Commission Rate and Quota'!$E$22,IF(K475/'Commission Rate and Quota'!$E$6&lt;1,'Commission Rate and Quota'!$E$23,IF(K475/'Commission Rate and Quota'!$E$6&lt;1.25,'Commission Rate and Quota'!$E$24,'Commission Rate and Quota'!$E$25))))))</f>
        <v>0.05</v>
      </c>
      <c r="M475" s="76">
        <f t="shared" si="21"/>
        <v>68.939499999999995</v>
      </c>
    </row>
    <row r="476" spans="1:13" x14ac:dyDescent="0.25">
      <c r="A476" s="43" t="s">
        <v>81</v>
      </c>
      <c r="B476" s="44">
        <v>45765</v>
      </c>
      <c r="C476" s="43">
        <v>41359</v>
      </c>
      <c r="D476" s="45">
        <v>16275</v>
      </c>
      <c r="E476" s="45">
        <v>2445</v>
      </c>
      <c r="F476" s="43" t="s">
        <v>33</v>
      </c>
      <c r="G476" s="43">
        <v>762668</v>
      </c>
      <c r="H476" s="43" t="s">
        <v>15</v>
      </c>
      <c r="I476" s="43" t="s">
        <v>34</v>
      </c>
      <c r="J476" s="43" t="s">
        <v>13</v>
      </c>
      <c r="K476" s="46">
        <f t="shared" si="20"/>
        <v>433044.45000000007</v>
      </c>
      <c r="L476" s="82">
        <f>IF(I476="Product",IF(K476/'Commission Rate and Quota'!$D$6&lt;0.5,'Commission Rate and Quota'!$D$20,IF(K476/'Commission Rate and Quota'!$D$6&lt;0.75,'Commission Rate and Quota'!$D$21,IF(K476/'Commission Rate and Quota'!$D$6&lt;0.9,'Commission Rate and Quota'!$D$22,IF('Data (1 &amp; 2)'!K476/'Commission Rate and Quota'!$D$6&lt;1,'Commission Rate and Quota'!$D$23,IF('Data (1 &amp; 2)'!K476/'Commission Rate and Quota'!$D$6&lt;1.25,'Commission Rate and Quota'!$D$24,'Commission Rate and Quota'!$D$25))))),IF(K476/'Commission Rate and Quota'!$E$6&lt;0.5,'Commission Rate and Quota'!$E$20,IF(K476/'Commission Rate and Quota'!$E$6&lt;0.75,'Commission Rate and Quota'!$E$21,IF(K476/'Commission Rate and Quota'!$E$6&lt;0.9,'Commission Rate and Quota'!$E$22,IF(K476/'Commission Rate and Quota'!$E$6&lt;1,'Commission Rate and Quota'!$E$23,IF(K476/'Commission Rate and Quota'!$E$6&lt;1.25,'Commission Rate and Quota'!$E$24,'Commission Rate and Quota'!$E$25))))))</f>
        <v>6.9999999999999993E-2</v>
      </c>
      <c r="M476" s="76">
        <f t="shared" si="21"/>
        <v>1139.2499999999998</v>
      </c>
    </row>
    <row r="477" spans="1:13" x14ac:dyDescent="0.25">
      <c r="A477" s="43" t="s">
        <v>81</v>
      </c>
      <c r="B477" s="44">
        <v>45765</v>
      </c>
      <c r="C477" s="43">
        <v>41359</v>
      </c>
      <c r="D477" s="45">
        <v>10680</v>
      </c>
      <c r="E477" s="45">
        <v>1600</v>
      </c>
      <c r="F477" s="43" t="s">
        <v>33</v>
      </c>
      <c r="G477" s="43">
        <v>762668</v>
      </c>
      <c r="H477" s="43" t="s">
        <v>15</v>
      </c>
      <c r="I477" s="43" t="s">
        <v>34</v>
      </c>
      <c r="J477" s="43" t="s">
        <v>13</v>
      </c>
      <c r="K477" s="46">
        <f t="shared" si="20"/>
        <v>443724.45000000007</v>
      </c>
      <c r="L477" s="82">
        <f>IF(I477="Product",IF(K477/'Commission Rate and Quota'!$D$6&lt;0.5,'Commission Rate and Quota'!$D$20,IF(K477/'Commission Rate and Quota'!$D$6&lt;0.75,'Commission Rate and Quota'!$D$21,IF(K477/'Commission Rate and Quota'!$D$6&lt;0.9,'Commission Rate and Quota'!$D$22,IF('Data (1 &amp; 2)'!K477/'Commission Rate and Quota'!$D$6&lt;1,'Commission Rate and Quota'!$D$23,IF('Data (1 &amp; 2)'!K477/'Commission Rate and Quota'!$D$6&lt;1.25,'Commission Rate and Quota'!$D$24,'Commission Rate and Quota'!$D$25))))),IF(K477/'Commission Rate and Quota'!$E$6&lt;0.5,'Commission Rate and Quota'!$E$20,IF(K477/'Commission Rate and Quota'!$E$6&lt;0.75,'Commission Rate and Quota'!$E$21,IF(K477/'Commission Rate and Quota'!$E$6&lt;0.9,'Commission Rate and Quota'!$E$22,IF(K477/'Commission Rate and Quota'!$E$6&lt;1,'Commission Rate and Quota'!$E$23,IF(K477/'Commission Rate and Quota'!$E$6&lt;1.25,'Commission Rate and Quota'!$E$24,'Commission Rate and Quota'!$E$25))))))</f>
        <v>6.9999999999999993E-2</v>
      </c>
      <c r="M477" s="76">
        <f t="shared" si="21"/>
        <v>747.59999999999991</v>
      </c>
    </row>
    <row r="478" spans="1:13" x14ac:dyDescent="0.25">
      <c r="A478" s="43" t="s">
        <v>81</v>
      </c>
      <c r="B478" s="44">
        <v>45765</v>
      </c>
      <c r="C478" s="43">
        <v>41359</v>
      </c>
      <c r="D478" s="45">
        <v>2800</v>
      </c>
      <c r="E478" s="45">
        <v>1440</v>
      </c>
      <c r="F478" s="43" t="s">
        <v>33</v>
      </c>
      <c r="G478" s="43">
        <v>762668</v>
      </c>
      <c r="H478" s="43" t="s">
        <v>15</v>
      </c>
      <c r="I478" s="43" t="s">
        <v>34</v>
      </c>
      <c r="J478" s="43" t="s">
        <v>13</v>
      </c>
      <c r="K478" s="46">
        <f t="shared" si="20"/>
        <v>446524.45000000007</v>
      </c>
      <c r="L478" s="82">
        <f>IF(I478="Product",IF(K478/'Commission Rate and Quota'!$D$6&lt;0.5,'Commission Rate and Quota'!$D$20,IF(K478/'Commission Rate and Quota'!$D$6&lt;0.75,'Commission Rate and Quota'!$D$21,IF(K478/'Commission Rate and Quota'!$D$6&lt;0.9,'Commission Rate and Quota'!$D$22,IF('Data (1 &amp; 2)'!K478/'Commission Rate and Quota'!$D$6&lt;1,'Commission Rate and Quota'!$D$23,IF('Data (1 &amp; 2)'!K478/'Commission Rate and Quota'!$D$6&lt;1.25,'Commission Rate and Quota'!$D$24,'Commission Rate and Quota'!$D$25))))),IF(K478/'Commission Rate and Quota'!$E$6&lt;0.5,'Commission Rate and Quota'!$E$20,IF(K478/'Commission Rate and Quota'!$E$6&lt;0.75,'Commission Rate and Quota'!$E$21,IF(K478/'Commission Rate and Quota'!$E$6&lt;0.9,'Commission Rate and Quota'!$E$22,IF(K478/'Commission Rate and Quota'!$E$6&lt;1,'Commission Rate and Quota'!$E$23,IF(K478/'Commission Rate and Quota'!$E$6&lt;1.25,'Commission Rate and Quota'!$E$24,'Commission Rate and Quota'!$E$25))))))</f>
        <v>6.9999999999999993E-2</v>
      </c>
      <c r="M478" s="76">
        <f t="shared" si="21"/>
        <v>195.99999999999997</v>
      </c>
    </row>
    <row r="479" spans="1:13" x14ac:dyDescent="0.25">
      <c r="A479" s="43" t="s">
        <v>81</v>
      </c>
      <c r="B479" s="44">
        <v>45765</v>
      </c>
      <c r="C479" s="43">
        <v>41359</v>
      </c>
      <c r="D479" s="45">
        <v>2454.8000000000002</v>
      </c>
      <c r="E479" s="45">
        <v>0</v>
      </c>
      <c r="F479" s="43" t="s">
        <v>33</v>
      </c>
      <c r="G479" s="43">
        <v>762668</v>
      </c>
      <c r="H479" s="43" t="s">
        <v>15</v>
      </c>
      <c r="I479" s="43" t="s">
        <v>34</v>
      </c>
      <c r="J479" s="43" t="s">
        <v>13</v>
      </c>
      <c r="K479" s="46">
        <f t="shared" si="20"/>
        <v>448979.25000000006</v>
      </c>
      <c r="L479" s="82">
        <f>IF(I479="Product",IF(K479/'Commission Rate and Quota'!$D$6&lt;0.5,'Commission Rate and Quota'!$D$20,IF(K479/'Commission Rate and Quota'!$D$6&lt;0.75,'Commission Rate and Quota'!$D$21,IF(K479/'Commission Rate and Quota'!$D$6&lt;0.9,'Commission Rate and Quota'!$D$22,IF('Data (1 &amp; 2)'!K479/'Commission Rate and Quota'!$D$6&lt;1,'Commission Rate and Quota'!$D$23,IF('Data (1 &amp; 2)'!K479/'Commission Rate and Quota'!$D$6&lt;1.25,'Commission Rate and Quota'!$D$24,'Commission Rate and Quota'!$D$25))))),IF(K479/'Commission Rate and Quota'!$E$6&lt;0.5,'Commission Rate and Quota'!$E$20,IF(K479/'Commission Rate and Quota'!$E$6&lt;0.75,'Commission Rate and Quota'!$E$21,IF(K479/'Commission Rate and Quota'!$E$6&lt;0.9,'Commission Rate and Quota'!$E$22,IF(K479/'Commission Rate and Quota'!$E$6&lt;1,'Commission Rate and Quota'!$E$23,IF(K479/'Commission Rate and Quota'!$E$6&lt;1.25,'Commission Rate and Quota'!$E$24,'Commission Rate and Quota'!$E$25))))))</f>
        <v>6.9999999999999993E-2</v>
      </c>
      <c r="M479" s="76">
        <f t="shared" si="21"/>
        <v>171.83599999999998</v>
      </c>
    </row>
    <row r="480" spans="1:13" x14ac:dyDescent="0.25">
      <c r="A480" s="43" t="s">
        <v>40</v>
      </c>
      <c r="B480" s="44">
        <v>45770</v>
      </c>
      <c r="C480" s="43">
        <v>32783</v>
      </c>
      <c r="D480" s="45">
        <v>3465</v>
      </c>
      <c r="E480" s="45">
        <v>0</v>
      </c>
      <c r="F480" s="43" t="s">
        <v>33</v>
      </c>
      <c r="G480" s="43">
        <v>762668</v>
      </c>
      <c r="H480" s="43" t="s">
        <v>15</v>
      </c>
      <c r="I480" s="43" t="s">
        <v>34</v>
      </c>
      <c r="J480" s="43" t="s">
        <v>13</v>
      </c>
      <c r="K480" s="46">
        <f t="shared" si="20"/>
        <v>452444.25000000006</v>
      </c>
      <c r="L480" s="82">
        <f>IF(I480="Product",IF(K480/'Commission Rate and Quota'!$D$6&lt;0.5,'Commission Rate and Quota'!$D$20,IF(K480/'Commission Rate and Quota'!$D$6&lt;0.75,'Commission Rate and Quota'!$D$21,IF(K480/'Commission Rate and Quota'!$D$6&lt;0.9,'Commission Rate and Quota'!$D$22,IF('Data (1 &amp; 2)'!K480/'Commission Rate and Quota'!$D$6&lt;1,'Commission Rate and Quota'!$D$23,IF('Data (1 &amp; 2)'!K480/'Commission Rate and Quota'!$D$6&lt;1.25,'Commission Rate and Quota'!$D$24,'Commission Rate and Quota'!$D$25))))),IF(K480/'Commission Rate and Quota'!$E$6&lt;0.5,'Commission Rate and Quota'!$E$20,IF(K480/'Commission Rate and Quota'!$E$6&lt;0.75,'Commission Rate and Quota'!$E$21,IF(K480/'Commission Rate and Quota'!$E$6&lt;0.9,'Commission Rate and Quota'!$E$22,IF(K480/'Commission Rate and Quota'!$E$6&lt;1,'Commission Rate and Quota'!$E$23,IF(K480/'Commission Rate and Quota'!$E$6&lt;1.25,'Commission Rate and Quota'!$E$24,'Commission Rate and Quota'!$E$25))))))</f>
        <v>6.9999999999999993E-2</v>
      </c>
      <c r="M480" s="76">
        <f t="shared" si="21"/>
        <v>242.54999999999998</v>
      </c>
    </row>
    <row r="481" spans="1:13" x14ac:dyDescent="0.25">
      <c r="A481" s="43" t="s">
        <v>82</v>
      </c>
      <c r="B481" s="44">
        <v>45774</v>
      </c>
      <c r="C481" s="43">
        <v>41359</v>
      </c>
      <c r="D481" s="45">
        <v>118417.5</v>
      </c>
      <c r="E481" s="45">
        <v>5917.5</v>
      </c>
      <c r="F481" s="43" t="s">
        <v>33</v>
      </c>
      <c r="G481" s="43">
        <v>762668</v>
      </c>
      <c r="H481" s="43" t="s">
        <v>15</v>
      </c>
      <c r="I481" s="43" t="s">
        <v>34</v>
      </c>
      <c r="J481" s="43" t="s">
        <v>13</v>
      </c>
      <c r="K481" s="46">
        <f t="shared" si="20"/>
        <v>570861.75</v>
      </c>
      <c r="L481" s="82">
        <f>IF(I481="Product",IF(K481/'Commission Rate and Quota'!$D$6&lt;0.5,'Commission Rate and Quota'!$D$20,IF(K481/'Commission Rate and Quota'!$D$6&lt;0.75,'Commission Rate and Quota'!$D$21,IF(K481/'Commission Rate and Quota'!$D$6&lt;0.9,'Commission Rate and Quota'!$D$22,IF('Data (1 &amp; 2)'!K481/'Commission Rate and Quota'!$D$6&lt;1,'Commission Rate and Quota'!$D$23,IF('Data (1 &amp; 2)'!K481/'Commission Rate and Quota'!$D$6&lt;1.25,'Commission Rate and Quota'!$D$24,'Commission Rate and Quota'!$D$25))))),IF(K481/'Commission Rate and Quota'!$E$6&lt;0.5,'Commission Rate and Quota'!$E$20,IF(K481/'Commission Rate and Quota'!$E$6&lt;0.75,'Commission Rate and Quota'!$E$21,IF(K481/'Commission Rate and Quota'!$E$6&lt;0.9,'Commission Rate and Quota'!$E$22,IF(K481/'Commission Rate and Quota'!$E$6&lt;1,'Commission Rate and Quota'!$E$23,IF(K481/'Commission Rate and Quota'!$E$6&lt;1.25,'Commission Rate and Quota'!$E$24,'Commission Rate and Quota'!$E$25))))))</f>
        <v>6.9999999999999993E-2</v>
      </c>
      <c r="M481" s="76">
        <f t="shared" si="21"/>
        <v>8289.2249999999985</v>
      </c>
    </row>
    <row r="482" spans="1:13" x14ac:dyDescent="0.25">
      <c r="A482" s="43" t="s">
        <v>199</v>
      </c>
      <c r="B482" s="44">
        <v>45787</v>
      </c>
      <c r="C482" s="43">
        <v>167265</v>
      </c>
      <c r="D482" s="45">
        <v>46005.33</v>
      </c>
      <c r="E482" s="45">
        <v>1386.46</v>
      </c>
      <c r="F482" s="43" t="s">
        <v>33</v>
      </c>
      <c r="G482" s="43">
        <v>762668</v>
      </c>
      <c r="H482" s="43" t="s">
        <v>15</v>
      </c>
      <c r="I482" s="43" t="s">
        <v>34</v>
      </c>
      <c r="J482" s="43" t="s">
        <v>13</v>
      </c>
      <c r="K482" s="46">
        <f t="shared" si="20"/>
        <v>616867.07999999996</v>
      </c>
      <c r="L482" s="82">
        <f>IF(I482="Product",IF(K482/'Commission Rate and Quota'!$D$6&lt;0.5,'Commission Rate and Quota'!$D$20,IF(K482/'Commission Rate and Quota'!$D$6&lt;0.75,'Commission Rate and Quota'!$D$21,IF(K482/'Commission Rate and Quota'!$D$6&lt;0.9,'Commission Rate and Quota'!$D$22,IF('Data (1 &amp; 2)'!K482/'Commission Rate and Quota'!$D$6&lt;1,'Commission Rate and Quota'!$D$23,IF('Data (1 &amp; 2)'!K482/'Commission Rate and Quota'!$D$6&lt;1.25,'Commission Rate and Quota'!$D$24,'Commission Rate and Quota'!$D$25))))),IF(K482/'Commission Rate and Quota'!$E$6&lt;0.5,'Commission Rate and Quota'!$E$20,IF(K482/'Commission Rate and Quota'!$E$6&lt;0.75,'Commission Rate and Quota'!$E$21,IF(K482/'Commission Rate and Quota'!$E$6&lt;0.9,'Commission Rate and Quota'!$E$22,IF(K482/'Commission Rate and Quota'!$E$6&lt;1,'Commission Rate and Quota'!$E$23,IF(K482/'Commission Rate and Quota'!$E$6&lt;1.25,'Commission Rate and Quota'!$E$24,'Commission Rate and Quota'!$E$25))))))</f>
        <v>6.9999999999999993E-2</v>
      </c>
      <c r="M482" s="76">
        <f t="shared" si="21"/>
        <v>3220.3730999999998</v>
      </c>
    </row>
    <row r="483" spans="1:13" x14ac:dyDescent="0.25">
      <c r="A483" s="43" t="s">
        <v>53</v>
      </c>
      <c r="B483" s="44">
        <v>45816</v>
      </c>
      <c r="C483" s="43">
        <v>37707</v>
      </c>
      <c r="D483" s="45">
        <v>12675</v>
      </c>
      <c r="E483" s="45">
        <v>1787</v>
      </c>
      <c r="F483" s="43" t="s">
        <v>33</v>
      </c>
      <c r="G483" s="43">
        <v>762668</v>
      </c>
      <c r="H483" s="43" t="s">
        <v>15</v>
      </c>
      <c r="I483" s="43" t="s">
        <v>34</v>
      </c>
      <c r="J483" s="43" t="s">
        <v>13</v>
      </c>
      <c r="K483" s="46">
        <f t="shared" si="20"/>
        <v>629542.07999999996</v>
      </c>
      <c r="L483" s="82">
        <f>IF(I483="Product",IF(K483/'Commission Rate and Quota'!$D$6&lt;0.5,'Commission Rate and Quota'!$D$20,IF(K483/'Commission Rate and Quota'!$D$6&lt;0.75,'Commission Rate and Quota'!$D$21,IF(K483/'Commission Rate and Quota'!$D$6&lt;0.9,'Commission Rate and Quota'!$D$22,IF('Data (1 &amp; 2)'!K483/'Commission Rate and Quota'!$D$6&lt;1,'Commission Rate and Quota'!$D$23,IF('Data (1 &amp; 2)'!K483/'Commission Rate and Quota'!$D$6&lt;1.25,'Commission Rate and Quota'!$D$24,'Commission Rate and Quota'!$D$25))))),IF(K483/'Commission Rate and Quota'!$E$6&lt;0.5,'Commission Rate and Quota'!$E$20,IF(K483/'Commission Rate and Quota'!$E$6&lt;0.75,'Commission Rate and Quota'!$E$21,IF(K483/'Commission Rate and Quota'!$E$6&lt;0.9,'Commission Rate and Quota'!$E$22,IF(K483/'Commission Rate and Quota'!$E$6&lt;1,'Commission Rate and Quota'!$E$23,IF(K483/'Commission Rate and Quota'!$E$6&lt;1.25,'Commission Rate and Quota'!$E$24,'Commission Rate and Quota'!$E$25))))))</f>
        <v>0.08</v>
      </c>
      <c r="M483" s="76">
        <f t="shared" si="21"/>
        <v>1014</v>
      </c>
    </row>
    <row r="484" spans="1:13" x14ac:dyDescent="0.25">
      <c r="A484" s="43" t="s">
        <v>53</v>
      </c>
      <c r="B484" s="44">
        <v>45816</v>
      </c>
      <c r="C484" s="43">
        <v>37707</v>
      </c>
      <c r="D484" s="45">
        <v>3276</v>
      </c>
      <c r="E484" s="45">
        <v>663</v>
      </c>
      <c r="F484" s="43" t="s">
        <v>33</v>
      </c>
      <c r="G484" s="43">
        <v>762668</v>
      </c>
      <c r="H484" s="43" t="s">
        <v>15</v>
      </c>
      <c r="I484" s="43" t="s">
        <v>34</v>
      </c>
      <c r="J484" s="43" t="s">
        <v>13</v>
      </c>
      <c r="K484" s="46">
        <f t="shared" si="20"/>
        <v>632818.07999999996</v>
      </c>
      <c r="L484" s="82">
        <f>IF(I484="Product",IF(K484/'Commission Rate and Quota'!$D$6&lt;0.5,'Commission Rate and Quota'!$D$20,IF(K484/'Commission Rate and Quota'!$D$6&lt;0.75,'Commission Rate and Quota'!$D$21,IF(K484/'Commission Rate and Quota'!$D$6&lt;0.9,'Commission Rate and Quota'!$D$22,IF('Data (1 &amp; 2)'!K484/'Commission Rate and Quota'!$D$6&lt;1,'Commission Rate and Quota'!$D$23,IF('Data (1 &amp; 2)'!K484/'Commission Rate and Quota'!$D$6&lt;1.25,'Commission Rate and Quota'!$D$24,'Commission Rate and Quota'!$D$25))))),IF(K484/'Commission Rate and Quota'!$E$6&lt;0.5,'Commission Rate and Quota'!$E$20,IF(K484/'Commission Rate and Quota'!$E$6&lt;0.75,'Commission Rate and Quota'!$E$21,IF(K484/'Commission Rate and Quota'!$E$6&lt;0.9,'Commission Rate and Quota'!$E$22,IF(K484/'Commission Rate and Quota'!$E$6&lt;1,'Commission Rate and Quota'!$E$23,IF(K484/'Commission Rate and Quota'!$E$6&lt;1.25,'Commission Rate and Quota'!$E$24,'Commission Rate and Quota'!$E$25))))))</f>
        <v>0.08</v>
      </c>
      <c r="M484" s="76">
        <f t="shared" si="21"/>
        <v>262.08</v>
      </c>
    </row>
    <row r="485" spans="1:13" x14ac:dyDescent="0.25">
      <c r="A485" s="43" t="s">
        <v>53</v>
      </c>
      <c r="B485" s="44">
        <v>45816</v>
      </c>
      <c r="C485" s="43">
        <v>37707</v>
      </c>
      <c r="D485" s="45">
        <v>1315.96</v>
      </c>
      <c r="E485" s="45">
        <v>0</v>
      </c>
      <c r="F485" s="43" t="s">
        <v>33</v>
      </c>
      <c r="G485" s="43">
        <v>762668</v>
      </c>
      <c r="H485" s="43" t="s">
        <v>15</v>
      </c>
      <c r="I485" s="43" t="s">
        <v>34</v>
      </c>
      <c r="J485" s="43" t="s">
        <v>13</v>
      </c>
      <c r="K485" s="46">
        <f t="shared" si="20"/>
        <v>634134.03999999992</v>
      </c>
      <c r="L485" s="82">
        <f>IF(I485="Product",IF(K485/'Commission Rate and Quota'!$D$6&lt;0.5,'Commission Rate and Quota'!$D$20,IF(K485/'Commission Rate and Quota'!$D$6&lt;0.75,'Commission Rate and Quota'!$D$21,IF(K485/'Commission Rate and Quota'!$D$6&lt;0.9,'Commission Rate and Quota'!$D$22,IF('Data (1 &amp; 2)'!K485/'Commission Rate and Quota'!$D$6&lt;1,'Commission Rate and Quota'!$D$23,IF('Data (1 &amp; 2)'!K485/'Commission Rate and Quota'!$D$6&lt;1.25,'Commission Rate and Quota'!$D$24,'Commission Rate and Quota'!$D$25))))),IF(K485/'Commission Rate and Quota'!$E$6&lt;0.5,'Commission Rate and Quota'!$E$20,IF(K485/'Commission Rate and Quota'!$E$6&lt;0.75,'Commission Rate and Quota'!$E$21,IF(K485/'Commission Rate and Quota'!$E$6&lt;0.9,'Commission Rate and Quota'!$E$22,IF(K485/'Commission Rate and Quota'!$E$6&lt;1,'Commission Rate and Quota'!$E$23,IF(K485/'Commission Rate and Quota'!$E$6&lt;1.25,'Commission Rate and Quota'!$E$24,'Commission Rate and Quota'!$E$25))))))</f>
        <v>0.08</v>
      </c>
      <c r="M485" s="76">
        <f t="shared" si="21"/>
        <v>105.27680000000001</v>
      </c>
    </row>
    <row r="486" spans="1:13" x14ac:dyDescent="0.25">
      <c r="A486" s="43" t="s">
        <v>181</v>
      </c>
      <c r="B486" s="44">
        <v>45823</v>
      </c>
      <c r="C486" s="43">
        <v>164679</v>
      </c>
      <c r="D486" s="45">
        <v>48086.76</v>
      </c>
      <c r="E486" s="45">
        <v>5771.76</v>
      </c>
      <c r="F486" s="43" t="s">
        <v>33</v>
      </c>
      <c r="G486" s="43">
        <v>762668</v>
      </c>
      <c r="H486" s="43" t="s">
        <v>15</v>
      </c>
      <c r="I486" s="43" t="s">
        <v>34</v>
      </c>
      <c r="J486" s="43" t="s">
        <v>13</v>
      </c>
      <c r="K486" s="46">
        <f t="shared" si="20"/>
        <v>682220.79999999993</v>
      </c>
      <c r="L486" s="82">
        <f>IF(I486="Product",IF(K486/'Commission Rate and Quota'!$D$6&lt;0.5,'Commission Rate and Quota'!$D$20,IF(K486/'Commission Rate and Quota'!$D$6&lt;0.75,'Commission Rate and Quota'!$D$21,IF(K486/'Commission Rate and Quota'!$D$6&lt;0.9,'Commission Rate and Quota'!$D$22,IF('Data (1 &amp; 2)'!K486/'Commission Rate and Quota'!$D$6&lt;1,'Commission Rate and Quota'!$D$23,IF('Data (1 &amp; 2)'!K486/'Commission Rate and Quota'!$D$6&lt;1.25,'Commission Rate and Quota'!$D$24,'Commission Rate and Quota'!$D$25))))),IF(K486/'Commission Rate and Quota'!$E$6&lt;0.5,'Commission Rate and Quota'!$E$20,IF(K486/'Commission Rate and Quota'!$E$6&lt;0.75,'Commission Rate and Quota'!$E$21,IF(K486/'Commission Rate and Quota'!$E$6&lt;0.9,'Commission Rate and Quota'!$E$22,IF(K486/'Commission Rate and Quota'!$E$6&lt;1,'Commission Rate and Quota'!$E$23,IF(K486/'Commission Rate and Quota'!$E$6&lt;1.25,'Commission Rate and Quota'!$E$24,'Commission Rate and Quota'!$E$25))))))</f>
        <v>0.08</v>
      </c>
      <c r="M486" s="76">
        <f t="shared" si="21"/>
        <v>3846.9408000000003</v>
      </c>
    </row>
    <row r="487" spans="1:13" x14ac:dyDescent="0.25">
      <c r="A487" s="43" t="s">
        <v>181</v>
      </c>
      <c r="B487" s="44">
        <v>45823</v>
      </c>
      <c r="C487" s="43">
        <v>164679</v>
      </c>
      <c r="D487" s="45">
        <v>3173.74</v>
      </c>
      <c r="E487" s="45">
        <v>0</v>
      </c>
      <c r="F487" s="43" t="s">
        <v>33</v>
      </c>
      <c r="G487" s="43">
        <v>762668</v>
      </c>
      <c r="H487" s="43" t="s">
        <v>15</v>
      </c>
      <c r="I487" s="43" t="s">
        <v>34</v>
      </c>
      <c r="J487" s="43" t="s">
        <v>13</v>
      </c>
      <c r="K487" s="46">
        <f t="shared" si="20"/>
        <v>685394.53999999992</v>
      </c>
      <c r="L487" s="82">
        <f>IF(I487="Product",IF(K487/'Commission Rate and Quota'!$D$6&lt;0.5,'Commission Rate and Quota'!$D$20,IF(K487/'Commission Rate and Quota'!$D$6&lt;0.75,'Commission Rate and Quota'!$D$21,IF(K487/'Commission Rate and Quota'!$D$6&lt;0.9,'Commission Rate and Quota'!$D$22,IF('Data (1 &amp; 2)'!K487/'Commission Rate and Quota'!$D$6&lt;1,'Commission Rate and Quota'!$D$23,IF('Data (1 &amp; 2)'!K487/'Commission Rate and Quota'!$D$6&lt;1.25,'Commission Rate and Quota'!$D$24,'Commission Rate and Quota'!$D$25))))),IF(K487/'Commission Rate and Quota'!$E$6&lt;0.5,'Commission Rate and Quota'!$E$20,IF(K487/'Commission Rate and Quota'!$E$6&lt;0.75,'Commission Rate and Quota'!$E$21,IF(K487/'Commission Rate and Quota'!$E$6&lt;0.9,'Commission Rate and Quota'!$E$22,IF(K487/'Commission Rate and Quota'!$E$6&lt;1,'Commission Rate and Quota'!$E$23,IF(K487/'Commission Rate and Quota'!$E$6&lt;1.25,'Commission Rate and Quota'!$E$24,'Commission Rate and Quota'!$E$25))))))</f>
        <v>0.08</v>
      </c>
      <c r="M487" s="76">
        <f t="shared" si="21"/>
        <v>253.89919999999998</v>
      </c>
    </row>
    <row r="488" spans="1:13" x14ac:dyDescent="0.25">
      <c r="A488" s="43" t="s">
        <v>254</v>
      </c>
      <c r="B488" s="44">
        <v>45836</v>
      </c>
      <c r="C488" s="43">
        <v>168030</v>
      </c>
      <c r="D488" s="45">
        <v>6934</v>
      </c>
      <c r="E488" s="45">
        <v>1040.1400000000001</v>
      </c>
      <c r="F488" s="43" t="s">
        <v>33</v>
      </c>
      <c r="G488" s="43">
        <v>762668</v>
      </c>
      <c r="H488" s="43" t="s">
        <v>15</v>
      </c>
      <c r="I488" s="43" t="s">
        <v>34</v>
      </c>
      <c r="J488" s="43" t="s">
        <v>13</v>
      </c>
      <c r="K488" s="46">
        <f t="shared" si="20"/>
        <v>692328.53999999992</v>
      </c>
      <c r="L488" s="82">
        <f>IF(I488="Product",IF(K488/'Commission Rate and Quota'!$D$6&lt;0.5,'Commission Rate and Quota'!$D$20,IF(K488/'Commission Rate and Quota'!$D$6&lt;0.75,'Commission Rate and Quota'!$D$21,IF(K488/'Commission Rate and Quota'!$D$6&lt;0.9,'Commission Rate and Quota'!$D$22,IF('Data (1 &amp; 2)'!K488/'Commission Rate and Quota'!$D$6&lt;1,'Commission Rate and Quota'!$D$23,IF('Data (1 &amp; 2)'!K488/'Commission Rate and Quota'!$D$6&lt;1.25,'Commission Rate and Quota'!$D$24,'Commission Rate and Quota'!$D$25))))),IF(K488/'Commission Rate and Quota'!$E$6&lt;0.5,'Commission Rate and Quota'!$E$20,IF(K488/'Commission Rate and Quota'!$E$6&lt;0.75,'Commission Rate and Quota'!$E$21,IF(K488/'Commission Rate and Quota'!$E$6&lt;0.9,'Commission Rate and Quota'!$E$22,IF(K488/'Commission Rate and Quota'!$E$6&lt;1,'Commission Rate and Quota'!$E$23,IF(K488/'Commission Rate and Quota'!$E$6&lt;1.25,'Commission Rate and Quota'!$E$24,'Commission Rate and Quota'!$E$25))))))</f>
        <v>0.08</v>
      </c>
      <c r="M488" s="76">
        <f t="shared" si="21"/>
        <v>554.72</v>
      </c>
    </row>
    <row r="489" spans="1:13" x14ac:dyDescent="0.25">
      <c r="A489" s="43" t="s">
        <v>254</v>
      </c>
      <c r="B489" s="44">
        <v>45836</v>
      </c>
      <c r="C489" s="43">
        <v>168030</v>
      </c>
      <c r="D489" s="45">
        <v>572.08000000000004</v>
      </c>
      <c r="E489" s="45">
        <v>0</v>
      </c>
      <c r="F489" s="43" t="s">
        <v>33</v>
      </c>
      <c r="G489" s="43">
        <v>762668</v>
      </c>
      <c r="H489" s="43" t="s">
        <v>15</v>
      </c>
      <c r="I489" s="43" t="s">
        <v>34</v>
      </c>
      <c r="J489" s="43" t="s">
        <v>13</v>
      </c>
      <c r="K489" s="46">
        <f t="shared" si="20"/>
        <v>692900.61999999988</v>
      </c>
      <c r="L489" s="82">
        <f>IF(I489="Product",IF(K489/'Commission Rate and Quota'!$D$6&lt;0.5,'Commission Rate and Quota'!$D$20,IF(K489/'Commission Rate and Quota'!$D$6&lt;0.75,'Commission Rate and Quota'!$D$21,IF(K489/'Commission Rate and Quota'!$D$6&lt;0.9,'Commission Rate and Quota'!$D$22,IF('Data (1 &amp; 2)'!K489/'Commission Rate and Quota'!$D$6&lt;1,'Commission Rate and Quota'!$D$23,IF('Data (1 &amp; 2)'!K489/'Commission Rate and Quota'!$D$6&lt;1.25,'Commission Rate and Quota'!$D$24,'Commission Rate and Quota'!$D$25))))),IF(K489/'Commission Rate and Quota'!$E$6&lt;0.5,'Commission Rate and Quota'!$E$20,IF(K489/'Commission Rate and Quota'!$E$6&lt;0.75,'Commission Rate and Quota'!$E$21,IF(K489/'Commission Rate and Quota'!$E$6&lt;0.9,'Commission Rate and Quota'!$E$22,IF(K489/'Commission Rate and Quota'!$E$6&lt;1,'Commission Rate and Quota'!$E$23,IF(K489/'Commission Rate and Quota'!$E$6&lt;1.25,'Commission Rate and Quota'!$E$24,'Commission Rate and Quota'!$E$25))))))</f>
        <v>0.08</v>
      </c>
      <c r="M489" s="76">
        <f t="shared" si="21"/>
        <v>45.766400000000004</v>
      </c>
    </row>
    <row r="490" spans="1:13" x14ac:dyDescent="0.25">
      <c r="A490" s="43" t="s">
        <v>260</v>
      </c>
      <c r="B490" s="44">
        <v>45857</v>
      </c>
      <c r="C490" s="43">
        <v>168699</v>
      </c>
      <c r="D490" s="45">
        <v>3024</v>
      </c>
      <c r="E490" s="45">
        <v>840</v>
      </c>
      <c r="F490" s="43" t="s">
        <v>33</v>
      </c>
      <c r="G490" s="43">
        <v>762668</v>
      </c>
      <c r="H490" s="43" t="s">
        <v>15</v>
      </c>
      <c r="I490" s="43" t="s">
        <v>34</v>
      </c>
      <c r="J490" s="43" t="s">
        <v>13</v>
      </c>
      <c r="K490" s="46">
        <f t="shared" si="20"/>
        <v>695924.61999999988</v>
      </c>
      <c r="L490" s="82">
        <f>IF(I490="Product",IF(K490/'Commission Rate and Quota'!$D$6&lt;0.5,'Commission Rate and Quota'!$D$20,IF(K490/'Commission Rate and Quota'!$D$6&lt;0.75,'Commission Rate and Quota'!$D$21,IF(K490/'Commission Rate and Quota'!$D$6&lt;0.9,'Commission Rate and Quota'!$D$22,IF('Data (1 &amp; 2)'!K490/'Commission Rate and Quota'!$D$6&lt;1,'Commission Rate and Quota'!$D$23,IF('Data (1 &amp; 2)'!K490/'Commission Rate and Quota'!$D$6&lt;1.25,'Commission Rate and Quota'!$D$24,'Commission Rate and Quota'!$D$25))))),IF(K490/'Commission Rate and Quota'!$E$6&lt;0.5,'Commission Rate and Quota'!$E$20,IF(K490/'Commission Rate and Quota'!$E$6&lt;0.75,'Commission Rate and Quota'!$E$21,IF(K490/'Commission Rate and Quota'!$E$6&lt;0.9,'Commission Rate and Quota'!$E$22,IF(K490/'Commission Rate and Quota'!$E$6&lt;1,'Commission Rate and Quota'!$E$23,IF(K490/'Commission Rate and Quota'!$E$6&lt;1.25,'Commission Rate and Quota'!$E$24,'Commission Rate and Quota'!$E$25))))))</f>
        <v>0.08</v>
      </c>
      <c r="M490" s="76">
        <f t="shared" si="21"/>
        <v>241.92000000000002</v>
      </c>
    </row>
    <row r="491" spans="1:13" x14ac:dyDescent="0.25">
      <c r="A491" s="43" t="s">
        <v>260</v>
      </c>
      <c r="B491" s="44">
        <v>45857</v>
      </c>
      <c r="C491" s="43">
        <v>168699</v>
      </c>
      <c r="D491" s="45">
        <v>249.48</v>
      </c>
      <c r="E491" s="45">
        <v>0</v>
      </c>
      <c r="F491" s="43" t="s">
        <v>33</v>
      </c>
      <c r="G491" s="43">
        <v>762668</v>
      </c>
      <c r="H491" s="43" t="s">
        <v>15</v>
      </c>
      <c r="I491" s="43" t="s">
        <v>34</v>
      </c>
      <c r="J491" s="43" t="s">
        <v>13</v>
      </c>
      <c r="K491" s="46">
        <f t="shared" si="20"/>
        <v>696174.09999999986</v>
      </c>
      <c r="L491" s="82">
        <f>IF(I491="Product",IF(K491/'Commission Rate and Quota'!$D$6&lt;0.5,'Commission Rate and Quota'!$D$20,IF(K491/'Commission Rate and Quota'!$D$6&lt;0.75,'Commission Rate and Quota'!$D$21,IF(K491/'Commission Rate and Quota'!$D$6&lt;0.9,'Commission Rate and Quota'!$D$22,IF('Data (1 &amp; 2)'!K491/'Commission Rate and Quota'!$D$6&lt;1,'Commission Rate and Quota'!$D$23,IF('Data (1 &amp; 2)'!K491/'Commission Rate and Quota'!$D$6&lt;1.25,'Commission Rate and Quota'!$D$24,'Commission Rate and Quota'!$D$25))))),IF(K491/'Commission Rate and Quota'!$E$6&lt;0.5,'Commission Rate and Quota'!$E$20,IF(K491/'Commission Rate and Quota'!$E$6&lt;0.75,'Commission Rate and Quota'!$E$21,IF(K491/'Commission Rate and Quota'!$E$6&lt;0.9,'Commission Rate and Quota'!$E$22,IF(K491/'Commission Rate and Quota'!$E$6&lt;1,'Commission Rate and Quota'!$E$23,IF(K491/'Commission Rate and Quota'!$E$6&lt;1.25,'Commission Rate and Quota'!$E$24,'Commission Rate and Quota'!$E$25))))))</f>
        <v>0.08</v>
      </c>
      <c r="M491" s="76">
        <f t="shared" si="21"/>
        <v>19.958400000000001</v>
      </c>
    </row>
    <row r="492" spans="1:13" x14ac:dyDescent="0.25">
      <c r="A492" s="43" t="s">
        <v>137</v>
      </c>
      <c r="B492" s="44">
        <v>45868</v>
      </c>
      <c r="C492" s="43">
        <v>67123</v>
      </c>
      <c r="D492" s="45">
        <v>11600</v>
      </c>
      <c r="E492" s="45">
        <v>11600</v>
      </c>
      <c r="F492" s="43" t="s">
        <v>33</v>
      </c>
      <c r="G492" s="43">
        <v>762668</v>
      </c>
      <c r="H492" s="43" t="s">
        <v>15</v>
      </c>
      <c r="I492" s="43" t="s">
        <v>34</v>
      </c>
      <c r="J492" s="43" t="s">
        <v>13</v>
      </c>
      <c r="K492" s="46">
        <f t="shared" si="20"/>
        <v>707774.09999999986</v>
      </c>
      <c r="L492" s="82">
        <f>IF(I492="Product",IF(K492/'Commission Rate and Quota'!$D$6&lt;0.5,'Commission Rate and Quota'!$D$20,IF(K492/'Commission Rate and Quota'!$D$6&lt;0.75,'Commission Rate and Quota'!$D$21,IF(K492/'Commission Rate and Quota'!$D$6&lt;0.9,'Commission Rate and Quota'!$D$22,IF('Data (1 &amp; 2)'!K492/'Commission Rate and Quota'!$D$6&lt;1,'Commission Rate and Quota'!$D$23,IF('Data (1 &amp; 2)'!K492/'Commission Rate and Quota'!$D$6&lt;1.25,'Commission Rate and Quota'!$D$24,'Commission Rate and Quota'!$D$25))))),IF(K492/'Commission Rate and Quota'!$E$6&lt;0.5,'Commission Rate and Quota'!$E$20,IF(K492/'Commission Rate and Quota'!$E$6&lt;0.75,'Commission Rate and Quota'!$E$21,IF(K492/'Commission Rate and Quota'!$E$6&lt;0.9,'Commission Rate and Quota'!$E$22,IF(K492/'Commission Rate and Quota'!$E$6&lt;1,'Commission Rate and Quota'!$E$23,IF(K492/'Commission Rate and Quota'!$E$6&lt;1.25,'Commission Rate and Quota'!$E$24,'Commission Rate and Quota'!$E$25))))))</f>
        <v>0.08</v>
      </c>
      <c r="M492" s="76">
        <f t="shared" si="21"/>
        <v>928</v>
      </c>
    </row>
    <row r="493" spans="1:13" x14ac:dyDescent="0.25">
      <c r="A493" s="43" t="s">
        <v>83</v>
      </c>
      <c r="B493" s="44">
        <v>45871</v>
      </c>
      <c r="C493" s="43">
        <v>41359</v>
      </c>
      <c r="D493" s="45">
        <v>1169.3399999999999</v>
      </c>
      <c r="E493" s="45">
        <v>140.34</v>
      </c>
      <c r="F493" s="43" t="s">
        <v>33</v>
      </c>
      <c r="G493" s="43">
        <v>762668</v>
      </c>
      <c r="H493" s="43" t="s">
        <v>15</v>
      </c>
      <c r="I493" s="43" t="s">
        <v>34</v>
      </c>
      <c r="J493" s="43" t="s">
        <v>13</v>
      </c>
      <c r="K493" s="46">
        <f t="shared" ref="K493:K541" si="22">K492+D493</f>
        <v>708943.43999999983</v>
      </c>
      <c r="L493" s="82">
        <f>IF(I493="Product",IF(K493/'Commission Rate and Quota'!$D$6&lt;0.5,'Commission Rate and Quota'!$D$20,IF(K493/'Commission Rate and Quota'!$D$6&lt;0.75,'Commission Rate and Quota'!$D$21,IF(K493/'Commission Rate and Quota'!$D$6&lt;0.9,'Commission Rate and Quota'!$D$22,IF('Data (1 &amp; 2)'!K493/'Commission Rate and Quota'!$D$6&lt;1,'Commission Rate and Quota'!$D$23,IF('Data (1 &amp; 2)'!K493/'Commission Rate and Quota'!$D$6&lt;1.25,'Commission Rate and Quota'!$D$24,'Commission Rate and Quota'!$D$25))))),IF(K493/'Commission Rate and Quota'!$E$6&lt;0.5,'Commission Rate and Quota'!$E$20,IF(K493/'Commission Rate and Quota'!$E$6&lt;0.75,'Commission Rate and Quota'!$E$21,IF(K493/'Commission Rate and Quota'!$E$6&lt;0.9,'Commission Rate and Quota'!$E$22,IF(K493/'Commission Rate and Quota'!$E$6&lt;1,'Commission Rate and Quota'!$E$23,IF(K493/'Commission Rate and Quota'!$E$6&lt;1.25,'Commission Rate and Quota'!$E$24,'Commission Rate and Quota'!$E$25))))))</f>
        <v>0.08</v>
      </c>
      <c r="M493" s="76">
        <f t="shared" si="21"/>
        <v>93.547199999999989</v>
      </c>
    </row>
    <row r="494" spans="1:13" x14ac:dyDescent="0.25">
      <c r="A494" s="43" t="s">
        <v>83</v>
      </c>
      <c r="B494" s="44">
        <v>45871</v>
      </c>
      <c r="C494" s="43">
        <v>41359</v>
      </c>
      <c r="D494" s="45">
        <v>22.48</v>
      </c>
      <c r="E494" s="45">
        <v>0</v>
      </c>
      <c r="F494" s="43" t="s">
        <v>33</v>
      </c>
      <c r="G494" s="43">
        <v>762668</v>
      </c>
      <c r="H494" s="43" t="s">
        <v>15</v>
      </c>
      <c r="I494" s="43" t="s">
        <v>34</v>
      </c>
      <c r="J494" s="43" t="s">
        <v>13</v>
      </c>
      <c r="K494" s="46">
        <f t="shared" si="22"/>
        <v>708965.91999999981</v>
      </c>
      <c r="L494" s="82">
        <f>IF(I494="Product",IF(K494/'Commission Rate and Quota'!$D$6&lt;0.5,'Commission Rate and Quota'!$D$20,IF(K494/'Commission Rate and Quota'!$D$6&lt;0.75,'Commission Rate and Quota'!$D$21,IF(K494/'Commission Rate and Quota'!$D$6&lt;0.9,'Commission Rate and Quota'!$D$22,IF('Data (1 &amp; 2)'!K494/'Commission Rate and Quota'!$D$6&lt;1,'Commission Rate and Quota'!$D$23,IF('Data (1 &amp; 2)'!K494/'Commission Rate and Quota'!$D$6&lt;1.25,'Commission Rate and Quota'!$D$24,'Commission Rate and Quota'!$D$25))))),IF(K494/'Commission Rate and Quota'!$E$6&lt;0.5,'Commission Rate and Quota'!$E$20,IF(K494/'Commission Rate and Quota'!$E$6&lt;0.75,'Commission Rate and Quota'!$E$21,IF(K494/'Commission Rate and Quota'!$E$6&lt;0.9,'Commission Rate and Quota'!$E$22,IF(K494/'Commission Rate and Quota'!$E$6&lt;1,'Commission Rate and Quota'!$E$23,IF(K494/'Commission Rate and Quota'!$E$6&lt;1.25,'Commission Rate and Quota'!$E$24,'Commission Rate and Quota'!$E$25))))))</f>
        <v>0.08</v>
      </c>
      <c r="M494" s="76">
        <f t="shared" si="21"/>
        <v>1.7984</v>
      </c>
    </row>
    <row r="495" spans="1:13" x14ac:dyDescent="0.25">
      <c r="A495" s="43" t="s">
        <v>135</v>
      </c>
      <c r="B495" s="44">
        <v>45892</v>
      </c>
      <c r="C495" s="43">
        <v>58426</v>
      </c>
      <c r="D495" s="45">
        <v>465.6</v>
      </c>
      <c r="E495" s="45">
        <v>59.23</v>
      </c>
      <c r="F495" s="43" t="s">
        <v>33</v>
      </c>
      <c r="G495" s="43">
        <v>762668</v>
      </c>
      <c r="H495" s="43" t="s">
        <v>15</v>
      </c>
      <c r="I495" s="43" t="s">
        <v>34</v>
      </c>
      <c r="J495" s="43" t="s">
        <v>13</v>
      </c>
      <c r="K495" s="46">
        <f t="shared" si="22"/>
        <v>709431.51999999979</v>
      </c>
      <c r="L495" s="82">
        <f>IF(I495="Product",IF(K495/'Commission Rate and Quota'!$D$6&lt;0.5,'Commission Rate and Quota'!$D$20,IF(K495/'Commission Rate and Quota'!$D$6&lt;0.75,'Commission Rate and Quota'!$D$21,IF(K495/'Commission Rate and Quota'!$D$6&lt;0.9,'Commission Rate and Quota'!$D$22,IF('Data (1 &amp; 2)'!K495/'Commission Rate and Quota'!$D$6&lt;1,'Commission Rate and Quota'!$D$23,IF('Data (1 &amp; 2)'!K495/'Commission Rate and Quota'!$D$6&lt;1.25,'Commission Rate and Quota'!$D$24,'Commission Rate and Quota'!$D$25))))),IF(K495/'Commission Rate and Quota'!$E$6&lt;0.5,'Commission Rate and Quota'!$E$20,IF(K495/'Commission Rate and Quota'!$E$6&lt;0.75,'Commission Rate and Quota'!$E$21,IF(K495/'Commission Rate and Quota'!$E$6&lt;0.9,'Commission Rate and Quota'!$E$22,IF(K495/'Commission Rate and Quota'!$E$6&lt;1,'Commission Rate and Quota'!$E$23,IF(K495/'Commission Rate and Quota'!$E$6&lt;1.25,'Commission Rate and Quota'!$E$24,'Commission Rate and Quota'!$E$25))))))</f>
        <v>0.08</v>
      </c>
      <c r="M495" s="76">
        <f t="shared" si="21"/>
        <v>37.248000000000005</v>
      </c>
    </row>
    <row r="496" spans="1:13" x14ac:dyDescent="0.25">
      <c r="A496" s="43" t="s">
        <v>135</v>
      </c>
      <c r="B496" s="44">
        <v>45892</v>
      </c>
      <c r="C496" s="43">
        <v>58426</v>
      </c>
      <c r="D496" s="45">
        <v>38.42</v>
      </c>
      <c r="E496" s="45">
        <v>0</v>
      </c>
      <c r="F496" s="43" t="s">
        <v>33</v>
      </c>
      <c r="G496" s="43">
        <v>762668</v>
      </c>
      <c r="H496" s="43" t="s">
        <v>15</v>
      </c>
      <c r="I496" s="43" t="s">
        <v>34</v>
      </c>
      <c r="J496" s="43" t="s">
        <v>13</v>
      </c>
      <c r="K496" s="46">
        <f t="shared" si="22"/>
        <v>709469.93999999983</v>
      </c>
      <c r="L496" s="82">
        <f>IF(I496="Product",IF(K496/'Commission Rate and Quota'!$D$6&lt;0.5,'Commission Rate and Quota'!$D$20,IF(K496/'Commission Rate and Quota'!$D$6&lt;0.75,'Commission Rate and Quota'!$D$21,IF(K496/'Commission Rate and Quota'!$D$6&lt;0.9,'Commission Rate and Quota'!$D$22,IF('Data (1 &amp; 2)'!K496/'Commission Rate and Quota'!$D$6&lt;1,'Commission Rate and Quota'!$D$23,IF('Data (1 &amp; 2)'!K496/'Commission Rate and Quota'!$D$6&lt;1.25,'Commission Rate and Quota'!$D$24,'Commission Rate and Quota'!$D$25))))),IF(K496/'Commission Rate and Quota'!$E$6&lt;0.5,'Commission Rate and Quota'!$E$20,IF(K496/'Commission Rate and Quota'!$E$6&lt;0.75,'Commission Rate and Quota'!$E$21,IF(K496/'Commission Rate and Quota'!$E$6&lt;0.9,'Commission Rate and Quota'!$E$22,IF(K496/'Commission Rate and Quota'!$E$6&lt;1,'Commission Rate and Quota'!$E$23,IF(K496/'Commission Rate and Quota'!$E$6&lt;1.25,'Commission Rate and Quota'!$E$24,'Commission Rate and Quota'!$E$25))))))</f>
        <v>0.08</v>
      </c>
      <c r="M496" s="76">
        <f t="shared" si="21"/>
        <v>3.0736000000000003</v>
      </c>
    </row>
    <row r="497" spans="1:13" x14ac:dyDescent="0.25">
      <c r="A497" s="43" t="s">
        <v>159</v>
      </c>
      <c r="B497" s="44">
        <v>45904</v>
      </c>
      <c r="C497" s="43">
        <v>77535</v>
      </c>
      <c r="D497" s="45">
        <v>33728.74</v>
      </c>
      <c r="E497" s="45">
        <v>4981.84</v>
      </c>
      <c r="F497" s="43" t="s">
        <v>33</v>
      </c>
      <c r="G497" s="43">
        <v>762668</v>
      </c>
      <c r="H497" s="43" t="s">
        <v>15</v>
      </c>
      <c r="I497" s="43" t="s">
        <v>34</v>
      </c>
      <c r="J497" s="43" t="s">
        <v>13</v>
      </c>
      <c r="K497" s="46">
        <f t="shared" si="22"/>
        <v>743198.67999999982</v>
      </c>
      <c r="L497" s="82">
        <f>IF(I497="Product",IF(K497/'Commission Rate and Quota'!$D$6&lt;0.5,'Commission Rate and Quota'!$D$20,IF(K497/'Commission Rate and Quota'!$D$6&lt;0.75,'Commission Rate and Quota'!$D$21,IF(K497/'Commission Rate and Quota'!$D$6&lt;0.9,'Commission Rate and Quota'!$D$22,IF('Data (1 &amp; 2)'!K497/'Commission Rate and Quota'!$D$6&lt;1,'Commission Rate and Quota'!$D$23,IF('Data (1 &amp; 2)'!K497/'Commission Rate and Quota'!$D$6&lt;1.25,'Commission Rate and Quota'!$D$24,'Commission Rate and Quota'!$D$25))))),IF(K497/'Commission Rate and Quota'!$E$6&lt;0.5,'Commission Rate and Quota'!$E$20,IF(K497/'Commission Rate and Quota'!$E$6&lt;0.75,'Commission Rate and Quota'!$E$21,IF(K497/'Commission Rate and Quota'!$E$6&lt;0.9,'Commission Rate and Quota'!$E$22,IF(K497/'Commission Rate and Quota'!$E$6&lt;1,'Commission Rate and Quota'!$E$23,IF(K497/'Commission Rate and Quota'!$E$6&lt;1.25,'Commission Rate and Quota'!$E$24,'Commission Rate and Quota'!$E$25))))))</f>
        <v>0.08</v>
      </c>
      <c r="M497" s="76">
        <f t="shared" si="21"/>
        <v>2698.2991999999999</v>
      </c>
    </row>
    <row r="498" spans="1:13" x14ac:dyDescent="0.25">
      <c r="A498" s="43" t="s">
        <v>159</v>
      </c>
      <c r="B498" s="44">
        <v>45904</v>
      </c>
      <c r="C498" s="43">
        <v>77535</v>
      </c>
      <c r="D498" s="45">
        <v>2782.65</v>
      </c>
      <c r="E498" s="45">
        <v>0</v>
      </c>
      <c r="F498" s="43" t="s">
        <v>33</v>
      </c>
      <c r="G498" s="43">
        <v>762668</v>
      </c>
      <c r="H498" s="43" t="s">
        <v>15</v>
      </c>
      <c r="I498" s="43" t="s">
        <v>34</v>
      </c>
      <c r="J498" s="43" t="s">
        <v>13</v>
      </c>
      <c r="K498" s="46">
        <f t="shared" si="22"/>
        <v>745981.32999999984</v>
      </c>
      <c r="L498" s="82">
        <f>IF(I498="Product",IF(K498/'Commission Rate and Quota'!$D$6&lt;0.5,'Commission Rate and Quota'!$D$20,IF(K498/'Commission Rate and Quota'!$D$6&lt;0.75,'Commission Rate and Quota'!$D$21,IF(K498/'Commission Rate and Quota'!$D$6&lt;0.9,'Commission Rate and Quota'!$D$22,IF('Data (1 &amp; 2)'!K498/'Commission Rate and Quota'!$D$6&lt;1,'Commission Rate and Quota'!$D$23,IF('Data (1 &amp; 2)'!K498/'Commission Rate and Quota'!$D$6&lt;1.25,'Commission Rate and Quota'!$D$24,'Commission Rate and Quota'!$D$25))))),IF(K498/'Commission Rate and Quota'!$E$6&lt;0.5,'Commission Rate and Quota'!$E$20,IF(K498/'Commission Rate and Quota'!$E$6&lt;0.75,'Commission Rate and Quota'!$E$21,IF(K498/'Commission Rate and Quota'!$E$6&lt;0.9,'Commission Rate and Quota'!$E$22,IF(K498/'Commission Rate and Quota'!$E$6&lt;1,'Commission Rate and Quota'!$E$23,IF(K498/'Commission Rate and Quota'!$E$6&lt;1.25,'Commission Rate and Quota'!$E$24,'Commission Rate and Quota'!$E$25))))))</f>
        <v>0.08</v>
      </c>
      <c r="M498" s="76">
        <f t="shared" si="21"/>
        <v>222.61200000000002</v>
      </c>
    </row>
    <row r="499" spans="1:13" x14ac:dyDescent="0.25">
      <c r="A499" s="43" t="s">
        <v>160</v>
      </c>
      <c r="B499" s="44">
        <v>45907</v>
      </c>
      <c r="C499" s="43">
        <v>77535</v>
      </c>
      <c r="D499" s="45">
        <v>4812</v>
      </c>
      <c r="E499" s="45">
        <v>866.1</v>
      </c>
      <c r="F499" s="43" t="s">
        <v>33</v>
      </c>
      <c r="G499" s="43">
        <v>762668</v>
      </c>
      <c r="H499" s="43" t="s">
        <v>15</v>
      </c>
      <c r="I499" s="43" t="s">
        <v>34</v>
      </c>
      <c r="J499" s="43" t="s">
        <v>13</v>
      </c>
      <c r="K499" s="46">
        <f t="shared" si="22"/>
        <v>750793.32999999984</v>
      </c>
      <c r="L499" s="82">
        <f>IF(I499="Product",IF(K499/'Commission Rate and Quota'!$D$6&lt;0.5,'Commission Rate and Quota'!$D$20,IF(K499/'Commission Rate and Quota'!$D$6&lt;0.75,'Commission Rate and Quota'!$D$21,IF(K499/'Commission Rate and Quota'!$D$6&lt;0.9,'Commission Rate and Quota'!$D$22,IF('Data (1 &amp; 2)'!K499/'Commission Rate and Quota'!$D$6&lt;1,'Commission Rate and Quota'!$D$23,IF('Data (1 &amp; 2)'!K499/'Commission Rate and Quota'!$D$6&lt;1.25,'Commission Rate and Quota'!$D$24,'Commission Rate and Quota'!$D$25))))),IF(K499/'Commission Rate and Quota'!$E$6&lt;0.5,'Commission Rate and Quota'!$E$20,IF(K499/'Commission Rate and Quota'!$E$6&lt;0.75,'Commission Rate and Quota'!$E$21,IF(K499/'Commission Rate and Quota'!$E$6&lt;0.9,'Commission Rate and Quota'!$E$22,IF(K499/'Commission Rate and Quota'!$E$6&lt;1,'Commission Rate and Quota'!$E$23,IF(K499/'Commission Rate and Quota'!$E$6&lt;1.25,'Commission Rate and Quota'!$E$24,'Commission Rate and Quota'!$E$25))))))</f>
        <v>0.14000000000000001</v>
      </c>
      <c r="M499" s="76">
        <f t="shared" si="21"/>
        <v>673.68000000000006</v>
      </c>
    </row>
    <row r="500" spans="1:13" x14ac:dyDescent="0.25">
      <c r="A500" s="43" t="s">
        <v>160</v>
      </c>
      <c r="B500" s="44">
        <v>45907</v>
      </c>
      <c r="C500" s="43">
        <v>77535</v>
      </c>
      <c r="D500" s="45">
        <v>396.99</v>
      </c>
      <c r="E500" s="45">
        <v>0</v>
      </c>
      <c r="F500" s="43" t="s">
        <v>33</v>
      </c>
      <c r="G500" s="43">
        <v>762668</v>
      </c>
      <c r="H500" s="43" t="s">
        <v>15</v>
      </c>
      <c r="I500" s="43" t="s">
        <v>34</v>
      </c>
      <c r="J500" s="43" t="s">
        <v>13</v>
      </c>
      <c r="K500" s="46">
        <f t="shared" si="22"/>
        <v>751190.31999999983</v>
      </c>
      <c r="L500" s="82">
        <f>IF(I500="Product",IF(K500/'Commission Rate and Quota'!$D$6&lt;0.5,'Commission Rate and Quota'!$D$20,IF(K500/'Commission Rate and Quota'!$D$6&lt;0.75,'Commission Rate and Quota'!$D$21,IF(K500/'Commission Rate and Quota'!$D$6&lt;0.9,'Commission Rate and Quota'!$D$22,IF('Data (1 &amp; 2)'!K500/'Commission Rate and Quota'!$D$6&lt;1,'Commission Rate and Quota'!$D$23,IF('Data (1 &amp; 2)'!K500/'Commission Rate and Quota'!$D$6&lt;1.25,'Commission Rate and Quota'!$D$24,'Commission Rate and Quota'!$D$25))))),IF(K500/'Commission Rate and Quota'!$E$6&lt;0.5,'Commission Rate and Quota'!$E$20,IF(K500/'Commission Rate and Quota'!$E$6&lt;0.75,'Commission Rate and Quota'!$E$21,IF(K500/'Commission Rate and Quota'!$E$6&lt;0.9,'Commission Rate and Quota'!$E$22,IF(K500/'Commission Rate and Quota'!$E$6&lt;1,'Commission Rate and Quota'!$E$23,IF(K500/'Commission Rate and Quota'!$E$6&lt;1.25,'Commission Rate and Quota'!$E$24,'Commission Rate and Quota'!$E$25))))))</f>
        <v>0.14000000000000001</v>
      </c>
      <c r="M500" s="76">
        <f t="shared" si="21"/>
        <v>55.578600000000009</v>
      </c>
    </row>
    <row r="501" spans="1:13" x14ac:dyDescent="0.25">
      <c r="A501" s="43" t="s">
        <v>84</v>
      </c>
      <c r="B501" s="44">
        <v>45921</v>
      </c>
      <c r="C501" s="43">
        <v>41359</v>
      </c>
      <c r="D501" s="45">
        <v>12432</v>
      </c>
      <c r="E501" s="45">
        <v>992</v>
      </c>
      <c r="F501" s="43" t="s">
        <v>33</v>
      </c>
      <c r="G501" s="43">
        <v>762668</v>
      </c>
      <c r="H501" s="43" t="s">
        <v>15</v>
      </c>
      <c r="I501" s="43" t="s">
        <v>34</v>
      </c>
      <c r="J501" s="43" t="s">
        <v>13</v>
      </c>
      <c r="K501" s="46">
        <f t="shared" si="22"/>
        <v>763622.31999999983</v>
      </c>
      <c r="L501" s="82">
        <f>IF(I501="Product",IF(K501/'Commission Rate and Quota'!$D$6&lt;0.5,'Commission Rate and Quota'!$D$20,IF(K501/'Commission Rate and Quota'!$D$6&lt;0.75,'Commission Rate and Quota'!$D$21,IF(K501/'Commission Rate and Quota'!$D$6&lt;0.9,'Commission Rate and Quota'!$D$22,IF('Data (1 &amp; 2)'!K501/'Commission Rate and Quota'!$D$6&lt;1,'Commission Rate and Quota'!$D$23,IF('Data (1 &amp; 2)'!K501/'Commission Rate and Quota'!$D$6&lt;1.25,'Commission Rate and Quota'!$D$24,'Commission Rate and Quota'!$D$25))))),IF(K501/'Commission Rate and Quota'!$E$6&lt;0.5,'Commission Rate and Quota'!$E$20,IF(K501/'Commission Rate and Quota'!$E$6&lt;0.75,'Commission Rate and Quota'!$E$21,IF(K501/'Commission Rate and Quota'!$E$6&lt;0.9,'Commission Rate and Quota'!$E$22,IF(K501/'Commission Rate and Quota'!$E$6&lt;1,'Commission Rate and Quota'!$E$23,IF(K501/'Commission Rate and Quota'!$E$6&lt;1.25,'Commission Rate and Quota'!$E$24,'Commission Rate and Quota'!$E$25))))))</f>
        <v>0.14000000000000001</v>
      </c>
      <c r="M501" s="76">
        <f t="shared" si="21"/>
        <v>1740.4800000000002</v>
      </c>
    </row>
    <row r="502" spans="1:13" x14ac:dyDescent="0.25">
      <c r="A502" s="43" t="s">
        <v>84</v>
      </c>
      <c r="B502" s="44">
        <v>45921</v>
      </c>
      <c r="C502" s="43">
        <v>41359</v>
      </c>
      <c r="D502" s="45">
        <v>1243.53</v>
      </c>
      <c r="E502" s="45">
        <v>99.53</v>
      </c>
      <c r="F502" s="43" t="s">
        <v>33</v>
      </c>
      <c r="G502" s="43">
        <v>762668</v>
      </c>
      <c r="H502" s="43" t="s">
        <v>15</v>
      </c>
      <c r="I502" s="43" t="s">
        <v>34</v>
      </c>
      <c r="J502" s="43" t="s">
        <v>13</v>
      </c>
      <c r="K502" s="46">
        <f t="shared" si="22"/>
        <v>764865.84999999986</v>
      </c>
      <c r="L502" s="82">
        <f>IF(I502="Product",IF(K502/'Commission Rate and Quota'!$D$6&lt;0.5,'Commission Rate and Quota'!$D$20,IF(K502/'Commission Rate and Quota'!$D$6&lt;0.75,'Commission Rate and Quota'!$D$21,IF(K502/'Commission Rate and Quota'!$D$6&lt;0.9,'Commission Rate and Quota'!$D$22,IF('Data (1 &amp; 2)'!K502/'Commission Rate and Quota'!$D$6&lt;1,'Commission Rate and Quota'!$D$23,IF('Data (1 &amp; 2)'!K502/'Commission Rate and Quota'!$D$6&lt;1.25,'Commission Rate and Quota'!$D$24,'Commission Rate and Quota'!$D$25))))),IF(K502/'Commission Rate and Quota'!$E$6&lt;0.5,'Commission Rate and Quota'!$E$20,IF(K502/'Commission Rate and Quota'!$E$6&lt;0.75,'Commission Rate and Quota'!$E$21,IF(K502/'Commission Rate and Quota'!$E$6&lt;0.9,'Commission Rate and Quota'!$E$22,IF(K502/'Commission Rate and Quota'!$E$6&lt;1,'Commission Rate and Quota'!$E$23,IF(K502/'Commission Rate and Quota'!$E$6&lt;1.25,'Commission Rate and Quota'!$E$24,'Commission Rate and Quota'!$E$25))))))</f>
        <v>0.14000000000000001</v>
      </c>
      <c r="M502" s="76">
        <f t="shared" si="21"/>
        <v>174.0942</v>
      </c>
    </row>
    <row r="503" spans="1:13" x14ac:dyDescent="0.25">
      <c r="A503" s="43" t="s">
        <v>84</v>
      </c>
      <c r="B503" s="44">
        <v>45921</v>
      </c>
      <c r="C503" s="43">
        <v>41359</v>
      </c>
      <c r="D503" s="45">
        <v>923.12</v>
      </c>
      <c r="E503" s="45">
        <v>0</v>
      </c>
      <c r="F503" s="43" t="s">
        <v>33</v>
      </c>
      <c r="G503" s="43">
        <v>762668</v>
      </c>
      <c r="H503" s="43" t="s">
        <v>15</v>
      </c>
      <c r="I503" s="43" t="s">
        <v>34</v>
      </c>
      <c r="J503" s="43" t="s">
        <v>13</v>
      </c>
      <c r="K503" s="46">
        <f t="shared" si="22"/>
        <v>765788.96999999986</v>
      </c>
      <c r="L503" s="82">
        <f>IF(I503="Product",IF(K503/'Commission Rate and Quota'!$D$6&lt;0.5,'Commission Rate and Quota'!$D$20,IF(K503/'Commission Rate and Quota'!$D$6&lt;0.75,'Commission Rate and Quota'!$D$21,IF(K503/'Commission Rate and Quota'!$D$6&lt;0.9,'Commission Rate and Quota'!$D$22,IF('Data (1 &amp; 2)'!K503/'Commission Rate and Quota'!$D$6&lt;1,'Commission Rate and Quota'!$D$23,IF('Data (1 &amp; 2)'!K503/'Commission Rate and Quota'!$D$6&lt;1.25,'Commission Rate and Quota'!$D$24,'Commission Rate and Quota'!$D$25))))),IF(K503/'Commission Rate and Quota'!$E$6&lt;0.5,'Commission Rate and Quota'!$E$20,IF(K503/'Commission Rate and Quota'!$E$6&lt;0.75,'Commission Rate and Quota'!$E$21,IF(K503/'Commission Rate and Quota'!$E$6&lt;0.9,'Commission Rate and Quota'!$E$22,IF(K503/'Commission Rate and Quota'!$E$6&lt;1,'Commission Rate and Quota'!$E$23,IF(K503/'Commission Rate and Quota'!$E$6&lt;1.25,'Commission Rate and Quota'!$E$24,'Commission Rate and Quota'!$E$25))))))</f>
        <v>0.14000000000000001</v>
      </c>
      <c r="M503" s="76">
        <f t="shared" si="21"/>
        <v>129.23680000000002</v>
      </c>
    </row>
    <row r="504" spans="1:13" x14ac:dyDescent="0.25">
      <c r="A504" s="43" t="s">
        <v>85</v>
      </c>
      <c r="B504" s="44">
        <v>45921</v>
      </c>
      <c r="C504" s="43">
        <v>41359</v>
      </c>
      <c r="D504" s="45">
        <v>19192.939999999999</v>
      </c>
      <c r="E504" s="45">
        <v>1536.14</v>
      </c>
      <c r="F504" s="43" t="s">
        <v>33</v>
      </c>
      <c r="G504" s="43">
        <v>762668</v>
      </c>
      <c r="H504" s="43" t="s">
        <v>15</v>
      </c>
      <c r="I504" s="43" t="s">
        <v>34</v>
      </c>
      <c r="J504" s="43" t="s">
        <v>13</v>
      </c>
      <c r="K504" s="46">
        <f t="shared" si="22"/>
        <v>784981.9099999998</v>
      </c>
      <c r="L504" s="82">
        <f>IF(I504="Product",IF(K504/'Commission Rate and Quota'!$D$6&lt;0.5,'Commission Rate and Quota'!$D$20,IF(K504/'Commission Rate and Quota'!$D$6&lt;0.75,'Commission Rate and Quota'!$D$21,IF(K504/'Commission Rate and Quota'!$D$6&lt;0.9,'Commission Rate and Quota'!$D$22,IF('Data (1 &amp; 2)'!K504/'Commission Rate and Quota'!$D$6&lt;1,'Commission Rate and Quota'!$D$23,IF('Data (1 &amp; 2)'!K504/'Commission Rate and Quota'!$D$6&lt;1.25,'Commission Rate and Quota'!$D$24,'Commission Rate and Quota'!$D$25))))),IF(K504/'Commission Rate and Quota'!$E$6&lt;0.5,'Commission Rate and Quota'!$E$20,IF(K504/'Commission Rate and Quota'!$E$6&lt;0.75,'Commission Rate and Quota'!$E$21,IF(K504/'Commission Rate and Quota'!$E$6&lt;0.9,'Commission Rate and Quota'!$E$22,IF(K504/'Commission Rate and Quota'!$E$6&lt;1,'Commission Rate and Quota'!$E$23,IF(K504/'Commission Rate and Quota'!$E$6&lt;1.25,'Commission Rate and Quota'!$E$24,'Commission Rate and Quota'!$E$25))))))</f>
        <v>0.14000000000000001</v>
      </c>
      <c r="M504" s="76">
        <f t="shared" si="21"/>
        <v>2687.0116000000003</v>
      </c>
    </row>
    <row r="505" spans="1:13" x14ac:dyDescent="0.25">
      <c r="A505" s="43" t="s">
        <v>85</v>
      </c>
      <c r="B505" s="44">
        <v>45921</v>
      </c>
      <c r="C505" s="43">
        <v>41359</v>
      </c>
      <c r="D505" s="45">
        <v>35610.120000000003</v>
      </c>
      <c r="E505" s="45">
        <v>2850.12</v>
      </c>
      <c r="F505" s="43" t="s">
        <v>33</v>
      </c>
      <c r="G505" s="43">
        <v>762668</v>
      </c>
      <c r="H505" s="43" t="s">
        <v>15</v>
      </c>
      <c r="I505" s="43" t="s">
        <v>34</v>
      </c>
      <c r="J505" s="43" t="s">
        <v>13</v>
      </c>
      <c r="K505" s="46">
        <f t="shared" si="22"/>
        <v>820592.0299999998</v>
      </c>
      <c r="L505" s="82">
        <f>IF(I505="Product",IF(K505/'Commission Rate and Quota'!$D$6&lt;0.5,'Commission Rate and Quota'!$D$20,IF(K505/'Commission Rate and Quota'!$D$6&lt;0.75,'Commission Rate and Quota'!$D$21,IF(K505/'Commission Rate and Quota'!$D$6&lt;0.9,'Commission Rate and Quota'!$D$22,IF('Data (1 &amp; 2)'!K505/'Commission Rate and Quota'!$D$6&lt;1,'Commission Rate and Quota'!$D$23,IF('Data (1 &amp; 2)'!K505/'Commission Rate and Quota'!$D$6&lt;1.25,'Commission Rate and Quota'!$D$24,'Commission Rate and Quota'!$D$25))))),IF(K505/'Commission Rate and Quota'!$E$6&lt;0.5,'Commission Rate and Quota'!$E$20,IF(K505/'Commission Rate and Quota'!$E$6&lt;0.75,'Commission Rate and Quota'!$E$21,IF(K505/'Commission Rate and Quota'!$E$6&lt;0.9,'Commission Rate and Quota'!$E$22,IF(K505/'Commission Rate and Quota'!$E$6&lt;1,'Commission Rate and Quota'!$E$23,IF(K505/'Commission Rate and Quota'!$E$6&lt;1.25,'Commission Rate and Quota'!$E$24,'Commission Rate and Quota'!$E$25))))))</f>
        <v>0.14000000000000001</v>
      </c>
      <c r="M505" s="76">
        <f t="shared" si="21"/>
        <v>4985.4168000000009</v>
      </c>
    </row>
    <row r="506" spans="1:13" x14ac:dyDescent="0.25">
      <c r="A506" s="43" t="s">
        <v>85</v>
      </c>
      <c r="B506" s="44">
        <v>45921</v>
      </c>
      <c r="C506" s="43">
        <v>41359</v>
      </c>
      <c r="D506" s="45">
        <v>6008.07</v>
      </c>
      <c r="E506" s="45">
        <v>480.87</v>
      </c>
      <c r="F506" s="43" t="s">
        <v>33</v>
      </c>
      <c r="G506" s="43">
        <v>762668</v>
      </c>
      <c r="H506" s="43" t="s">
        <v>15</v>
      </c>
      <c r="I506" s="43" t="s">
        <v>34</v>
      </c>
      <c r="J506" s="43" t="s">
        <v>13</v>
      </c>
      <c r="K506" s="46">
        <f t="shared" si="22"/>
        <v>826600.09999999974</v>
      </c>
      <c r="L506" s="82">
        <f>IF(I506="Product",IF(K506/'Commission Rate and Quota'!$D$6&lt;0.5,'Commission Rate and Quota'!$D$20,IF(K506/'Commission Rate and Quota'!$D$6&lt;0.75,'Commission Rate and Quota'!$D$21,IF(K506/'Commission Rate and Quota'!$D$6&lt;0.9,'Commission Rate and Quota'!$D$22,IF('Data (1 &amp; 2)'!K506/'Commission Rate and Quota'!$D$6&lt;1,'Commission Rate and Quota'!$D$23,IF('Data (1 &amp; 2)'!K506/'Commission Rate and Quota'!$D$6&lt;1.25,'Commission Rate and Quota'!$D$24,'Commission Rate and Quota'!$D$25))))),IF(K506/'Commission Rate and Quota'!$E$6&lt;0.5,'Commission Rate and Quota'!$E$20,IF(K506/'Commission Rate and Quota'!$E$6&lt;0.75,'Commission Rate and Quota'!$E$21,IF(K506/'Commission Rate and Quota'!$E$6&lt;0.9,'Commission Rate and Quota'!$E$22,IF(K506/'Commission Rate and Quota'!$E$6&lt;1,'Commission Rate and Quota'!$E$23,IF(K506/'Commission Rate and Quota'!$E$6&lt;1.25,'Commission Rate and Quota'!$E$24,'Commission Rate and Quota'!$E$25))))))</f>
        <v>0.14000000000000001</v>
      </c>
      <c r="M506" s="76">
        <f t="shared" si="21"/>
        <v>841.12980000000005</v>
      </c>
    </row>
    <row r="507" spans="1:13" x14ac:dyDescent="0.25">
      <c r="A507" s="43" t="s">
        <v>85</v>
      </c>
      <c r="B507" s="44">
        <v>45921</v>
      </c>
      <c r="C507" s="43">
        <v>41359</v>
      </c>
      <c r="D507" s="45">
        <v>5016.91</v>
      </c>
      <c r="E507" s="45">
        <v>0</v>
      </c>
      <c r="F507" s="43" t="s">
        <v>33</v>
      </c>
      <c r="G507" s="43">
        <v>762668</v>
      </c>
      <c r="H507" s="43" t="s">
        <v>15</v>
      </c>
      <c r="I507" s="43" t="s">
        <v>34</v>
      </c>
      <c r="J507" s="43" t="s">
        <v>13</v>
      </c>
      <c r="K507" s="46">
        <f t="shared" si="22"/>
        <v>831617.00999999978</v>
      </c>
      <c r="L507" s="82">
        <f>IF(I507="Product",IF(K507/'Commission Rate and Quota'!$D$6&lt;0.5,'Commission Rate and Quota'!$D$20,IF(K507/'Commission Rate and Quota'!$D$6&lt;0.75,'Commission Rate and Quota'!$D$21,IF(K507/'Commission Rate and Quota'!$D$6&lt;0.9,'Commission Rate and Quota'!$D$22,IF('Data (1 &amp; 2)'!K507/'Commission Rate and Quota'!$D$6&lt;1,'Commission Rate and Quota'!$D$23,IF('Data (1 &amp; 2)'!K507/'Commission Rate and Quota'!$D$6&lt;1.25,'Commission Rate and Quota'!$D$24,'Commission Rate and Quota'!$D$25))))),IF(K507/'Commission Rate and Quota'!$E$6&lt;0.5,'Commission Rate and Quota'!$E$20,IF(K507/'Commission Rate and Quota'!$E$6&lt;0.75,'Commission Rate and Quota'!$E$21,IF(K507/'Commission Rate and Quota'!$E$6&lt;0.9,'Commission Rate and Quota'!$E$22,IF(K507/'Commission Rate and Quota'!$E$6&lt;1,'Commission Rate and Quota'!$E$23,IF(K507/'Commission Rate and Quota'!$E$6&lt;1.25,'Commission Rate and Quota'!$E$24,'Commission Rate and Quota'!$E$25))))))</f>
        <v>0.14000000000000001</v>
      </c>
      <c r="M507" s="76">
        <f t="shared" si="21"/>
        <v>702.36740000000009</v>
      </c>
    </row>
    <row r="508" spans="1:13" x14ac:dyDescent="0.25">
      <c r="A508" s="43" t="s">
        <v>86</v>
      </c>
      <c r="B508" s="44">
        <v>45921</v>
      </c>
      <c r="C508" s="43">
        <v>41359</v>
      </c>
      <c r="D508" s="45">
        <v>55090</v>
      </c>
      <c r="E508" s="45">
        <v>6615</v>
      </c>
      <c r="F508" s="43" t="s">
        <v>33</v>
      </c>
      <c r="G508" s="43">
        <v>762668</v>
      </c>
      <c r="H508" s="43" t="s">
        <v>15</v>
      </c>
      <c r="I508" s="43" t="s">
        <v>34</v>
      </c>
      <c r="J508" s="43" t="s">
        <v>13</v>
      </c>
      <c r="K508" s="46">
        <f t="shared" si="22"/>
        <v>886707.00999999978</v>
      </c>
      <c r="L508" s="82">
        <f>IF(I508="Product",IF(K508/'Commission Rate and Quota'!$D$6&lt;0.5,'Commission Rate and Quota'!$D$20,IF(K508/'Commission Rate and Quota'!$D$6&lt;0.75,'Commission Rate and Quota'!$D$21,IF(K508/'Commission Rate and Quota'!$D$6&lt;0.9,'Commission Rate and Quota'!$D$22,IF('Data (1 &amp; 2)'!K508/'Commission Rate and Quota'!$D$6&lt;1,'Commission Rate and Quota'!$D$23,IF('Data (1 &amp; 2)'!K508/'Commission Rate and Quota'!$D$6&lt;1.25,'Commission Rate and Quota'!$D$24,'Commission Rate and Quota'!$D$25))))),IF(K508/'Commission Rate and Quota'!$E$6&lt;0.5,'Commission Rate and Quota'!$E$20,IF(K508/'Commission Rate and Quota'!$E$6&lt;0.75,'Commission Rate and Quota'!$E$21,IF(K508/'Commission Rate and Quota'!$E$6&lt;0.9,'Commission Rate and Quota'!$E$22,IF(K508/'Commission Rate and Quota'!$E$6&lt;1,'Commission Rate and Quota'!$E$23,IF(K508/'Commission Rate and Quota'!$E$6&lt;1.25,'Commission Rate and Quota'!$E$24,'Commission Rate and Quota'!$E$25))))))</f>
        <v>0.16</v>
      </c>
      <c r="M508" s="76">
        <f t="shared" si="21"/>
        <v>8814.4</v>
      </c>
    </row>
    <row r="509" spans="1:13" x14ac:dyDescent="0.25">
      <c r="A509" s="43" t="s">
        <v>86</v>
      </c>
      <c r="B509" s="44">
        <v>45921</v>
      </c>
      <c r="C509" s="43">
        <v>41359</v>
      </c>
      <c r="D509" s="45">
        <v>13566</v>
      </c>
      <c r="E509" s="45">
        <v>1631</v>
      </c>
      <c r="F509" s="43" t="s">
        <v>33</v>
      </c>
      <c r="G509" s="43">
        <v>762668</v>
      </c>
      <c r="H509" s="43" t="s">
        <v>15</v>
      </c>
      <c r="I509" s="43" t="s">
        <v>34</v>
      </c>
      <c r="J509" s="43" t="s">
        <v>13</v>
      </c>
      <c r="K509" s="46">
        <f t="shared" si="22"/>
        <v>900273.00999999978</v>
      </c>
      <c r="L509" s="82">
        <f>IF(I509="Product",IF(K509/'Commission Rate and Quota'!$D$6&lt;0.5,'Commission Rate and Quota'!$D$20,IF(K509/'Commission Rate and Quota'!$D$6&lt;0.75,'Commission Rate and Quota'!$D$21,IF(K509/'Commission Rate and Quota'!$D$6&lt;0.9,'Commission Rate and Quota'!$D$22,IF('Data (1 &amp; 2)'!K509/'Commission Rate and Quota'!$D$6&lt;1,'Commission Rate and Quota'!$D$23,IF('Data (1 &amp; 2)'!K509/'Commission Rate and Quota'!$D$6&lt;1.25,'Commission Rate and Quota'!$D$24,'Commission Rate and Quota'!$D$25))))),IF(K509/'Commission Rate and Quota'!$E$6&lt;0.5,'Commission Rate and Quota'!$E$20,IF(K509/'Commission Rate and Quota'!$E$6&lt;0.75,'Commission Rate and Quota'!$E$21,IF(K509/'Commission Rate and Quota'!$E$6&lt;0.9,'Commission Rate and Quota'!$E$22,IF(K509/'Commission Rate and Quota'!$E$6&lt;1,'Commission Rate and Quota'!$E$23,IF(K509/'Commission Rate and Quota'!$E$6&lt;1.25,'Commission Rate and Quota'!$E$24,'Commission Rate and Quota'!$E$25))))))</f>
        <v>0.16</v>
      </c>
      <c r="M509" s="76">
        <f t="shared" si="21"/>
        <v>2170.56</v>
      </c>
    </row>
    <row r="510" spans="1:13" x14ac:dyDescent="0.25">
      <c r="A510" s="43" t="s">
        <v>86</v>
      </c>
      <c r="B510" s="44">
        <v>45921</v>
      </c>
      <c r="C510" s="43">
        <v>41359</v>
      </c>
      <c r="D510" s="45">
        <v>5664.13</v>
      </c>
      <c r="E510" s="45">
        <v>0</v>
      </c>
      <c r="F510" s="43" t="s">
        <v>33</v>
      </c>
      <c r="G510" s="43">
        <v>762668</v>
      </c>
      <c r="H510" s="43" t="s">
        <v>15</v>
      </c>
      <c r="I510" s="43" t="s">
        <v>34</v>
      </c>
      <c r="J510" s="43" t="s">
        <v>13</v>
      </c>
      <c r="K510" s="46">
        <f t="shared" si="22"/>
        <v>905937.13999999978</v>
      </c>
      <c r="L510" s="82">
        <f>IF(I510="Product",IF(K510/'Commission Rate and Quota'!$D$6&lt;0.5,'Commission Rate and Quota'!$D$20,IF(K510/'Commission Rate and Quota'!$D$6&lt;0.75,'Commission Rate and Quota'!$D$21,IF(K510/'Commission Rate and Quota'!$D$6&lt;0.9,'Commission Rate and Quota'!$D$22,IF('Data (1 &amp; 2)'!K510/'Commission Rate and Quota'!$D$6&lt;1,'Commission Rate and Quota'!$D$23,IF('Data (1 &amp; 2)'!K510/'Commission Rate and Quota'!$D$6&lt;1.25,'Commission Rate and Quota'!$D$24,'Commission Rate and Quota'!$D$25))))),IF(K510/'Commission Rate and Quota'!$E$6&lt;0.5,'Commission Rate and Quota'!$E$20,IF(K510/'Commission Rate and Quota'!$E$6&lt;0.75,'Commission Rate and Quota'!$E$21,IF(K510/'Commission Rate and Quota'!$E$6&lt;0.9,'Commission Rate and Quota'!$E$22,IF(K510/'Commission Rate and Quota'!$E$6&lt;1,'Commission Rate and Quota'!$E$23,IF(K510/'Commission Rate and Quota'!$E$6&lt;1.25,'Commission Rate and Quota'!$E$24,'Commission Rate and Quota'!$E$25))))))</f>
        <v>0.16</v>
      </c>
      <c r="M510" s="76">
        <f t="shared" si="21"/>
        <v>906.26080000000002</v>
      </c>
    </row>
    <row r="511" spans="1:13" x14ac:dyDescent="0.25">
      <c r="A511" s="43" t="s">
        <v>70</v>
      </c>
      <c r="B511" s="44">
        <v>45924</v>
      </c>
      <c r="C511" s="43">
        <v>41318</v>
      </c>
      <c r="D511" s="45">
        <v>14823.9</v>
      </c>
      <c r="E511" s="45">
        <v>2223.9</v>
      </c>
      <c r="F511" s="43" t="s">
        <v>33</v>
      </c>
      <c r="G511" s="43">
        <v>762668</v>
      </c>
      <c r="H511" s="43" t="s">
        <v>15</v>
      </c>
      <c r="I511" s="43" t="s">
        <v>34</v>
      </c>
      <c r="J511" s="43" t="s">
        <v>13</v>
      </c>
      <c r="K511" s="46">
        <f t="shared" si="22"/>
        <v>920761.0399999998</v>
      </c>
      <c r="L511" s="82">
        <f>IF(I511="Product",IF(K511/'Commission Rate and Quota'!$D$6&lt;0.5,'Commission Rate and Quota'!$D$20,IF(K511/'Commission Rate and Quota'!$D$6&lt;0.75,'Commission Rate and Quota'!$D$21,IF(K511/'Commission Rate and Quota'!$D$6&lt;0.9,'Commission Rate and Quota'!$D$22,IF('Data (1 &amp; 2)'!K511/'Commission Rate and Quota'!$D$6&lt;1,'Commission Rate and Quota'!$D$23,IF('Data (1 &amp; 2)'!K511/'Commission Rate and Quota'!$D$6&lt;1.25,'Commission Rate and Quota'!$D$24,'Commission Rate and Quota'!$D$25))))),IF(K511/'Commission Rate and Quota'!$E$6&lt;0.5,'Commission Rate and Quota'!$E$20,IF(K511/'Commission Rate and Quota'!$E$6&lt;0.75,'Commission Rate and Quota'!$E$21,IF(K511/'Commission Rate and Quota'!$E$6&lt;0.9,'Commission Rate and Quota'!$E$22,IF(K511/'Commission Rate and Quota'!$E$6&lt;1,'Commission Rate and Quota'!$E$23,IF(K511/'Commission Rate and Quota'!$E$6&lt;1.25,'Commission Rate and Quota'!$E$24,'Commission Rate and Quota'!$E$25))))))</f>
        <v>0.16</v>
      </c>
      <c r="M511" s="76">
        <f t="shared" si="21"/>
        <v>2371.8240000000001</v>
      </c>
    </row>
    <row r="512" spans="1:13" x14ac:dyDescent="0.25">
      <c r="A512" s="43" t="s">
        <v>70</v>
      </c>
      <c r="B512" s="44">
        <v>45924</v>
      </c>
      <c r="C512" s="43">
        <v>41318</v>
      </c>
      <c r="D512" s="45">
        <v>2823.6</v>
      </c>
      <c r="E512" s="45">
        <v>423.6</v>
      </c>
      <c r="F512" s="43" t="s">
        <v>33</v>
      </c>
      <c r="G512" s="43">
        <v>762668</v>
      </c>
      <c r="H512" s="43" t="s">
        <v>15</v>
      </c>
      <c r="I512" s="43" t="s">
        <v>34</v>
      </c>
      <c r="J512" s="43" t="s">
        <v>13</v>
      </c>
      <c r="K512" s="46">
        <f t="shared" si="22"/>
        <v>923584.63999999978</v>
      </c>
      <c r="L512" s="82">
        <f>IF(I512="Product",IF(K512/'Commission Rate and Quota'!$D$6&lt;0.5,'Commission Rate and Quota'!$D$20,IF(K512/'Commission Rate and Quota'!$D$6&lt;0.75,'Commission Rate and Quota'!$D$21,IF(K512/'Commission Rate and Quota'!$D$6&lt;0.9,'Commission Rate and Quota'!$D$22,IF('Data (1 &amp; 2)'!K512/'Commission Rate and Quota'!$D$6&lt;1,'Commission Rate and Quota'!$D$23,IF('Data (1 &amp; 2)'!K512/'Commission Rate and Quota'!$D$6&lt;1.25,'Commission Rate and Quota'!$D$24,'Commission Rate and Quota'!$D$25))))),IF(K512/'Commission Rate and Quota'!$E$6&lt;0.5,'Commission Rate and Quota'!$E$20,IF(K512/'Commission Rate and Quota'!$E$6&lt;0.75,'Commission Rate and Quota'!$E$21,IF(K512/'Commission Rate and Quota'!$E$6&lt;0.9,'Commission Rate and Quota'!$E$22,IF(K512/'Commission Rate and Quota'!$E$6&lt;1,'Commission Rate and Quota'!$E$23,IF(K512/'Commission Rate and Quota'!$E$6&lt;1.25,'Commission Rate and Quota'!$E$24,'Commission Rate and Quota'!$E$25))))))</f>
        <v>0.16</v>
      </c>
      <c r="M512" s="76">
        <f t="shared" si="21"/>
        <v>451.77600000000001</v>
      </c>
    </row>
    <row r="513" spans="1:13" x14ac:dyDescent="0.25">
      <c r="A513" s="43" t="s">
        <v>70</v>
      </c>
      <c r="B513" s="44">
        <v>45924</v>
      </c>
      <c r="C513" s="43">
        <v>41318</v>
      </c>
      <c r="D513" s="45">
        <v>1409.33</v>
      </c>
      <c r="E513" s="45">
        <v>0</v>
      </c>
      <c r="F513" s="43" t="s">
        <v>33</v>
      </c>
      <c r="G513" s="43">
        <v>762668</v>
      </c>
      <c r="H513" s="43" t="s">
        <v>15</v>
      </c>
      <c r="I513" s="43" t="s">
        <v>34</v>
      </c>
      <c r="J513" s="43" t="s">
        <v>13</v>
      </c>
      <c r="K513" s="46">
        <f t="shared" si="22"/>
        <v>924993.96999999974</v>
      </c>
      <c r="L513" s="82">
        <f>IF(I513="Product",IF(K513/'Commission Rate and Quota'!$D$6&lt;0.5,'Commission Rate and Quota'!$D$20,IF(K513/'Commission Rate and Quota'!$D$6&lt;0.75,'Commission Rate and Quota'!$D$21,IF(K513/'Commission Rate and Quota'!$D$6&lt;0.9,'Commission Rate and Quota'!$D$22,IF('Data (1 &amp; 2)'!K513/'Commission Rate and Quota'!$D$6&lt;1,'Commission Rate and Quota'!$D$23,IF('Data (1 &amp; 2)'!K513/'Commission Rate and Quota'!$D$6&lt;1.25,'Commission Rate and Quota'!$D$24,'Commission Rate and Quota'!$D$25))))),IF(K513/'Commission Rate and Quota'!$E$6&lt;0.5,'Commission Rate and Quota'!$E$20,IF(K513/'Commission Rate and Quota'!$E$6&lt;0.75,'Commission Rate and Quota'!$E$21,IF(K513/'Commission Rate and Quota'!$E$6&lt;0.9,'Commission Rate and Quota'!$E$22,IF(K513/'Commission Rate and Quota'!$E$6&lt;1,'Commission Rate and Quota'!$E$23,IF(K513/'Commission Rate and Quota'!$E$6&lt;1.25,'Commission Rate and Quota'!$E$24,'Commission Rate and Quota'!$E$25))))))</f>
        <v>0.16</v>
      </c>
      <c r="M513" s="76">
        <f t="shared" si="21"/>
        <v>225.49279999999999</v>
      </c>
    </row>
    <row r="514" spans="1:13" x14ac:dyDescent="0.25">
      <c r="A514" s="43" t="s">
        <v>87</v>
      </c>
      <c r="B514" s="44">
        <v>45926</v>
      </c>
      <c r="C514" s="43">
        <v>41359</v>
      </c>
      <c r="D514" s="45">
        <v>424.87</v>
      </c>
      <c r="E514" s="45">
        <v>0</v>
      </c>
      <c r="F514" s="43" t="s">
        <v>33</v>
      </c>
      <c r="G514" s="43">
        <v>762668</v>
      </c>
      <c r="H514" s="43" t="s">
        <v>15</v>
      </c>
      <c r="I514" s="43" t="s">
        <v>34</v>
      </c>
      <c r="J514" s="43" t="s">
        <v>13</v>
      </c>
      <c r="K514" s="46">
        <f t="shared" si="22"/>
        <v>925418.83999999973</v>
      </c>
      <c r="L514" s="82">
        <f>IF(I514="Product",IF(K514/'Commission Rate and Quota'!$D$6&lt;0.5,'Commission Rate and Quota'!$D$20,IF(K514/'Commission Rate and Quota'!$D$6&lt;0.75,'Commission Rate and Quota'!$D$21,IF(K514/'Commission Rate and Quota'!$D$6&lt;0.9,'Commission Rate and Quota'!$D$22,IF('Data (1 &amp; 2)'!K514/'Commission Rate and Quota'!$D$6&lt;1,'Commission Rate and Quota'!$D$23,IF('Data (1 &amp; 2)'!K514/'Commission Rate and Quota'!$D$6&lt;1.25,'Commission Rate and Quota'!$D$24,'Commission Rate and Quota'!$D$25))))),IF(K514/'Commission Rate and Quota'!$E$6&lt;0.5,'Commission Rate and Quota'!$E$20,IF(K514/'Commission Rate and Quota'!$E$6&lt;0.75,'Commission Rate and Quota'!$E$21,IF(K514/'Commission Rate and Quota'!$E$6&lt;0.9,'Commission Rate and Quota'!$E$22,IF(K514/'Commission Rate and Quota'!$E$6&lt;1,'Commission Rate and Quota'!$E$23,IF(K514/'Commission Rate and Quota'!$E$6&lt;1.25,'Commission Rate and Quota'!$E$24,'Commission Rate and Quota'!$E$25))))))</f>
        <v>0.16</v>
      </c>
      <c r="M514" s="76">
        <f t="shared" si="21"/>
        <v>67.979200000000006</v>
      </c>
    </row>
    <row r="515" spans="1:13" x14ac:dyDescent="0.25">
      <c r="A515" s="43" t="s">
        <v>87</v>
      </c>
      <c r="B515" s="44">
        <v>45926</v>
      </c>
      <c r="C515" s="43">
        <v>41359</v>
      </c>
      <c r="D515" s="45">
        <v>5150</v>
      </c>
      <c r="E515" s="45">
        <v>371.64</v>
      </c>
      <c r="F515" s="43" t="s">
        <v>33</v>
      </c>
      <c r="G515" s="43">
        <v>762668</v>
      </c>
      <c r="H515" s="43" t="s">
        <v>15</v>
      </c>
      <c r="I515" s="43" t="s">
        <v>34</v>
      </c>
      <c r="J515" s="43" t="s">
        <v>13</v>
      </c>
      <c r="K515" s="46">
        <f t="shared" si="22"/>
        <v>930568.83999999973</v>
      </c>
      <c r="L515" s="82">
        <f>IF(I515="Product",IF(K515/'Commission Rate and Quota'!$D$6&lt;0.5,'Commission Rate and Quota'!$D$20,IF(K515/'Commission Rate and Quota'!$D$6&lt;0.75,'Commission Rate and Quota'!$D$21,IF(K515/'Commission Rate and Quota'!$D$6&lt;0.9,'Commission Rate and Quota'!$D$22,IF('Data (1 &amp; 2)'!K515/'Commission Rate and Quota'!$D$6&lt;1,'Commission Rate and Quota'!$D$23,IF('Data (1 &amp; 2)'!K515/'Commission Rate and Quota'!$D$6&lt;1.25,'Commission Rate and Quota'!$D$24,'Commission Rate and Quota'!$D$25))))),IF(K515/'Commission Rate and Quota'!$E$6&lt;0.5,'Commission Rate and Quota'!$E$20,IF(K515/'Commission Rate and Quota'!$E$6&lt;0.75,'Commission Rate and Quota'!$E$21,IF(K515/'Commission Rate and Quota'!$E$6&lt;0.9,'Commission Rate and Quota'!$E$22,IF(K515/'Commission Rate and Quota'!$E$6&lt;1,'Commission Rate and Quota'!$E$23,IF(K515/'Commission Rate and Quota'!$E$6&lt;1.25,'Commission Rate and Quota'!$E$24,'Commission Rate and Quota'!$E$25))))))</f>
        <v>0.16</v>
      </c>
      <c r="M515" s="76">
        <f t="shared" ref="M515:M541" si="23">L515*D515</f>
        <v>824</v>
      </c>
    </row>
    <row r="516" spans="1:13" x14ac:dyDescent="0.25">
      <c r="A516" s="43" t="s">
        <v>54</v>
      </c>
      <c r="B516" s="44">
        <v>45928</v>
      </c>
      <c r="C516" s="43">
        <v>37707</v>
      </c>
      <c r="D516" s="45">
        <v>10000</v>
      </c>
      <c r="E516" s="45">
        <v>625</v>
      </c>
      <c r="F516" s="43" t="s">
        <v>33</v>
      </c>
      <c r="G516" s="43">
        <v>762668</v>
      </c>
      <c r="H516" s="43" t="s">
        <v>15</v>
      </c>
      <c r="I516" s="43" t="s">
        <v>34</v>
      </c>
      <c r="J516" s="43" t="s">
        <v>13</v>
      </c>
      <c r="K516" s="46">
        <f t="shared" si="22"/>
        <v>940568.83999999973</v>
      </c>
      <c r="L516" s="82">
        <f>IF(I516="Product",IF(K516/'Commission Rate and Quota'!$D$6&lt;0.5,'Commission Rate and Quota'!$D$20,IF(K516/'Commission Rate and Quota'!$D$6&lt;0.75,'Commission Rate and Quota'!$D$21,IF(K516/'Commission Rate and Quota'!$D$6&lt;0.9,'Commission Rate and Quota'!$D$22,IF('Data (1 &amp; 2)'!K516/'Commission Rate and Quota'!$D$6&lt;1,'Commission Rate and Quota'!$D$23,IF('Data (1 &amp; 2)'!K516/'Commission Rate and Quota'!$D$6&lt;1.25,'Commission Rate and Quota'!$D$24,'Commission Rate and Quota'!$D$25))))),IF(K516/'Commission Rate and Quota'!$E$6&lt;0.5,'Commission Rate and Quota'!$E$20,IF(K516/'Commission Rate and Quota'!$E$6&lt;0.75,'Commission Rate and Quota'!$E$21,IF(K516/'Commission Rate and Quota'!$E$6&lt;0.9,'Commission Rate and Quota'!$E$22,IF(K516/'Commission Rate and Quota'!$E$6&lt;1,'Commission Rate and Quota'!$E$23,IF(K516/'Commission Rate and Quota'!$E$6&lt;1.25,'Commission Rate and Quota'!$E$24,'Commission Rate and Quota'!$E$25))))))</f>
        <v>0.16</v>
      </c>
      <c r="M516" s="76">
        <f t="shared" si="23"/>
        <v>1600</v>
      </c>
    </row>
    <row r="517" spans="1:13" x14ac:dyDescent="0.25">
      <c r="A517" s="43" t="s">
        <v>54</v>
      </c>
      <c r="B517" s="44">
        <v>45928</v>
      </c>
      <c r="C517" s="43">
        <v>37707</v>
      </c>
      <c r="D517" s="45">
        <v>3276</v>
      </c>
      <c r="E517" s="45">
        <v>1026</v>
      </c>
      <c r="F517" s="43" t="s">
        <v>33</v>
      </c>
      <c r="G517" s="43">
        <v>762668</v>
      </c>
      <c r="H517" s="43" t="s">
        <v>15</v>
      </c>
      <c r="I517" s="43" t="s">
        <v>34</v>
      </c>
      <c r="J517" s="43" t="s">
        <v>13</v>
      </c>
      <c r="K517" s="46">
        <f t="shared" si="22"/>
        <v>943844.83999999973</v>
      </c>
      <c r="L517" s="82">
        <f>IF(I517="Product",IF(K517/'Commission Rate and Quota'!$D$6&lt;0.5,'Commission Rate and Quota'!$D$20,IF(K517/'Commission Rate and Quota'!$D$6&lt;0.75,'Commission Rate and Quota'!$D$21,IF(K517/'Commission Rate and Quota'!$D$6&lt;0.9,'Commission Rate and Quota'!$D$22,IF('Data (1 &amp; 2)'!K517/'Commission Rate and Quota'!$D$6&lt;1,'Commission Rate and Quota'!$D$23,IF('Data (1 &amp; 2)'!K517/'Commission Rate and Quota'!$D$6&lt;1.25,'Commission Rate and Quota'!$D$24,'Commission Rate and Quota'!$D$25))))),IF(K517/'Commission Rate and Quota'!$E$6&lt;0.5,'Commission Rate and Quota'!$E$20,IF(K517/'Commission Rate and Quota'!$E$6&lt;0.75,'Commission Rate and Quota'!$E$21,IF(K517/'Commission Rate and Quota'!$E$6&lt;0.9,'Commission Rate and Quota'!$E$22,IF(K517/'Commission Rate and Quota'!$E$6&lt;1,'Commission Rate and Quota'!$E$23,IF(K517/'Commission Rate and Quota'!$E$6&lt;1.25,'Commission Rate and Quota'!$E$24,'Commission Rate and Quota'!$E$25))))))</f>
        <v>0.16</v>
      </c>
      <c r="M517" s="76">
        <f t="shared" si="23"/>
        <v>524.16</v>
      </c>
    </row>
    <row r="518" spans="1:13" x14ac:dyDescent="0.25">
      <c r="A518" s="43" t="s">
        <v>54</v>
      </c>
      <c r="B518" s="44">
        <v>45928</v>
      </c>
      <c r="C518" s="43">
        <v>37707</v>
      </c>
      <c r="D518" s="45">
        <v>1095.27</v>
      </c>
      <c r="E518" s="45">
        <v>0</v>
      </c>
      <c r="F518" s="43" t="s">
        <v>33</v>
      </c>
      <c r="G518" s="43">
        <v>762668</v>
      </c>
      <c r="H518" s="43" t="s">
        <v>15</v>
      </c>
      <c r="I518" s="43" t="s">
        <v>34</v>
      </c>
      <c r="J518" s="43" t="s">
        <v>13</v>
      </c>
      <c r="K518" s="46">
        <f t="shared" si="22"/>
        <v>944940.10999999975</v>
      </c>
      <c r="L518" s="82">
        <f>IF(I518="Product",IF(K518/'Commission Rate and Quota'!$D$6&lt;0.5,'Commission Rate and Quota'!$D$20,IF(K518/'Commission Rate and Quota'!$D$6&lt;0.75,'Commission Rate and Quota'!$D$21,IF(K518/'Commission Rate and Quota'!$D$6&lt;0.9,'Commission Rate and Quota'!$D$22,IF('Data (1 &amp; 2)'!K518/'Commission Rate and Quota'!$D$6&lt;1,'Commission Rate and Quota'!$D$23,IF('Data (1 &amp; 2)'!K518/'Commission Rate and Quota'!$D$6&lt;1.25,'Commission Rate and Quota'!$D$24,'Commission Rate and Quota'!$D$25))))),IF(K518/'Commission Rate and Quota'!$E$6&lt;0.5,'Commission Rate and Quota'!$E$20,IF(K518/'Commission Rate and Quota'!$E$6&lt;0.75,'Commission Rate and Quota'!$E$21,IF(K518/'Commission Rate and Quota'!$E$6&lt;0.9,'Commission Rate and Quota'!$E$22,IF(K518/'Commission Rate and Quota'!$E$6&lt;1,'Commission Rate and Quota'!$E$23,IF(K518/'Commission Rate and Quota'!$E$6&lt;1.25,'Commission Rate and Quota'!$E$24,'Commission Rate and Quota'!$E$25))))))</f>
        <v>0.16</v>
      </c>
      <c r="M518" s="76">
        <f t="shared" si="23"/>
        <v>175.2432</v>
      </c>
    </row>
    <row r="519" spans="1:13" x14ac:dyDescent="0.25">
      <c r="A519" s="43" t="s">
        <v>88</v>
      </c>
      <c r="B519" s="44">
        <v>45935</v>
      </c>
      <c r="C519" s="43">
        <v>41359</v>
      </c>
      <c r="D519" s="45">
        <v>4753.93</v>
      </c>
      <c r="E519" s="45">
        <v>380.49</v>
      </c>
      <c r="F519" s="43" t="s">
        <v>33</v>
      </c>
      <c r="G519" s="43">
        <v>762668</v>
      </c>
      <c r="H519" s="43" t="s">
        <v>15</v>
      </c>
      <c r="I519" s="43" t="s">
        <v>34</v>
      </c>
      <c r="J519" s="43" t="s">
        <v>13</v>
      </c>
      <c r="K519" s="46">
        <f t="shared" si="22"/>
        <v>949694.0399999998</v>
      </c>
      <c r="L519" s="82">
        <f>IF(I519="Product",IF(K519/'Commission Rate and Quota'!$D$6&lt;0.5,'Commission Rate and Quota'!$D$20,IF(K519/'Commission Rate and Quota'!$D$6&lt;0.75,'Commission Rate and Quota'!$D$21,IF(K519/'Commission Rate and Quota'!$D$6&lt;0.9,'Commission Rate and Quota'!$D$22,IF('Data (1 &amp; 2)'!K519/'Commission Rate and Quota'!$D$6&lt;1,'Commission Rate and Quota'!$D$23,IF('Data (1 &amp; 2)'!K519/'Commission Rate and Quota'!$D$6&lt;1.25,'Commission Rate and Quota'!$D$24,'Commission Rate and Quota'!$D$25))))),IF(K519/'Commission Rate and Quota'!$E$6&lt;0.5,'Commission Rate and Quota'!$E$20,IF(K519/'Commission Rate and Quota'!$E$6&lt;0.75,'Commission Rate and Quota'!$E$21,IF(K519/'Commission Rate and Quota'!$E$6&lt;0.9,'Commission Rate and Quota'!$E$22,IF(K519/'Commission Rate and Quota'!$E$6&lt;1,'Commission Rate and Quota'!$E$23,IF(K519/'Commission Rate and Quota'!$E$6&lt;1.25,'Commission Rate and Quota'!$E$24,'Commission Rate and Quota'!$E$25))))))</f>
        <v>0.16</v>
      </c>
      <c r="M519" s="76">
        <f t="shared" si="23"/>
        <v>760.62880000000007</v>
      </c>
    </row>
    <row r="520" spans="1:13" x14ac:dyDescent="0.25">
      <c r="A520" s="43" t="s">
        <v>88</v>
      </c>
      <c r="B520" s="44">
        <v>45935</v>
      </c>
      <c r="C520" s="43">
        <v>41359</v>
      </c>
      <c r="D520" s="45">
        <v>1473.43</v>
      </c>
      <c r="E520" s="45">
        <v>117.8</v>
      </c>
      <c r="F520" s="43" t="s">
        <v>33</v>
      </c>
      <c r="G520" s="43">
        <v>762668</v>
      </c>
      <c r="H520" s="43" t="s">
        <v>15</v>
      </c>
      <c r="I520" s="43" t="s">
        <v>34</v>
      </c>
      <c r="J520" s="43" t="s">
        <v>13</v>
      </c>
      <c r="K520" s="46">
        <f t="shared" si="22"/>
        <v>951167.46999999986</v>
      </c>
      <c r="L520" s="82">
        <f>IF(I520="Product",IF(K520/'Commission Rate and Quota'!$D$6&lt;0.5,'Commission Rate and Quota'!$D$20,IF(K520/'Commission Rate and Quota'!$D$6&lt;0.75,'Commission Rate and Quota'!$D$21,IF(K520/'Commission Rate and Quota'!$D$6&lt;0.9,'Commission Rate and Quota'!$D$22,IF('Data (1 &amp; 2)'!K520/'Commission Rate and Quota'!$D$6&lt;1,'Commission Rate and Quota'!$D$23,IF('Data (1 &amp; 2)'!K520/'Commission Rate and Quota'!$D$6&lt;1.25,'Commission Rate and Quota'!$D$24,'Commission Rate and Quota'!$D$25))))),IF(K520/'Commission Rate and Quota'!$E$6&lt;0.5,'Commission Rate and Quota'!$E$20,IF(K520/'Commission Rate and Quota'!$E$6&lt;0.75,'Commission Rate and Quota'!$E$21,IF(K520/'Commission Rate and Quota'!$E$6&lt;0.9,'Commission Rate and Quota'!$E$22,IF(K520/'Commission Rate and Quota'!$E$6&lt;1,'Commission Rate and Quota'!$E$23,IF(K520/'Commission Rate and Quota'!$E$6&lt;1.25,'Commission Rate and Quota'!$E$24,'Commission Rate and Quota'!$E$25))))))</f>
        <v>0.16</v>
      </c>
      <c r="M520" s="76">
        <f t="shared" si="23"/>
        <v>235.74880000000002</v>
      </c>
    </row>
    <row r="521" spans="1:13" x14ac:dyDescent="0.25">
      <c r="A521" s="43" t="s">
        <v>88</v>
      </c>
      <c r="B521" s="44">
        <v>45935</v>
      </c>
      <c r="C521" s="43">
        <v>41359</v>
      </c>
      <c r="D521" s="45">
        <v>467.56</v>
      </c>
      <c r="E521" s="45">
        <v>0</v>
      </c>
      <c r="F521" s="43" t="s">
        <v>33</v>
      </c>
      <c r="G521" s="43">
        <v>762668</v>
      </c>
      <c r="H521" s="43" t="s">
        <v>15</v>
      </c>
      <c r="I521" s="43" t="s">
        <v>34</v>
      </c>
      <c r="J521" s="43" t="s">
        <v>13</v>
      </c>
      <c r="K521" s="46">
        <f t="shared" si="22"/>
        <v>951635.02999999991</v>
      </c>
      <c r="L521" s="82">
        <f>IF(I521="Product",IF(K521/'Commission Rate and Quota'!$D$6&lt;0.5,'Commission Rate and Quota'!$D$20,IF(K521/'Commission Rate and Quota'!$D$6&lt;0.75,'Commission Rate and Quota'!$D$21,IF(K521/'Commission Rate and Quota'!$D$6&lt;0.9,'Commission Rate and Quota'!$D$22,IF('Data (1 &amp; 2)'!K521/'Commission Rate and Quota'!$D$6&lt;1,'Commission Rate and Quota'!$D$23,IF('Data (1 &amp; 2)'!K521/'Commission Rate and Quota'!$D$6&lt;1.25,'Commission Rate and Quota'!$D$24,'Commission Rate and Quota'!$D$25))))),IF(K521/'Commission Rate and Quota'!$E$6&lt;0.5,'Commission Rate and Quota'!$E$20,IF(K521/'Commission Rate and Quota'!$E$6&lt;0.75,'Commission Rate and Quota'!$E$21,IF(K521/'Commission Rate and Quota'!$E$6&lt;0.9,'Commission Rate and Quota'!$E$22,IF(K521/'Commission Rate and Quota'!$E$6&lt;1,'Commission Rate and Quota'!$E$23,IF(K521/'Commission Rate and Quota'!$E$6&lt;1.25,'Commission Rate and Quota'!$E$24,'Commission Rate and Quota'!$E$25))))))</f>
        <v>0.16</v>
      </c>
      <c r="M521" s="76">
        <f t="shared" si="23"/>
        <v>74.809600000000003</v>
      </c>
    </row>
    <row r="522" spans="1:13" x14ac:dyDescent="0.25">
      <c r="A522" s="43" t="s">
        <v>90</v>
      </c>
      <c r="B522" s="44">
        <v>45945</v>
      </c>
      <c r="C522" s="43">
        <v>41359</v>
      </c>
      <c r="D522" s="45">
        <v>22844.16</v>
      </c>
      <c r="E522" s="45">
        <v>2972.16</v>
      </c>
      <c r="F522" s="43" t="s">
        <v>33</v>
      </c>
      <c r="G522" s="43">
        <v>762668</v>
      </c>
      <c r="H522" s="43" t="s">
        <v>15</v>
      </c>
      <c r="I522" s="43" t="s">
        <v>34</v>
      </c>
      <c r="J522" s="43" t="s">
        <v>13</v>
      </c>
      <c r="K522" s="46">
        <f t="shared" si="22"/>
        <v>974479.19</v>
      </c>
      <c r="L522" s="82">
        <f>IF(I522="Product",IF(K522/'Commission Rate and Quota'!$D$6&lt;0.5,'Commission Rate and Quota'!$D$20,IF(K522/'Commission Rate and Quota'!$D$6&lt;0.75,'Commission Rate and Quota'!$D$21,IF(K522/'Commission Rate and Quota'!$D$6&lt;0.9,'Commission Rate and Quota'!$D$22,IF('Data (1 &amp; 2)'!K522/'Commission Rate and Quota'!$D$6&lt;1,'Commission Rate and Quota'!$D$23,IF('Data (1 &amp; 2)'!K522/'Commission Rate and Quota'!$D$6&lt;1.25,'Commission Rate and Quota'!$D$24,'Commission Rate and Quota'!$D$25))))),IF(K522/'Commission Rate and Quota'!$E$6&lt;0.5,'Commission Rate and Quota'!$E$20,IF(K522/'Commission Rate and Quota'!$E$6&lt;0.75,'Commission Rate and Quota'!$E$21,IF(K522/'Commission Rate and Quota'!$E$6&lt;0.9,'Commission Rate and Quota'!$E$22,IF(K522/'Commission Rate and Quota'!$E$6&lt;1,'Commission Rate and Quota'!$E$23,IF(K522/'Commission Rate and Quota'!$E$6&lt;1.25,'Commission Rate and Quota'!$E$24,'Commission Rate and Quota'!$E$25))))))</f>
        <v>0.16</v>
      </c>
      <c r="M522" s="76">
        <f t="shared" si="23"/>
        <v>3655.0655999999999</v>
      </c>
    </row>
    <row r="523" spans="1:13" x14ac:dyDescent="0.25">
      <c r="A523" s="43" t="s">
        <v>90</v>
      </c>
      <c r="B523" s="44">
        <v>45945</v>
      </c>
      <c r="C523" s="43">
        <v>41359</v>
      </c>
      <c r="D523" s="45">
        <v>1884.64</v>
      </c>
      <c r="E523" s="45">
        <v>0</v>
      </c>
      <c r="F523" s="43" t="s">
        <v>33</v>
      </c>
      <c r="G523" s="43">
        <v>762668</v>
      </c>
      <c r="H523" s="43" t="s">
        <v>15</v>
      </c>
      <c r="I523" s="43" t="s">
        <v>34</v>
      </c>
      <c r="J523" s="43" t="s">
        <v>13</v>
      </c>
      <c r="K523" s="46">
        <f t="shared" si="22"/>
        <v>976363.83</v>
      </c>
      <c r="L523" s="82">
        <f>IF(I523="Product",IF(K523/'Commission Rate and Quota'!$D$6&lt;0.5,'Commission Rate and Quota'!$D$20,IF(K523/'Commission Rate and Quota'!$D$6&lt;0.75,'Commission Rate and Quota'!$D$21,IF(K523/'Commission Rate and Quota'!$D$6&lt;0.9,'Commission Rate and Quota'!$D$22,IF('Data (1 &amp; 2)'!K523/'Commission Rate and Quota'!$D$6&lt;1,'Commission Rate and Quota'!$D$23,IF('Data (1 &amp; 2)'!K523/'Commission Rate and Quota'!$D$6&lt;1.25,'Commission Rate and Quota'!$D$24,'Commission Rate and Quota'!$D$25))))),IF(K523/'Commission Rate and Quota'!$E$6&lt;0.5,'Commission Rate and Quota'!$E$20,IF(K523/'Commission Rate and Quota'!$E$6&lt;0.75,'Commission Rate and Quota'!$E$21,IF(K523/'Commission Rate and Quota'!$E$6&lt;0.9,'Commission Rate and Quota'!$E$22,IF(K523/'Commission Rate and Quota'!$E$6&lt;1,'Commission Rate and Quota'!$E$23,IF(K523/'Commission Rate and Quota'!$E$6&lt;1.25,'Commission Rate and Quota'!$E$24,'Commission Rate and Quota'!$E$25))))))</f>
        <v>0.16</v>
      </c>
      <c r="M523" s="76">
        <f t="shared" si="23"/>
        <v>301.54240000000004</v>
      </c>
    </row>
    <row r="524" spans="1:13" x14ac:dyDescent="0.25">
      <c r="A524" s="43" t="s">
        <v>91</v>
      </c>
      <c r="B524" s="44">
        <v>45948</v>
      </c>
      <c r="C524" s="43">
        <v>41359</v>
      </c>
      <c r="D524" s="45">
        <v>20000</v>
      </c>
      <c r="E524" s="45">
        <v>4123.68</v>
      </c>
      <c r="F524" s="43" t="s">
        <v>33</v>
      </c>
      <c r="G524" s="43">
        <v>762668</v>
      </c>
      <c r="H524" s="43" t="s">
        <v>15</v>
      </c>
      <c r="I524" s="43" t="s">
        <v>34</v>
      </c>
      <c r="J524" s="43" t="s">
        <v>13</v>
      </c>
      <c r="K524" s="46">
        <f t="shared" si="22"/>
        <v>996363.83</v>
      </c>
      <c r="L524" s="82">
        <f>IF(I524="Product",IF(K524/'Commission Rate and Quota'!$D$6&lt;0.5,'Commission Rate and Quota'!$D$20,IF(K524/'Commission Rate and Quota'!$D$6&lt;0.75,'Commission Rate and Quota'!$D$21,IF(K524/'Commission Rate and Quota'!$D$6&lt;0.9,'Commission Rate and Quota'!$D$22,IF('Data (1 &amp; 2)'!K524/'Commission Rate and Quota'!$D$6&lt;1,'Commission Rate and Quota'!$D$23,IF('Data (1 &amp; 2)'!K524/'Commission Rate and Quota'!$D$6&lt;1.25,'Commission Rate and Quota'!$D$24,'Commission Rate and Quota'!$D$25))))),IF(K524/'Commission Rate and Quota'!$E$6&lt;0.5,'Commission Rate and Quota'!$E$20,IF(K524/'Commission Rate and Quota'!$E$6&lt;0.75,'Commission Rate and Quota'!$E$21,IF(K524/'Commission Rate and Quota'!$E$6&lt;0.9,'Commission Rate and Quota'!$E$22,IF(K524/'Commission Rate and Quota'!$E$6&lt;1,'Commission Rate and Quota'!$E$23,IF(K524/'Commission Rate and Quota'!$E$6&lt;1.25,'Commission Rate and Quota'!$E$24,'Commission Rate and Quota'!$E$25))))))</f>
        <v>0.16</v>
      </c>
      <c r="M524" s="76">
        <f t="shared" si="23"/>
        <v>3200</v>
      </c>
    </row>
    <row r="525" spans="1:13" x14ac:dyDescent="0.25">
      <c r="A525" s="43" t="s">
        <v>92</v>
      </c>
      <c r="B525" s="44">
        <v>45949</v>
      </c>
      <c r="C525" s="43">
        <v>41359</v>
      </c>
      <c r="D525" s="45">
        <v>24843</v>
      </c>
      <c r="E525" s="45">
        <v>3731</v>
      </c>
      <c r="F525" s="43" t="s">
        <v>33</v>
      </c>
      <c r="G525" s="43">
        <v>762668</v>
      </c>
      <c r="H525" s="43" t="s">
        <v>15</v>
      </c>
      <c r="I525" s="43" t="s">
        <v>34</v>
      </c>
      <c r="J525" s="43" t="s">
        <v>13</v>
      </c>
      <c r="K525" s="46">
        <f t="shared" si="22"/>
        <v>1021206.83</v>
      </c>
      <c r="L525" s="82">
        <f>IF(I525="Product",IF(K525/'Commission Rate and Quota'!$D$6&lt;0.5,'Commission Rate and Quota'!$D$20,IF(K525/'Commission Rate and Quota'!$D$6&lt;0.75,'Commission Rate and Quota'!$D$21,IF(K525/'Commission Rate and Quota'!$D$6&lt;0.9,'Commission Rate and Quota'!$D$22,IF('Data (1 &amp; 2)'!K525/'Commission Rate and Quota'!$D$6&lt;1,'Commission Rate and Quota'!$D$23,IF('Data (1 &amp; 2)'!K525/'Commission Rate and Quota'!$D$6&lt;1.25,'Commission Rate and Quota'!$D$24,'Commission Rate and Quota'!$D$25))))),IF(K525/'Commission Rate and Quota'!$E$6&lt;0.5,'Commission Rate and Quota'!$E$20,IF(K525/'Commission Rate and Quota'!$E$6&lt;0.75,'Commission Rate and Quota'!$E$21,IF(K525/'Commission Rate and Quota'!$E$6&lt;0.9,'Commission Rate and Quota'!$E$22,IF(K525/'Commission Rate and Quota'!$E$6&lt;1,'Commission Rate and Quota'!$E$23,IF(K525/'Commission Rate and Quota'!$E$6&lt;1.25,'Commission Rate and Quota'!$E$24,'Commission Rate and Quota'!$E$25))))))</f>
        <v>0.16</v>
      </c>
      <c r="M525" s="76">
        <f t="shared" si="23"/>
        <v>3974.88</v>
      </c>
    </row>
    <row r="526" spans="1:13" x14ac:dyDescent="0.25">
      <c r="A526" s="43" t="s">
        <v>92</v>
      </c>
      <c r="B526" s="44">
        <v>45949</v>
      </c>
      <c r="C526" s="43">
        <v>41359</v>
      </c>
      <c r="D526" s="45">
        <v>11960</v>
      </c>
      <c r="E526" s="45">
        <v>1794</v>
      </c>
      <c r="F526" s="43" t="s">
        <v>33</v>
      </c>
      <c r="G526" s="43">
        <v>762668</v>
      </c>
      <c r="H526" s="43" t="s">
        <v>15</v>
      </c>
      <c r="I526" s="43" t="s">
        <v>34</v>
      </c>
      <c r="J526" s="43" t="s">
        <v>13</v>
      </c>
      <c r="K526" s="46">
        <f t="shared" si="22"/>
        <v>1033166.83</v>
      </c>
      <c r="L526" s="82">
        <f>IF(I526="Product",IF(K526/'Commission Rate and Quota'!$D$6&lt;0.5,'Commission Rate and Quota'!$D$20,IF(K526/'Commission Rate and Quota'!$D$6&lt;0.75,'Commission Rate and Quota'!$D$21,IF(K526/'Commission Rate and Quota'!$D$6&lt;0.9,'Commission Rate and Quota'!$D$22,IF('Data (1 &amp; 2)'!K526/'Commission Rate and Quota'!$D$6&lt;1,'Commission Rate and Quota'!$D$23,IF('Data (1 &amp; 2)'!K526/'Commission Rate and Quota'!$D$6&lt;1.25,'Commission Rate and Quota'!$D$24,'Commission Rate and Quota'!$D$25))))),IF(K526/'Commission Rate and Quota'!$E$6&lt;0.5,'Commission Rate and Quota'!$E$20,IF(K526/'Commission Rate and Quota'!$E$6&lt;0.75,'Commission Rate and Quota'!$E$21,IF(K526/'Commission Rate and Quota'!$E$6&lt;0.9,'Commission Rate and Quota'!$E$22,IF(K526/'Commission Rate and Quota'!$E$6&lt;1,'Commission Rate and Quota'!$E$23,IF(K526/'Commission Rate and Quota'!$E$6&lt;1.25,'Commission Rate and Quota'!$E$24,'Commission Rate and Quota'!$E$25))))))</f>
        <v>0.16</v>
      </c>
      <c r="M526" s="76">
        <f t="shared" si="23"/>
        <v>1913.6000000000001</v>
      </c>
    </row>
    <row r="527" spans="1:13" x14ac:dyDescent="0.25">
      <c r="A527" s="43" t="s">
        <v>92</v>
      </c>
      <c r="B527" s="44">
        <v>45949</v>
      </c>
      <c r="C527" s="43">
        <v>41359</v>
      </c>
      <c r="D527" s="45">
        <v>2626.33</v>
      </c>
      <c r="E527" s="45">
        <v>0</v>
      </c>
      <c r="F527" s="43" t="s">
        <v>33</v>
      </c>
      <c r="G527" s="43">
        <v>762668</v>
      </c>
      <c r="H527" s="43" t="s">
        <v>15</v>
      </c>
      <c r="I527" s="43" t="s">
        <v>34</v>
      </c>
      <c r="J527" s="43" t="s">
        <v>13</v>
      </c>
      <c r="K527" s="46">
        <f t="shared" si="22"/>
        <v>1035793.1599999999</v>
      </c>
      <c r="L527" s="82">
        <f>IF(I527="Product",IF(K527/'Commission Rate and Quota'!$D$6&lt;0.5,'Commission Rate and Quota'!$D$20,IF(K527/'Commission Rate and Quota'!$D$6&lt;0.75,'Commission Rate and Quota'!$D$21,IF(K527/'Commission Rate and Quota'!$D$6&lt;0.9,'Commission Rate and Quota'!$D$22,IF('Data (1 &amp; 2)'!K527/'Commission Rate and Quota'!$D$6&lt;1,'Commission Rate and Quota'!$D$23,IF('Data (1 &amp; 2)'!K527/'Commission Rate and Quota'!$D$6&lt;1.25,'Commission Rate and Quota'!$D$24,'Commission Rate and Quota'!$D$25))))),IF(K527/'Commission Rate and Quota'!$E$6&lt;0.5,'Commission Rate and Quota'!$E$20,IF(K527/'Commission Rate and Quota'!$E$6&lt;0.75,'Commission Rate and Quota'!$E$21,IF(K527/'Commission Rate and Quota'!$E$6&lt;0.9,'Commission Rate and Quota'!$E$22,IF(K527/'Commission Rate and Quota'!$E$6&lt;1,'Commission Rate and Quota'!$E$23,IF(K527/'Commission Rate and Quota'!$E$6&lt;1.25,'Commission Rate and Quota'!$E$24,'Commission Rate and Quota'!$E$25))))))</f>
        <v>0.16</v>
      </c>
      <c r="M527" s="76">
        <f t="shared" si="23"/>
        <v>420.21280000000002</v>
      </c>
    </row>
    <row r="528" spans="1:13" x14ac:dyDescent="0.25">
      <c r="A528" s="43" t="s">
        <v>55</v>
      </c>
      <c r="B528" s="44">
        <v>45952</v>
      </c>
      <c r="C528" s="43">
        <v>37707</v>
      </c>
      <c r="D528" s="45">
        <v>6000</v>
      </c>
      <c r="E528" s="45">
        <v>600</v>
      </c>
      <c r="F528" s="43" t="s">
        <v>33</v>
      </c>
      <c r="G528" s="43">
        <v>762668</v>
      </c>
      <c r="H528" s="43" t="s">
        <v>15</v>
      </c>
      <c r="I528" s="43" t="s">
        <v>34</v>
      </c>
      <c r="J528" s="43" t="s">
        <v>13</v>
      </c>
      <c r="K528" s="46">
        <f t="shared" si="22"/>
        <v>1041793.1599999999</v>
      </c>
      <c r="L528" s="82">
        <f>IF(I528="Product",IF(K528/'Commission Rate and Quota'!$D$6&lt;0.5,'Commission Rate and Quota'!$D$20,IF(K528/'Commission Rate and Quota'!$D$6&lt;0.75,'Commission Rate and Quota'!$D$21,IF(K528/'Commission Rate and Quota'!$D$6&lt;0.9,'Commission Rate and Quota'!$D$22,IF('Data (1 &amp; 2)'!K528/'Commission Rate and Quota'!$D$6&lt;1,'Commission Rate and Quota'!$D$23,IF('Data (1 &amp; 2)'!K528/'Commission Rate and Quota'!$D$6&lt;1.25,'Commission Rate and Quota'!$D$24,'Commission Rate and Quota'!$D$25))))),IF(K528/'Commission Rate and Quota'!$E$6&lt;0.5,'Commission Rate and Quota'!$E$20,IF(K528/'Commission Rate and Quota'!$E$6&lt;0.75,'Commission Rate and Quota'!$E$21,IF(K528/'Commission Rate and Quota'!$E$6&lt;0.9,'Commission Rate and Quota'!$E$22,IF(K528/'Commission Rate and Quota'!$E$6&lt;1,'Commission Rate and Quota'!$E$23,IF(K528/'Commission Rate and Quota'!$E$6&lt;1.25,'Commission Rate and Quota'!$E$24,'Commission Rate and Quota'!$E$25))))))</f>
        <v>0.16</v>
      </c>
      <c r="M528" s="76">
        <f t="shared" si="23"/>
        <v>960</v>
      </c>
    </row>
    <row r="529" spans="1:13" x14ac:dyDescent="0.25">
      <c r="A529" s="43" t="s">
        <v>93</v>
      </c>
      <c r="B529" s="44">
        <v>45952</v>
      </c>
      <c r="C529" s="43">
        <v>41359</v>
      </c>
      <c r="D529" s="45">
        <v>800</v>
      </c>
      <c r="E529" s="45">
        <v>88</v>
      </c>
      <c r="F529" s="43" t="s">
        <v>33</v>
      </c>
      <c r="G529" s="43">
        <v>762668</v>
      </c>
      <c r="H529" s="43" t="s">
        <v>15</v>
      </c>
      <c r="I529" s="43" t="s">
        <v>34</v>
      </c>
      <c r="J529" s="43" t="s">
        <v>13</v>
      </c>
      <c r="K529" s="46">
        <f t="shared" si="22"/>
        <v>1042593.1599999999</v>
      </c>
      <c r="L529" s="82">
        <f>IF(I529="Product",IF(K529/'Commission Rate and Quota'!$D$6&lt;0.5,'Commission Rate and Quota'!$D$20,IF(K529/'Commission Rate and Quota'!$D$6&lt;0.75,'Commission Rate and Quota'!$D$21,IF(K529/'Commission Rate and Quota'!$D$6&lt;0.9,'Commission Rate and Quota'!$D$22,IF('Data (1 &amp; 2)'!K529/'Commission Rate and Quota'!$D$6&lt;1,'Commission Rate and Quota'!$D$23,IF('Data (1 &amp; 2)'!K529/'Commission Rate and Quota'!$D$6&lt;1.25,'Commission Rate and Quota'!$D$24,'Commission Rate and Quota'!$D$25))))),IF(K529/'Commission Rate and Quota'!$E$6&lt;0.5,'Commission Rate and Quota'!$E$20,IF(K529/'Commission Rate and Quota'!$E$6&lt;0.75,'Commission Rate and Quota'!$E$21,IF(K529/'Commission Rate and Quota'!$E$6&lt;0.9,'Commission Rate and Quota'!$E$22,IF(K529/'Commission Rate and Quota'!$E$6&lt;1,'Commission Rate and Quota'!$E$23,IF(K529/'Commission Rate and Quota'!$E$6&lt;1.25,'Commission Rate and Quota'!$E$24,'Commission Rate and Quota'!$E$25))))))</f>
        <v>0.18000000000000002</v>
      </c>
      <c r="M529" s="76">
        <f t="shared" si="23"/>
        <v>144.00000000000003</v>
      </c>
    </row>
    <row r="530" spans="1:13" x14ac:dyDescent="0.25">
      <c r="A530" s="43" t="s">
        <v>94</v>
      </c>
      <c r="B530" s="44">
        <v>45969</v>
      </c>
      <c r="C530" s="43">
        <v>41359</v>
      </c>
      <c r="D530" s="45">
        <v>6772.4</v>
      </c>
      <c r="E530" s="45">
        <v>1016</v>
      </c>
      <c r="F530" s="43" t="s">
        <v>33</v>
      </c>
      <c r="G530" s="43">
        <v>762668</v>
      </c>
      <c r="H530" s="43" t="s">
        <v>15</v>
      </c>
      <c r="I530" s="43" t="s">
        <v>34</v>
      </c>
      <c r="J530" s="43" t="s">
        <v>13</v>
      </c>
      <c r="K530" s="46">
        <f t="shared" si="22"/>
        <v>1049365.5599999998</v>
      </c>
      <c r="L530" s="82">
        <f>IF(I530="Product",IF(K530/'Commission Rate and Quota'!$D$6&lt;0.5,'Commission Rate and Quota'!$D$20,IF(K530/'Commission Rate and Quota'!$D$6&lt;0.75,'Commission Rate and Quota'!$D$21,IF(K530/'Commission Rate and Quota'!$D$6&lt;0.9,'Commission Rate and Quota'!$D$22,IF('Data (1 &amp; 2)'!K530/'Commission Rate and Quota'!$D$6&lt;1,'Commission Rate and Quota'!$D$23,IF('Data (1 &amp; 2)'!K530/'Commission Rate and Quota'!$D$6&lt;1.25,'Commission Rate and Quota'!$D$24,'Commission Rate and Quota'!$D$25))))),IF(K530/'Commission Rate and Quota'!$E$6&lt;0.5,'Commission Rate and Quota'!$E$20,IF(K530/'Commission Rate and Quota'!$E$6&lt;0.75,'Commission Rate and Quota'!$E$21,IF(K530/'Commission Rate and Quota'!$E$6&lt;0.9,'Commission Rate and Quota'!$E$22,IF(K530/'Commission Rate and Quota'!$E$6&lt;1,'Commission Rate and Quota'!$E$23,IF(K530/'Commission Rate and Quota'!$E$6&lt;1.25,'Commission Rate and Quota'!$E$24,'Commission Rate and Quota'!$E$25))))))</f>
        <v>0.18000000000000002</v>
      </c>
      <c r="M530" s="76">
        <f t="shared" si="23"/>
        <v>1219.0320000000002</v>
      </c>
    </row>
    <row r="531" spans="1:13" x14ac:dyDescent="0.25">
      <c r="A531" s="43" t="s">
        <v>94</v>
      </c>
      <c r="B531" s="44">
        <v>45969</v>
      </c>
      <c r="C531" s="43">
        <v>41359</v>
      </c>
      <c r="D531" s="45">
        <v>558.72</v>
      </c>
      <c r="E531" s="45">
        <v>0</v>
      </c>
      <c r="F531" s="43" t="s">
        <v>33</v>
      </c>
      <c r="G531" s="43">
        <v>762668</v>
      </c>
      <c r="H531" s="43" t="s">
        <v>15</v>
      </c>
      <c r="I531" s="43" t="s">
        <v>34</v>
      </c>
      <c r="J531" s="43" t="s">
        <v>13</v>
      </c>
      <c r="K531" s="46">
        <f t="shared" si="22"/>
        <v>1049924.2799999998</v>
      </c>
      <c r="L531" s="82">
        <f>IF(I531="Product",IF(K531/'Commission Rate and Quota'!$D$6&lt;0.5,'Commission Rate and Quota'!$D$20,IF(K531/'Commission Rate and Quota'!$D$6&lt;0.75,'Commission Rate and Quota'!$D$21,IF(K531/'Commission Rate and Quota'!$D$6&lt;0.9,'Commission Rate and Quota'!$D$22,IF('Data (1 &amp; 2)'!K531/'Commission Rate and Quota'!$D$6&lt;1,'Commission Rate and Quota'!$D$23,IF('Data (1 &amp; 2)'!K531/'Commission Rate and Quota'!$D$6&lt;1.25,'Commission Rate and Quota'!$D$24,'Commission Rate and Quota'!$D$25))))),IF(K531/'Commission Rate and Quota'!$E$6&lt;0.5,'Commission Rate and Quota'!$E$20,IF(K531/'Commission Rate and Quota'!$E$6&lt;0.75,'Commission Rate and Quota'!$E$21,IF(K531/'Commission Rate and Quota'!$E$6&lt;0.9,'Commission Rate and Quota'!$E$22,IF(K531/'Commission Rate and Quota'!$E$6&lt;1,'Commission Rate and Quota'!$E$23,IF(K531/'Commission Rate and Quota'!$E$6&lt;1.25,'Commission Rate and Quota'!$E$24,'Commission Rate and Quota'!$E$25))))))</f>
        <v>0.18000000000000002</v>
      </c>
      <c r="M531" s="76">
        <f t="shared" si="23"/>
        <v>100.56960000000002</v>
      </c>
    </row>
    <row r="532" spans="1:13" x14ac:dyDescent="0.25">
      <c r="A532" s="43" t="s">
        <v>56</v>
      </c>
      <c r="B532" s="44">
        <v>45973</v>
      </c>
      <c r="C532" s="43">
        <v>37707</v>
      </c>
      <c r="D532" s="45">
        <v>17577.55</v>
      </c>
      <c r="E532" s="45">
        <v>1725.45</v>
      </c>
      <c r="F532" s="43" t="s">
        <v>33</v>
      </c>
      <c r="G532" s="43">
        <v>762668</v>
      </c>
      <c r="H532" s="43" t="s">
        <v>15</v>
      </c>
      <c r="I532" s="43" t="s">
        <v>34</v>
      </c>
      <c r="J532" s="43" t="s">
        <v>13</v>
      </c>
      <c r="K532" s="46">
        <f t="shared" si="22"/>
        <v>1067501.8299999998</v>
      </c>
      <c r="L532" s="82">
        <f>IF(I532="Product",IF(K532/'Commission Rate and Quota'!$D$6&lt;0.5,'Commission Rate and Quota'!$D$20,IF(K532/'Commission Rate and Quota'!$D$6&lt;0.75,'Commission Rate and Quota'!$D$21,IF(K532/'Commission Rate and Quota'!$D$6&lt;0.9,'Commission Rate and Quota'!$D$22,IF('Data (1 &amp; 2)'!K532/'Commission Rate and Quota'!$D$6&lt;1,'Commission Rate and Quota'!$D$23,IF('Data (1 &amp; 2)'!K532/'Commission Rate and Quota'!$D$6&lt;1.25,'Commission Rate and Quota'!$D$24,'Commission Rate and Quota'!$D$25))))),IF(K532/'Commission Rate and Quota'!$E$6&lt;0.5,'Commission Rate and Quota'!$E$20,IF(K532/'Commission Rate and Quota'!$E$6&lt;0.75,'Commission Rate and Quota'!$E$21,IF(K532/'Commission Rate and Quota'!$E$6&lt;0.9,'Commission Rate and Quota'!$E$22,IF(K532/'Commission Rate and Quota'!$E$6&lt;1,'Commission Rate and Quota'!$E$23,IF(K532/'Commission Rate and Quota'!$E$6&lt;1.25,'Commission Rate and Quota'!$E$24,'Commission Rate and Quota'!$E$25))))))</f>
        <v>0.18000000000000002</v>
      </c>
      <c r="M532" s="76">
        <f t="shared" si="23"/>
        <v>3163.9590000000003</v>
      </c>
    </row>
    <row r="533" spans="1:13" x14ac:dyDescent="0.25">
      <c r="A533" s="43" t="s">
        <v>56</v>
      </c>
      <c r="B533" s="44">
        <v>45973</v>
      </c>
      <c r="C533" s="43">
        <v>37707</v>
      </c>
      <c r="D533" s="45">
        <v>1450.16</v>
      </c>
      <c r="E533" s="45">
        <v>0</v>
      </c>
      <c r="F533" s="43" t="s">
        <v>33</v>
      </c>
      <c r="G533" s="43">
        <v>762668</v>
      </c>
      <c r="H533" s="43" t="s">
        <v>15</v>
      </c>
      <c r="I533" s="43" t="s">
        <v>34</v>
      </c>
      <c r="J533" s="43" t="s">
        <v>13</v>
      </c>
      <c r="K533" s="46">
        <f t="shared" si="22"/>
        <v>1068951.9899999998</v>
      </c>
      <c r="L533" s="82">
        <f>IF(I533="Product",IF(K533/'Commission Rate and Quota'!$D$6&lt;0.5,'Commission Rate and Quota'!$D$20,IF(K533/'Commission Rate and Quota'!$D$6&lt;0.75,'Commission Rate and Quota'!$D$21,IF(K533/'Commission Rate and Quota'!$D$6&lt;0.9,'Commission Rate and Quota'!$D$22,IF('Data (1 &amp; 2)'!K533/'Commission Rate and Quota'!$D$6&lt;1,'Commission Rate and Quota'!$D$23,IF('Data (1 &amp; 2)'!K533/'Commission Rate and Quota'!$D$6&lt;1.25,'Commission Rate and Quota'!$D$24,'Commission Rate and Quota'!$D$25))))),IF(K533/'Commission Rate and Quota'!$E$6&lt;0.5,'Commission Rate and Quota'!$E$20,IF(K533/'Commission Rate and Quota'!$E$6&lt;0.75,'Commission Rate and Quota'!$E$21,IF(K533/'Commission Rate and Quota'!$E$6&lt;0.9,'Commission Rate and Quota'!$E$22,IF(K533/'Commission Rate and Quota'!$E$6&lt;1,'Commission Rate and Quota'!$E$23,IF(K533/'Commission Rate and Quota'!$E$6&lt;1.25,'Commission Rate and Quota'!$E$24,'Commission Rate and Quota'!$E$25))))))</f>
        <v>0.18000000000000002</v>
      </c>
      <c r="M533" s="76">
        <f t="shared" si="23"/>
        <v>261.02880000000005</v>
      </c>
    </row>
    <row r="534" spans="1:13" x14ac:dyDescent="0.25">
      <c r="A534" s="43" t="s">
        <v>290</v>
      </c>
      <c r="B534" s="44">
        <v>45980</v>
      </c>
      <c r="C534" s="43">
        <v>235770</v>
      </c>
      <c r="D534" s="45">
        <v>8387.76</v>
      </c>
      <c r="E534" s="45">
        <v>1342.18</v>
      </c>
      <c r="F534" s="43" t="s">
        <v>33</v>
      </c>
      <c r="G534" s="43">
        <v>762668</v>
      </c>
      <c r="H534" s="43" t="s">
        <v>15</v>
      </c>
      <c r="I534" s="43" t="s">
        <v>34</v>
      </c>
      <c r="J534" s="43" t="s">
        <v>13</v>
      </c>
      <c r="K534" s="46">
        <f t="shared" si="22"/>
        <v>1077339.7499999998</v>
      </c>
      <c r="L534" s="82">
        <f>IF(I534="Product",IF(K534/'Commission Rate and Quota'!$D$6&lt;0.5,'Commission Rate and Quota'!$D$20,IF(K534/'Commission Rate and Quota'!$D$6&lt;0.75,'Commission Rate and Quota'!$D$21,IF(K534/'Commission Rate and Quota'!$D$6&lt;0.9,'Commission Rate and Quota'!$D$22,IF('Data (1 &amp; 2)'!K534/'Commission Rate and Quota'!$D$6&lt;1,'Commission Rate and Quota'!$D$23,IF('Data (1 &amp; 2)'!K534/'Commission Rate and Quota'!$D$6&lt;1.25,'Commission Rate and Quota'!$D$24,'Commission Rate and Quota'!$D$25))))),IF(K534/'Commission Rate and Quota'!$E$6&lt;0.5,'Commission Rate and Quota'!$E$20,IF(K534/'Commission Rate and Quota'!$E$6&lt;0.75,'Commission Rate and Quota'!$E$21,IF(K534/'Commission Rate and Quota'!$E$6&lt;0.9,'Commission Rate and Quota'!$E$22,IF(K534/'Commission Rate and Quota'!$E$6&lt;1,'Commission Rate and Quota'!$E$23,IF(K534/'Commission Rate and Quota'!$E$6&lt;1.25,'Commission Rate and Quota'!$E$24,'Commission Rate and Quota'!$E$25))))))</f>
        <v>0.18000000000000002</v>
      </c>
      <c r="M534" s="76">
        <f t="shared" si="23"/>
        <v>1509.7968000000003</v>
      </c>
    </row>
    <row r="535" spans="1:13" x14ac:dyDescent="0.25">
      <c r="A535" s="43" t="s">
        <v>290</v>
      </c>
      <c r="B535" s="44">
        <v>45980</v>
      </c>
      <c r="C535" s="43">
        <v>235770</v>
      </c>
      <c r="D535" s="45">
        <v>692</v>
      </c>
      <c r="E535" s="45">
        <v>0</v>
      </c>
      <c r="F535" s="43" t="s">
        <v>33</v>
      </c>
      <c r="G535" s="43">
        <v>762668</v>
      </c>
      <c r="H535" s="43" t="s">
        <v>15</v>
      </c>
      <c r="I535" s="43" t="s">
        <v>34</v>
      </c>
      <c r="J535" s="43" t="s">
        <v>13</v>
      </c>
      <c r="K535" s="46">
        <f t="shared" si="22"/>
        <v>1078031.7499999998</v>
      </c>
      <c r="L535" s="82">
        <f>IF(I535="Product",IF(K535/'Commission Rate and Quota'!$D$6&lt;0.5,'Commission Rate and Quota'!$D$20,IF(K535/'Commission Rate and Quota'!$D$6&lt;0.75,'Commission Rate and Quota'!$D$21,IF(K535/'Commission Rate and Quota'!$D$6&lt;0.9,'Commission Rate and Quota'!$D$22,IF('Data (1 &amp; 2)'!K535/'Commission Rate and Quota'!$D$6&lt;1,'Commission Rate and Quota'!$D$23,IF('Data (1 &amp; 2)'!K535/'Commission Rate and Quota'!$D$6&lt;1.25,'Commission Rate and Quota'!$D$24,'Commission Rate and Quota'!$D$25))))),IF(K535/'Commission Rate and Quota'!$E$6&lt;0.5,'Commission Rate and Quota'!$E$20,IF(K535/'Commission Rate and Quota'!$E$6&lt;0.75,'Commission Rate and Quota'!$E$21,IF(K535/'Commission Rate and Quota'!$E$6&lt;0.9,'Commission Rate and Quota'!$E$22,IF(K535/'Commission Rate and Quota'!$E$6&lt;1,'Commission Rate and Quota'!$E$23,IF(K535/'Commission Rate and Quota'!$E$6&lt;1.25,'Commission Rate and Quota'!$E$24,'Commission Rate and Quota'!$E$25))))))</f>
        <v>0.18000000000000002</v>
      </c>
      <c r="M535" s="76">
        <f t="shared" si="23"/>
        <v>124.56000000000002</v>
      </c>
    </row>
    <row r="536" spans="1:13" x14ac:dyDescent="0.25">
      <c r="A536" s="43" t="s">
        <v>95</v>
      </c>
      <c r="B536" s="44">
        <v>45982</v>
      </c>
      <c r="C536" s="43">
        <v>41359</v>
      </c>
      <c r="D536" s="45">
        <v>184995</v>
      </c>
      <c r="E536" s="45">
        <v>13399.17</v>
      </c>
      <c r="F536" s="43" t="s">
        <v>33</v>
      </c>
      <c r="G536" s="43">
        <v>762668</v>
      </c>
      <c r="H536" s="43" t="s">
        <v>15</v>
      </c>
      <c r="I536" s="43" t="s">
        <v>34</v>
      </c>
      <c r="J536" s="43" t="s">
        <v>13</v>
      </c>
      <c r="K536" s="46">
        <f t="shared" si="22"/>
        <v>1263026.7499999998</v>
      </c>
      <c r="L536" s="82">
        <f>IF(I536="Product",IF(K536/'Commission Rate and Quota'!$D$6&lt;0.5,'Commission Rate and Quota'!$D$20,IF(K536/'Commission Rate and Quota'!$D$6&lt;0.75,'Commission Rate and Quota'!$D$21,IF(K536/'Commission Rate and Quota'!$D$6&lt;0.9,'Commission Rate and Quota'!$D$22,IF('Data (1 &amp; 2)'!K536/'Commission Rate and Quota'!$D$6&lt;1,'Commission Rate and Quota'!$D$23,IF('Data (1 &amp; 2)'!K536/'Commission Rate and Quota'!$D$6&lt;1.25,'Commission Rate and Quota'!$D$24,'Commission Rate and Quota'!$D$25))))),IF(K536/'Commission Rate and Quota'!$E$6&lt;0.5,'Commission Rate and Quota'!$E$20,IF(K536/'Commission Rate and Quota'!$E$6&lt;0.75,'Commission Rate and Quota'!$E$21,IF(K536/'Commission Rate and Quota'!$E$6&lt;0.9,'Commission Rate and Quota'!$E$22,IF(K536/'Commission Rate and Quota'!$E$6&lt;1,'Commission Rate and Quota'!$E$23,IF(K536/'Commission Rate and Quota'!$E$6&lt;1.25,'Commission Rate and Quota'!$E$24,'Commission Rate and Quota'!$E$25))))))</f>
        <v>0.18000000000000002</v>
      </c>
      <c r="M536" s="76">
        <f t="shared" si="23"/>
        <v>33299.100000000006</v>
      </c>
    </row>
    <row r="537" spans="1:13" x14ac:dyDescent="0.25">
      <c r="A537" s="43" t="s">
        <v>264</v>
      </c>
      <c r="B537" s="44">
        <v>45998</v>
      </c>
      <c r="C537" s="43">
        <v>169040</v>
      </c>
      <c r="D537" s="45">
        <v>3384.62</v>
      </c>
      <c r="E537" s="45">
        <v>338.44</v>
      </c>
      <c r="F537" s="43" t="s">
        <v>33</v>
      </c>
      <c r="G537" s="43">
        <v>762668</v>
      </c>
      <c r="H537" s="43" t="s">
        <v>15</v>
      </c>
      <c r="I537" s="43" t="s">
        <v>34</v>
      </c>
      <c r="J537" s="43" t="s">
        <v>13</v>
      </c>
      <c r="K537" s="46">
        <f t="shared" si="22"/>
        <v>1266411.3699999999</v>
      </c>
      <c r="L537" s="82">
        <f>IF(I537="Product",IF(K537/'Commission Rate and Quota'!$D$6&lt;0.5,'Commission Rate and Quota'!$D$20,IF(K537/'Commission Rate and Quota'!$D$6&lt;0.75,'Commission Rate and Quota'!$D$21,IF(K537/'Commission Rate and Quota'!$D$6&lt;0.9,'Commission Rate and Quota'!$D$22,IF('Data (1 &amp; 2)'!K537/'Commission Rate and Quota'!$D$6&lt;1,'Commission Rate and Quota'!$D$23,IF('Data (1 &amp; 2)'!K537/'Commission Rate and Quota'!$D$6&lt;1.25,'Commission Rate and Quota'!$D$24,'Commission Rate and Quota'!$D$25))))),IF(K537/'Commission Rate and Quota'!$E$6&lt;0.5,'Commission Rate and Quota'!$E$20,IF(K537/'Commission Rate and Quota'!$E$6&lt;0.75,'Commission Rate and Quota'!$E$21,IF(K537/'Commission Rate and Quota'!$E$6&lt;0.9,'Commission Rate and Quota'!$E$22,IF(K537/'Commission Rate and Quota'!$E$6&lt;1,'Commission Rate and Quota'!$E$23,IF(K537/'Commission Rate and Quota'!$E$6&lt;1.25,'Commission Rate and Quota'!$E$24,'Commission Rate and Quota'!$E$25))))))</f>
        <v>0.18000000000000002</v>
      </c>
      <c r="M537" s="76">
        <f t="shared" si="23"/>
        <v>609.23160000000007</v>
      </c>
    </row>
    <row r="538" spans="1:13" x14ac:dyDescent="0.25">
      <c r="A538" s="43" t="s">
        <v>264</v>
      </c>
      <c r="B538" s="44">
        <v>45998</v>
      </c>
      <c r="C538" s="43">
        <v>169040</v>
      </c>
      <c r="D538" s="45">
        <v>279.24</v>
      </c>
      <c r="E538" s="45">
        <v>0</v>
      </c>
      <c r="F538" s="43" t="s">
        <v>33</v>
      </c>
      <c r="G538" s="43">
        <v>762668</v>
      </c>
      <c r="H538" s="43" t="s">
        <v>15</v>
      </c>
      <c r="I538" s="43" t="s">
        <v>34</v>
      </c>
      <c r="J538" s="43" t="s">
        <v>13</v>
      </c>
      <c r="K538" s="46">
        <f t="shared" si="22"/>
        <v>1266690.6099999999</v>
      </c>
      <c r="L538" s="82">
        <f>IF(I538="Product",IF(K538/'Commission Rate and Quota'!$D$6&lt;0.5,'Commission Rate and Quota'!$D$20,IF(K538/'Commission Rate and Quota'!$D$6&lt;0.75,'Commission Rate and Quota'!$D$21,IF(K538/'Commission Rate and Quota'!$D$6&lt;0.9,'Commission Rate and Quota'!$D$22,IF('Data (1 &amp; 2)'!K538/'Commission Rate and Quota'!$D$6&lt;1,'Commission Rate and Quota'!$D$23,IF('Data (1 &amp; 2)'!K538/'Commission Rate and Quota'!$D$6&lt;1.25,'Commission Rate and Quota'!$D$24,'Commission Rate and Quota'!$D$25))))),IF(K538/'Commission Rate and Quota'!$E$6&lt;0.5,'Commission Rate and Quota'!$E$20,IF(K538/'Commission Rate and Quota'!$E$6&lt;0.75,'Commission Rate and Quota'!$E$21,IF(K538/'Commission Rate and Quota'!$E$6&lt;0.9,'Commission Rate and Quota'!$E$22,IF(K538/'Commission Rate and Quota'!$E$6&lt;1,'Commission Rate and Quota'!$E$23,IF(K538/'Commission Rate and Quota'!$E$6&lt;1.25,'Commission Rate and Quota'!$E$24,'Commission Rate and Quota'!$E$25))))))</f>
        <v>0.18000000000000002</v>
      </c>
      <c r="M538" s="76">
        <f t="shared" si="23"/>
        <v>50.263200000000005</v>
      </c>
    </row>
    <row r="539" spans="1:13" x14ac:dyDescent="0.25">
      <c r="A539" s="43" t="s">
        <v>253</v>
      </c>
      <c r="B539" s="44">
        <v>46002</v>
      </c>
      <c r="C539" s="43">
        <v>167672</v>
      </c>
      <c r="D539" s="45">
        <v>8968.75</v>
      </c>
      <c r="E539" s="45">
        <v>0</v>
      </c>
      <c r="F539" s="43" t="s">
        <v>33</v>
      </c>
      <c r="G539" s="43">
        <v>762668</v>
      </c>
      <c r="H539" s="43" t="s">
        <v>15</v>
      </c>
      <c r="I539" s="43" t="s">
        <v>34</v>
      </c>
      <c r="J539" s="43" t="s">
        <v>13</v>
      </c>
      <c r="K539" s="46">
        <f t="shared" si="22"/>
        <v>1275659.3599999999</v>
      </c>
      <c r="L539" s="82">
        <f>IF(I539="Product",IF(K539/'Commission Rate and Quota'!$D$6&lt;0.5,'Commission Rate and Quota'!$D$20,IF(K539/'Commission Rate and Quota'!$D$6&lt;0.75,'Commission Rate and Quota'!$D$21,IF(K539/'Commission Rate and Quota'!$D$6&lt;0.9,'Commission Rate and Quota'!$D$22,IF('Data (1 &amp; 2)'!K539/'Commission Rate and Quota'!$D$6&lt;1,'Commission Rate and Quota'!$D$23,IF('Data (1 &amp; 2)'!K539/'Commission Rate and Quota'!$D$6&lt;1.25,'Commission Rate and Quota'!$D$24,'Commission Rate and Quota'!$D$25))))),IF(K539/'Commission Rate and Quota'!$E$6&lt;0.5,'Commission Rate and Quota'!$E$20,IF(K539/'Commission Rate and Quota'!$E$6&lt;0.75,'Commission Rate and Quota'!$E$21,IF(K539/'Commission Rate and Quota'!$E$6&lt;0.9,'Commission Rate and Quota'!$E$22,IF(K539/'Commission Rate and Quota'!$E$6&lt;1,'Commission Rate and Quota'!$E$23,IF(K539/'Commission Rate and Quota'!$E$6&lt;1.25,'Commission Rate and Quota'!$E$24,'Commission Rate and Quota'!$E$25))))))</f>
        <v>0.18000000000000002</v>
      </c>
      <c r="M539" s="76">
        <f t="shared" si="23"/>
        <v>1614.3750000000002</v>
      </c>
    </row>
    <row r="540" spans="1:13" x14ac:dyDescent="0.25">
      <c r="A540" s="43" t="s">
        <v>255</v>
      </c>
      <c r="B540" s="44">
        <v>46010</v>
      </c>
      <c r="C540" s="43">
        <v>168030</v>
      </c>
      <c r="D540" s="45">
        <v>6651</v>
      </c>
      <c r="E540" s="45">
        <v>798.5</v>
      </c>
      <c r="F540" s="43" t="s">
        <v>33</v>
      </c>
      <c r="G540" s="43">
        <v>762668</v>
      </c>
      <c r="H540" s="43" t="s">
        <v>15</v>
      </c>
      <c r="I540" s="43" t="s">
        <v>34</v>
      </c>
      <c r="J540" s="43" t="s">
        <v>13</v>
      </c>
      <c r="K540" s="46">
        <f t="shared" si="22"/>
        <v>1282310.3599999999</v>
      </c>
      <c r="L540" s="82">
        <f>IF(I540="Product",IF(K540/'Commission Rate and Quota'!$D$6&lt;0.5,'Commission Rate and Quota'!$D$20,IF(K540/'Commission Rate and Quota'!$D$6&lt;0.75,'Commission Rate and Quota'!$D$21,IF(K540/'Commission Rate and Quota'!$D$6&lt;0.9,'Commission Rate and Quota'!$D$22,IF('Data (1 &amp; 2)'!K540/'Commission Rate and Quota'!$D$6&lt;1,'Commission Rate and Quota'!$D$23,IF('Data (1 &amp; 2)'!K540/'Commission Rate and Quota'!$D$6&lt;1.25,'Commission Rate and Quota'!$D$24,'Commission Rate and Quota'!$D$25))))),IF(K540/'Commission Rate and Quota'!$E$6&lt;0.5,'Commission Rate and Quota'!$E$20,IF(K540/'Commission Rate and Quota'!$E$6&lt;0.75,'Commission Rate and Quota'!$E$21,IF(K540/'Commission Rate and Quota'!$E$6&lt;0.9,'Commission Rate and Quota'!$E$22,IF(K540/'Commission Rate and Quota'!$E$6&lt;1,'Commission Rate and Quota'!$E$23,IF(K540/'Commission Rate and Quota'!$E$6&lt;1.25,'Commission Rate and Quota'!$E$24,'Commission Rate and Quota'!$E$25))))))</f>
        <v>0.18000000000000002</v>
      </c>
      <c r="M540" s="76">
        <f t="shared" si="23"/>
        <v>1197.18</v>
      </c>
    </row>
    <row r="541" spans="1:13" x14ac:dyDescent="0.25">
      <c r="A541" s="43" t="s">
        <v>255</v>
      </c>
      <c r="B541" s="44">
        <v>46010</v>
      </c>
      <c r="C541" s="43">
        <v>168030</v>
      </c>
      <c r="D541" s="45">
        <v>548.71</v>
      </c>
      <c r="E541" s="45">
        <v>0</v>
      </c>
      <c r="F541" s="43" t="s">
        <v>33</v>
      </c>
      <c r="G541" s="43">
        <v>762668</v>
      </c>
      <c r="H541" s="43" t="s">
        <v>15</v>
      </c>
      <c r="I541" s="43" t="s">
        <v>34</v>
      </c>
      <c r="J541" s="43" t="s">
        <v>13</v>
      </c>
      <c r="K541" s="46">
        <f t="shared" si="22"/>
        <v>1282859.0699999998</v>
      </c>
      <c r="L541" s="82">
        <f>IF(I541="Product",IF(K541/'Commission Rate and Quota'!$D$6&lt;0.5,'Commission Rate and Quota'!$D$20,IF(K541/'Commission Rate and Quota'!$D$6&lt;0.75,'Commission Rate and Quota'!$D$21,IF(K541/'Commission Rate and Quota'!$D$6&lt;0.9,'Commission Rate and Quota'!$D$22,IF('Data (1 &amp; 2)'!K541/'Commission Rate and Quota'!$D$6&lt;1,'Commission Rate and Quota'!$D$23,IF('Data (1 &amp; 2)'!K541/'Commission Rate and Quota'!$D$6&lt;1.25,'Commission Rate and Quota'!$D$24,'Commission Rate and Quota'!$D$25))))),IF(K541/'Commission Rate and Quota'!$E$6&lt;0.5,'Commission Rate and Quota'!$E$20,IF(K541/'Commission Rate and Quota'!$E$6&lt;0.75,'Commission Rate and Quota'!$E$21,IF(K541/'Commission Rate and Quota'!$E$6&lt;0.9,'Commission Rate and Quota'!$E$22,IF(K541/'Commission Rate and Quota'!$E$6&lt;1,'Commission Rate and Quota'!$E$23,IF(K541/'Commission Rate and Quota'!$E$6&lt;1.25,'Commission Rate and Quota'!$E$24,'Commission Rate and Quota'!$E$25))))))</f>
        <v>0.18000000000000002</v>
      </c>
      <c r="M541" s="76">
        <f t="shared" si="23"/>
        <v>98.767800000000022</v>
      </c>
    </row>
    <row r="542" spans="1:13" x14ac:dyDescent="0.25">
      <c r="A542" s="43" t="s">
        <v>256</v>
      </c>
      <c r="B542" s="44">
        <v>45681</v>
      </c>
      <c r="C542" s="43">
        <v>168699</v>
      </c>
      <c r="D542" s="45">
        <v>2415</v>
      </c>
      <c r="E542" s="45">
        <v>570</v>
      </c>
      <c r="F542" s="43" t="s">
        <v>33</v>
      </c>
      <c r="G542" s="43">
        <v>762668</v>
      </c>
      <c r="H542" s="43" t="s">
        <v>15</v>
      </c>
      <c r="I542" s="43" t="s">
        <v>38</v>
      </c>
      <c r="J542" s="43" t="s">
        <v>13</v>
      </c>
      <c r="K542" s="46">
        <f>D542</f>
        <v>2415</v>
      </c>
      <c r="L542" s="82">
        <f>IF(I542="Product",IF(K542/'Commission Rate and Quota'!$D$6&lt;0.5,'Commission Rate and Quota'!$D$20,IF(K542/'Commission Rate and Quota'!$D$6&lt;0.75,'Commission Rate and Quota'!$D$21,IF(K542/'Commission Rate and Quota'!$D$6&lt;0.9,'Commission Rate and Quota'!$D$22,IF('Data (1 &amp; 2)'!K542/'Commission Rate and Quota'!$D$6&lt;1,'Commission Rate and Quota'!$D$23,IF('Data (1 &amp; 2)'!K542/'Commission Rate and Quota'!$D$6&lt;1.25,'Commission Rate and Quota'!$D$24,'Commission Rate and Quota'!$D$25))))),IF(K542/'Commission Rate and Quota'!$E$6&lt;0.5,'Commission Rate and Quota'!$E$20,IF(K542/'Commission Rate and Quota'!$E$6&lt;0.75,'Commission Rate and Quota'!$E$21,IF(K542/'Commission Rate and Quota'!$E$6&lt;0.9,'Commission Rate and Quota'!$E$22,IF(K542/'Commission Rate and Quota'!$E$6&lt;1,'Commission Rate and Quota'!$E$23,IF(K542/'Commission Rate and Quota'!$E$6&lt;1.25,'Commission Rate and Quota'!$E$24,'Commission Rate and Quota'!$E$25))))))</f>
        <v>0.08</v>
      </c>
      <c r="M542" s="76">
        <f t="shared" ref="M542:M551" si="24">L542*D542</f>
        <v>193.20000000000002</v>
      </c>
    </row>
    <row r="543" spans="1:13" x14ac:dyDescent="0.25">
      <c r="A543" s="43" t="s">
        <v>39</v>
      </c>
      <c r="B543" s="44">
        <v>45732</v>
      </c>
      <c r="C543" s="43">
        <v>32783</v>
      </c>
      <c r="D543" s="45">
        <v>56000</v>
      </c>
      <c r="E543" s="45">
        <v>16000</v>
      </c>
      <c r="F543" s="43" t="s">
        <v>33</v>
      </c>
      <c r="G543" s="43">
        <v>762668</v>
      </c>
      <c r="H543" s="43" t="s">
        <v>15</v>
      </c>
      <c r="I543" s="43" t="s">
        <v>38</v>
      </c>
      <c r="J543" s="43" t="s">
        <v>13</v>
      </c>
      <c r="K543" s="46">
        <f t="shared" ref="K543:K551" si="25">K542+D543</f>
        <v>58415</v>
      </c>
      <c r="L543" s="82">
        <f>IF(I543="Product",IF(K543/'Commission Rate and Quota'!$D$6&lt;0.5,'Commission Rate and Quota'!$D$20,IF(K543/'Commission Rate and Quota'!$D$6&lt;0.75,'Commission Rate and Quota'!$D$21,IF(K543/'Commission Rate and Quota'!$D$6&lt;0.9,'Commission Rate and Quota'!$D$22,IF('Data (1 &amp; 2)'!K543/'Commission Rate and Quota'!$D$6&lt;1,'Commission Rate and Quota'!$D$23,IF('Data (1 &amp; 2)'!K543/'Commission Rate and Quota'!$D$6&lt;1.25,'Commission Rate and Quota'!$D$24,'Commission Rate and Quota'!$D$25))))),IF(K543/'Commission Rate and Quota'!$E$6&lt;0.5,'Commission Rate and Quota'!$E$20,IF(K543/'Commission Rate and Quota'!$E$6&lt;0.75,'Commission Rate and Quota'!$E$21,IF(K543/'Commission Rate and Quota'!$E$6&lt;0.9,'Commission Rate and Quota'!$E$22,IF(K543/'Commission Rate and Quota'!$E$6&lt;1,'Commission Rate and Quota'!$E$23,IF(K543/'Commission Rate and Quota'!$E$6&lt;1.25,'Commission Rate and Quota'!$E$24,'Commission Rate and Quota'!$E$25))))))</f>
        <v>0.08</v>
      </c>
      <c r="M543" s="76">
        <f t="shared" si="24"/>
        <v>4480</v>
      </c>
    </row>
    <row r="544" spans="1:13" x14ac:dyDescent="0.25">
      <c r="A544" s="43" t="s">
        <v>39</v>
      </c>
      <c r="B544" s="44">
        <v>45732</v>
      </c>
      <c r="C544" s="43">
        <v>32783</v>
      </c>
      <c r="D544" s="45">
        <v>2400</v>
      </c>
      <c r="E544" s="45">
        <v>960</v>
      </c>
      <c r="F544" s="43" t="s">
        <v>33</v>
      </c>
      <c r="G544" s="43">
        <v>762668</v>
      </c>
      <c r="H544" s="43" t="s">
        <v>15</v>
      </c>
      <c r="I544" s="43" t="s">
        <v>38</v>
      </c>
      <c r="J544" s="43" t="s">
        <v>13</v>
      </c>
      <c r="K544" s="46">
        <f t="shared" si="25"/>
        <v>60815</v>
      </c>
      <c r="L544" s="82">
        <f>IF(I544="Product",IF(K544/'Commission Rate and Quota'!$D$6&lt;0.5,'Commission Rate and Quota'!$D$20,IF(K544/'Commission Rate and Quota'!$D$6&lt;0.75,'Commission Rate and Quota'!$D$21,IF(K544/'Commission Rate and Quota'!$D$6&lt;0.9,'Commission Rate and Quota'!$D$22,IF('Data (1 &amp; 2)'!K544/'Commission Rate and Quota'!$D$6&lt;1,'Commission Rate and Quota'!$D$23,IF('Data (1 &amp; 2)'!K544/'Commission Rate and Quota'!$D$6&lt;1.25,'Commission Rate and Quota'!$D$24,'Commission Rate and Quota'!$D$25))))),IF(K544/'Commission Rate and Quota'!$E$6&lt;0.5,'Commission Rate and Quota'!$E$20,IF(K544/'Commission Rate and Quota'!$E$6&lt;0.75,'Commission Rate and Quota'!$E$21,IF(K544/'Commission Rate and Quota'!$E$6&lt;0.9,'Commission Rate and Quota'!$E$22,IF(K544/'Commission Rate and Quota'!$E$6&lt;1,'Commission Rate and Quota'!$E$23,IF(K544/'Commission Rate and Quota'!$E$6&lt;1.25,'Commission Rate and Quota'!$E$24,'Commission Rate and Quota'!$E$25))))))</f>
        <v>0.08</v>
      </c>
      <c r="M544" s="76">
        <f t="shared" si="24"/>
        <v>192</v>
      </c>
    </row>
    <row r="545" spans="1:13" x14ac:dyDescent="0.25">
      <c r="A545" s="43" t="s">
        <v>69</v>
      </c>
      <c r="B545" s="44">
        <v>45743</v>
      </c>
      <c r="C545" s="43">
        <v>41318</v>
      </c>
      <c r="D545" s="45">
        <v>2023.92</v>
      </c>
      <c r="E545" s="45">
        <v>540</v>
      </c>
      <c r="F545" s="43" t="s">
        <v>33</v>
      </c>
      <c r="G545" s="43">
        <v>762668</v>
      </c>
      <c r="H545" s="43" t="s">
        <v>15</v>
      </c>
      <c r="I545" s="43" t="s">
        <v>38</v>
      </c>
      <c r="J545" s="43" t="s">
        <v>13</v>
      </c>
      <c r="K545" s="46">
        <f t="shared" si="25"/>
        <v>62838.92</v>
      </c>
      <c r="L545" s="82">
        <f>IF(I545="Product",IF(K545/'Commission Rate and Quota'!$D$6&lt;0.5,'Commission Rate and Quota'!$D$20,IF(K545/'Commission Rate and Quota'!$D$6&lt;0.75,'Commission Rate and Quota'!$D$21,IF(K545/'Commission Rate and Quota'!$D$6&lt;0.9,'Commission Rate and Quota'!$D$22,IF('Data (1 &amp; 2)'!K545/'Commission Rate and Quota'!$D$6&lt;1,'Commission Rate and Quota'!$D$23,IF('Data (1 &amp; 2)'!K545/'Commission Rate and Quota'!$D$6&lt;1.25,'Commission Rate and Quota'!$D$24,'Commission Rate and Quota'!$D$25))))),IF(K545/'Commission Rate and Quota'!$E$6&lt;0.5,'Commission Rate and Quota'!$E$20,IF(K545/'Commission Rate and Quota'!$E$6&lt;0.75,'Commission Rate and Quota'!$E$21,IF(K545/'Commission Rate and Quota'!$E$6&lt;0.9,'Commission Rate and Quota'!$E$22,IF(K545/'Commission Rate and Quota'!$E$6&lt;1,'Commission Rate and Quota'!$E$23,IF(K545/'Commission Rate and Quota'!$E$6&lt;1.25,'Commission Rate and Quota'!$E$24,'Commission Rate and Quota'!$E$25))))))</f>
        <v>0.08</v>
      </c>
      <c r="M545" s="76">
        <f t="shared" si="24"/>
        <v>161.9136</v>
      </c>
    </row>
    <row r="546" spans="1:13" x14ac:dyDescent="0.25">
      <c r="A546" s="43" t="s">
        <v>64</v>
      </c>
      <c r="B546" s="44">
        <v>45750</v>
      </c>
      <c r="C546" s="43">
        <v>39204</v>
      </c>
      <c r="D546" s="45">
        <v>1937.5</v>
      </c>
      <c r="E546" s="45">
        <v>1735</v>
      </c>
      <c r="F546" s="43" t="s">
        <v>33</v>
      </c>
      <c r="G546" s="43">
        <v>762668</v>
      </c>
      <c r="H546" s="43" t="s">
        <v>15</v>
      </c>
      <c r="I546" s="43" t="s">
        <v>38</v>
      </c>
      <c r="J546" s="43" t="s">
        <v>13</v>
      </c>
      <c r="K546" s="46">
        <f t="shared" si="25"/>
        <v>64776.42</v>
      </c>
      <c r="L546" s="82">
        <f>IF(I546="Product",IF(K546/'Commission Rate and Quota'!$D$6&lt;0.5,'Commission Rate and Quota'!$D$20,IF(K546/'Commission Rate and Quota'!$D$6&lt;0.75,'Commission Rate and Quota'!$D$21,IF(K546/'Commission Rate and Quota'!$D$6&lt;0.9,'Commission Rate and Quota'!$D$22,IF('Data (1 &amp; 2)'!K546/'Commission Rate and Quota'!$D$6&lt;1,'Commission Rate and Quota'!$D$23,IF('Data (1 &amp; 2)'!K546/'Commission Rate and Quota'!$D$6&lt;1.25,'Commission Rate and Quota'!$D$24,'Commission Rate and Quota'!$D$25))))),IF(K546/'Commission Rate and Quota'!$E$6&lt;0.5,'Commission Rate and Quota'!$E$20,IF(K546/'Commission Rate and Quota'!$E$6&lt;0.75,'Commission Rate and Quota'!$E$21,IF(K546/'Commission Rate and Quota'!$E$6&lt;0.9,'Commission Rate and Quota'!$E$22,IF(K546/'Commission Rate and Quota'!$E$6&lt;1,'Commission Rate and Quota'!$E$23,IF(K546/'Commission Rate and Quota'!$E$6&lt;1.25,'Commission Rate and Quota'!$E$24,'Commission Rate and Quota'!$E$25))))))</f>
        <v>0.08</v>
      </c>
      <c r="M546" s="76">
        <f t="shared" si="24"/>
        <v>155</v>
      </c>
    </row>
    <row r="547" spans="1:13" x14ac:dyDescent="0.25">
      <c r="A547" s="43" t="s">
        <v>40</v>
      </c>
      <c r="B547" s="44">
        <v>45770</v>
      </c>
      <c r="C547" s="43">
        <v>32783</v>
      </c>
      <c r="D547" s="45">
        <v>42000</v>
      </c>
      <c r="E547" s="45">
        <v>12000</v>
      </c>
      <c r="F547" s="43" t="s">
        <v>33</v>
      </c>
      <c r="G547" s="43">
        <v>762668</v>
      </c>
      <c r="H547" s="43" t="s">
        <v>15</v>
      </c>
      <c r="I547" s="43" t="s">
        <v>38</v>
      </c>
      <c r="J547" s="43" t="s">
        <v>13</v>
      </c>
      <c r="K547" s="46">
        <f t="shared" si="25"/>
        <v>106776.42</v>
      </c>
      <c r="L547" s="82">
        <f>IF(I547="Product",IF(K547/'Commission Rate and Quota'!$D$6&lt;0.5,'Commission Rate and Quota'!$D$20,IF(K547/'Commission Rate and Quota'!$D$6&lt;0.75,'Commission Rate and Quota'!$D$21,IF(K547/'Commission Rate and Quota'!$D$6&lt;0.9,'Commission Rate and Quota'!$D$22,IF('Data (1 &amp; 2)'!K547/'Commission Rate and Quota'!$D$6&lt;1,'Commission Rate and Quota'!$D$23,IF('Data (1 &amp; 2)'!K547/'Commission Rate and Quota'!$D$6&lt;1.25,'Commission Rate and Quota'!$D$24,'Commission Rate and Quota'!$D$25))))),IF(K547/'Commission Rate and Quota'!$E$6&lt;0.5,'Commission Rate and Quota'!$E$20,IF(K547/'Commission Rate and Quota'!$E$6&lt;0.75,'Commission Rate and Quota'!$E$21,IF(K547/'Commission Rate and Quota'!$E$6&lt;0.9,'Commission Rate and Quota'!$E$22,IF(K547/'Commission Rate and Quota'!$E$6&lt;1,'Commission Rate and Quota'!$E$23,IF(K547/'Commission Rate and Quota'!$E$6&lt;1.25,'Commission Rate and Quota'!$E$24,'Commission Rate and Quota'!$E$25))))))</f>
        <v>0.105</v>
      </c>
      <c r="M547" s="76">
        <f t="shared" si="24"/>
        <v>4410</v>
      </c>
    </row>
    <row r="548" spans="1:13" x14ac:dyDescent="0.25">
      <c r="A548" s="43" t="s">
        <v>40</v>
      </c>
      <c r="B548" s="44">
        <v>45770</v>
      </c>
      <c r="C548" s="43">
        <v>32783</v>
      </c>
      <c r="D548" s="45">
        <v>600</v>
      </c>
      <c r="E548" s="45">
        <v>240</v>
      </c>
      <c r="F548" s="43" t="s">
        <v>33</v>
      </c>
      <c r="G548" s="43">
        <v>762668</v>
      </c>
      <c r="H548" s="43" t="s">
        <v>15</v>
      </c>
      <c r="I548" s="43" t="s">
        <v>38</v>
      </c>
      <c r="J548" s="43" t="s">
        <v>13</v>
      </c>
      <c r="K548" s="46">
        <f t="shared" si="25"/>
        <v>107376.42</v>
      </c>
      <c r="L548" s="82">
        <f>IF(I548="Product",IF(K548/'Commission Rate and Quota'!$D$6&lt;0.5,'Commission Rate and Quota'!$D$20,IF(K548/'Commission Rate and Quota'!$D$6&lt;0.75,'Commission Rate and Quota'!$D$21,IF(K548/'Commission Rate and Quota'!$D$6&lt;0.9,'Commission Rate and Quota'!$D$22,IF('Data (1 &amp; 2)'!K548/'Commission Rate and Quota'!$D$6&lt;1,'Commission Rate and Quota'!$D$23,IF('Data (1 &amp; 2)'!K548/'Commission Rate and Quota'!$D$6&lt;1.25,'Commission Rate and Quota'!$D$24,'Commission Rate and Quota'!$D$25))))),IF(K548/'Commission Rate and Quota'!$E$6&lt;0.5,'Commission Rate and Quota'!$E$20,IF(K548/'Commission Rate and Quota'!$E$6&lt;0.75,'Commission Rate and Quota'!$E$21,IF(K548/'Commission Rate and Quota'!$E$6&lt;0.9,'Commission Rate and Quota'!$E$22,IF(K548/'Commission Rate and Quota'!$E$6&lt;1,'Commission Rate and Quota'!$E$23,IF(K548/'Commission Rate and Quota'!$E$6&lt;1.25,'Commission Rate and Quota'!$E$24,'Commission Rate and Quota'!$E$25))))))</f>
        <v>0.105</v>
      </c>
      <c r="M548" s="76">
        <f t="shared" si="24"/>
        <v>63</v>
      </c>
    </row>
    <row r="549" spans="1:13" x14ac:dyDescent="0.25">
      <c r="A549" s="43" t="s">
        <v>180</v>
      </c>
      <c r="B549" s="44">
        <v>45806</v>
      </c>
      <c r="C549" s="43">
        <v>164679</v>
      </c>
      <c r="D549" s="45">
        <v>2353.1999999999998</v>
      </c>
      <c r="E549" s="45">
        <v>235.45</v>
      </c>
      <c r="F549" s="43" t="s">
        <v>33</v>
      </c>
      <c r="G549" s="43">
        <v>762668</v>
      </c>
      <c r="H549" s="43" t="s">
        <v>15</v>
      </c>
      <c r="I549" s="43" t="s">
        <v>38</v>
      </c>
      <c r="J549" s="43" t="s">
        <v>13</v>
      </c>
      <c r="K549" s="46">
        <f t="shared" si="25"/>
        <v>109729.62</v>
      </c>
      <c r="L549" s="82">
        <f>IF(I549="Product",IF(K549/'Commission Rate and Quota'!$D$6&lt;0.5,'Commission Rate and Quota'!$D$20,IF(K549/'Commission Rate and Quota'!$D$6&lt;0.75,'Commission Rate and Quota'!$D$21,IF(K549/'Commission Rate and Quota'!$D$6&lt;0.9,'Commission Rate and Quota'!$D$22,IF('Data (1 &amp; 2)'!K549/'Commission Rate and Quota'!$D$6&lt;1,'Commission Rate and Quota'!$D$23,IF('Data (1 &amp; 2)'!K549/'Commission Rate and Quota'!$D$6&lt;1.25,'Commission Rate and Quota'!$D$24,'Commission Rate and Quota'!$D$25))))),IF(K549/'Commission Rate and Quota'!$E$6&lt;0.5,'Commission Rate and Quota'!$E$20,IF(K549/'Commission Rate and Quota'!$E$6&lt;0.75,'Commission Rate and Quota'!$E$21,IF(K549/'Commission Rate and Quota'!$E$6&lt;0.9,'Commission Rate and Quota'!$E$22,IF(K549/'Commission Rate and Quota'!$E$6&lt;1,'Commission Rate and Quota'!$E$23,IF(K549/'Commission Rate and Quota'!$E$6&lt;1.25,'Commission Rate and Quota'!$E$24,'Commission Rate and Quota'!$E$25))))))</f>
        <v>0.12000000000000001</v>
      </c>
      <c r="M549" s="76">
        <f t="shared" si="24"/>
        <v>282.38400000000001</v>
      </c>
    </row>
    <row r="550" spans="1:13" x14ac:dyDescent="0.25">
      <c r="A550" s="43" t="s">
        <v>89</v>
      </c>
      <c r="B550" s="44">
        <v>45941</v>
      </c>
      <c r="C550" s="43">
        <v>41359</v>
      </c>
      <c r="D550" s="45">
        <v>2272</v>
      </c>
      <c r="E550" s="45">
        <v>540</v>
      </c>
      <c r="F550" s="43" t="s">
        <v>33</v>
      </c>
      <c r="G550" s="43">
        <v>762668</v>
      </c>
      <c r="H550" s="43" t="s">
        <v>15</v>
      </c>
      <c r="I550" s="43" t="s">
        <v>38</v>
      </c>
      <c r="J550" s="43" t="s">
        <v>13</v>
      </c>
      <c r="K550" s="46">
        <f t="shared" si="25"/>
        <v>112001.62</v>
      </c>
      <c r="L550" s="82">
        <f>IF(I550="Product",IF(K550/'Commission Rate and Quota'!$D$6&lt;0.5,'Commission Rate and Quota'!$D$20,IF(K550/'Commission Rate and Quota'!$D$6&lt;0.75,'Commission Rate and Quota'!$D$21,IF(K550/'Commission Rate and Quota'!$D$6&lt;0.9,'Commission Rate and Quota'!$D$22,IF('Data (1 &amp; 2)'!K550/'Commission Rate and Quota'!$D$6&lt;1,'Commission Rate and Quota'!$D$23,IF('Data (1 &amp; 2)'!K550/'Commission Rate and Quota'!$D$6&lt;1.25,'Commission Rate and Quota'!$D$24,'Commission Rate and Quota'!$D$25))))),IF(K550/'Commission Rate and Quota'!$E$6&lt;0.5,'Commission Rate and Quota'!$E$20,IF(K550/'Commission Rate and Quota'!$E$6&lt;0.75,'Commission Rate and Quota'!$E$21,IF(K550/'Commission Rate and Quota'!$E$6&lt;0.9,'Commission Rate and Quota'!$E$22,IF(K550/'Commission Rate and Quota'!$E$6&lt;1,'Commission Rate and Quota'!$E$23,IF(K550/'Commission Rate and Quota'!$E$6&lt;1.25,'Commission Rate and Quota'!$E$24,'Commission Rate and Quota'!$E$25))))))</f>
        <v>0.12000000000000001</v>
      </c>
      <c r="M550" s="76">
        <f t="shared" si="24"/>
        <v>272.64000000000004</v>
      </c>
    </row>
    <row r="551" spans="1:13" x14ac:dyDescent="0.25">
      <c r="A551" s="43" t="s">
        <v>253</v>
      </c>
      <c r="B551" s="44">
        <v>46002</v>
      </c>
      <c r="C551" s="43">
        <v>167672</v>
      </c>
      <c r="D551" s="45">
        <v>108712.1</v>
      </c>
      <c r="E551" s="45">
        <v>2173.4</v>
      </c>
      <c r="F551" s="43" t="s">
        <v>33</v>
      </c>
      <c r="G551" s="43">
        <v>762668</v>
      </c>
      <c r="H551" s="43" t="s">
        <v>15</v>
      </c>
      <c r="I551" s="43" t="s">
        <v>38</v>
      </c>
      <c r="J551" s="43" t="s">
        <v>13</v>
      </c>
      <c r="K551" s="46">
        <f t="shared" si="25"/>
        <v>220713.72</v>
      </c>
      <c r="L551" s="82">
        <f>IF(I551="Product",IF(K551/'Commission Rate and Quota'!$D$6&lt;0.5,'Commission Rate and Quota'!$D$20,IF(K551/'Commission Rate and Quota'!$D$6&lt;0.75,'Commission Rate and Quota'!$D$21,IF(K551/'Commission Rate and Quota'!$D$6&lt;0.9,'Commission Rate and Quota'!$D$22,IF('Data (1 &amp; 2)'!K551/'Commission Rate and Quota'!$D$6&lt;1,'Commission Rate and Quota'!$D$23,IF('Data (1 &amp; 2)'!K551/'Commission Rate and Quota'!$D$6&lt;1.25,'Commission Rate and Quota'!$D$24,'Commission Rate and Quota'!$D$25))))),IF(K551/'Commission Rate and Quota'!$E$6&lt;0.5,'Commission Rate and Quota'!$E$20,IF(K551/'Commission Rate and Quota'!$E$6&lt;0.75,'Commission Rate and Quota'!$E$21,IF(K551/'Commission Rate and Quota'!$E$6&lt;0.9,'Commission Rate and Quota'!$E$22,IF(K551/'Commission Rate and Quota'!$E$6&lt;1,'Commission Rate and Quota'!$E$23,IF(K551/'Commission Rate and Quota'!$E$6&lt;1.25,'Commission Rate and Quota'!$E$24,'Commission Rate and Quota'!$E$25))))))</f>
        <v>0.26</v>
      </c>
      <c r="M551" s="76">
        <f t="shared" si="24"/>
        <v>28265.146000000004</v>
      </c>
    </row>
  </sheetData>
  <autoFilter ref="A1:M551" xr:uid="{B53E2A61-6CC2-46FA-848A-AACEE1457869}"/>
  <sortState xmlns:xlrd2="http://schemas.microsoft.com/office/spreadsheetml/2017/richdata2" ref="A43:M50">
    <sortCondition ref="A43:A50"/>
  </sortState>
  <mergeCells count="1">
    <mergeCell ref="R4:AB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1DF24-17B7-4904-B839-35819885179B}">
  <dimension ref="A1:AE27"/>
  <sheetViews>
    <sheetView topLeftCell="A23" zoomScale="85" zoomScaleNormal="85" workbookViewId="0">
      <selection activeCell="AI27" sqref="AI27"/>
    </sheetView>
  </sheetViews>
  <sheetFormatPr defaultRowHeight="15" x14ac:dyDescent="0.25"/>
  <cols>
    <col min="1" max="1" width="19.7109375" bestFit="1" customWidth="1"/>
    <col min="2" max="2" width="23.85546875" bestFit="1" customWidth="1"/>
    <col min="3" max="3" width="32.7109375" bestFit="1" customWidth="1"/>
    <col min="4" max="4" width="15.7109375" bestFit="1" customWidth="1"/>
    <col min="9" max="9" width="17.85546875" customWidth="1"/>
    <col min="10" max="10" width="17.5703125" customWidth="1"/>
    <col min="11" max="11" width="16.5703125" customWidth="1"/>
    <col min="12" max="12" width="16.140625" bestFit="1" customWidth="1"/>
    <col min="17" max="17" width="0" hidden="1" customWidth="1"/>
    <col min="18" max="20" width="12.85546875" hidden="1" customWidth="1"/>
    <col min="21" max="21" width="15.7109375" hidden="1" customWidth="1"/>
    <col min="22" max="22" width="17.28515625" hidden="1" customWidth="1"/>
    <col min="23" max="26" width="14.28515625" hidden="1" customWidth="1"/>
    <col min="27" max="28" width="2.140625" bestFit="1" customWidth="1"/>
    <col min="29" max="31" width="0" hidden="1" customWidth="1"/>
  </cols>
  <sheetData>
    <row r="1" spans="1:31" x14ac:dyDescent="0.25">
      <c r="Q1" s="121" t="s">
        <v>10</v>
      </c>
      <c r="R1" s="121"/>
      <c r="S1" s="121"/>
    </row>
    <row r="2" spans="1:31" ht="34.5" x14ac:dyDescent="0.55000000000000004">
      <c r="A2" s="102" t="s">
        <v>420</v>
      </c>
      <c r="Q2" t="s">
        <v>34</v>
      </c>
      <c r="R2" s="31">
        <v>401697.01169999997</v>
      </c>
      <c r="S2" s="31">
        <v>489853.8</v>
      </c>
    </row>
    <row r="3" spans="1:31" x14ac:dyDescent="0.25">
      <c r="Q3" t="s">
        <v>38</v>
      </c>
      <c r="R3" s="31">
        <v>56136.191000000006</v>
      </c>
      <c r="S3" s="31">
        <v>130077.72000000002</v>
      </c>
      <c r="AD3" s="32" t="s">
        <v>311</v>
      </c>
      <c r="AE3" t="s">
        <v>319</v>
      </c>
    </row>
    <row r="4" spans="1:31" ht="18.75" x14ac:dyDescent="0.3">
      <c r="B4" s="103" t="s">
        <v>311</v>
      </c>
      <c r="C4" s="104" t="s">
        <v>316</v>
      </c>
      <c r="F4" s="29"/>
      <c r="G4" s="29"/>
      <c r="Q4" s="121" t="s">
        <v>14</v>
      </c>
      <c r="R4" s="121"/>
      <c r="S4" s="121"/>
      <c r="V4" s="94"/>
      <c r="W4" s="94"/>
      <c r="X4" s="94"/>
      <c r="Y4" s="94"/>
      <c r="Z4" s="94"/>
      <c r="AA4" s="94"/>
      <c r="AB4" s="94"/>
      <c r="AD4" s="33" t="s">
        <v>34</v>
      </c>
      <c r="AE4" s="34">
        <v>3532.3676247504968</v>
      </c>
    </row>
    <row r="5" spans="1:31" ht="18.75" x14ac:dyDescent="0.3">
      <c r="B5" s="105" t="s">
        <v>11</v>
      </c>
      <c r="C5" s="106">
        <v>1203738.0539000002</v>
      </c>
      <c r="Q5" t="s">
        <v>34</v>
      </c>
      <c r="R5" s="31">
        <v>535201.29540000006</v>
      </c>
      <c r="S5" s="31">
        <v>520585.66999999987</v>
      </c>
      <c r="V5" s="94"/>
      <c r="W5" s="94"/>
      <c r="X5" s="94"/>
      <c r="Y5" s="94"/>
      <c r="Z5" s="94"/>
      <c r="AA5" s="94"/>
      <c r="AB5" s="94"/>
      <c r="AD5" s="33" t="s">
        <v>38</v>
      </c>
      <c r="AE5" s="34">
        <v>12721.505510204082</v>
      </c>
    </row>
    <row r="6" spans="1:31" ht="18.75" x14ac:dyDescent="0.3">
      <c r="B6" s="107" t="s">
        <v>10</v>
      </c>
      <c r="C6" s="106">
        <v>457820.37809999997</v>
      </c>
      <c r="Q6" t="s">
        <v>38</v>
      </c>
      <c r="R6" s="31">
        <v>210716.38040000002</v>
      </c>
      <c r="S6" s="31">
        <v>400323.19999999995</v>
      </c>
      <c r="V6" s="100"/>
      <c r="W6" s="93"/>
      <c r="X6" s="93"/>
      <c r="Y6" s="101"/>
      <c r="Z6" s="101"/>
      <c r="AA6" s="94"/>
      <c r="AB6" s="94"/>
      <c r="AD6" s="33" t="s">
        <v>312</v>
      </c>
      <c r="AE6" s="34">
        <v>4351.0362727272714</v>
      </c>
    </row>
    <row r="7" spans="1:31" ht="18.75" x14ac:dyDescent="0.3">
      <c r="B7" s="108" t="s">
        <v>34</v>
      </c>
      <c r="C7" s="109">
        <v>401684.18709999998</v>
      </c>
      <c r="Q7" s="121" t="s">
        <v>13</v>
      </c>
      <c r="R7" s="121"/>
      <c r="S7" s="121"/>
      <c r="V7" s="100"/>
      <c r="W7" s="93"/>
      <c r="X7" s="93"/>
      <c r="Y7" s="101"/>
      <c r="Z7" s="101"/>
      <c r="AA7" s="94"/>
      <c r="AB7" s="94"/>
    </row>
    <row r="8" spans="1:31" ht="18.75" x14ac:dyDescent="0.3">
      <c r="B8" s="108" t="s">
        <v>38</v>
      </c>
      <c r="C8" s="109">
        <v>56136.191000000006</v>
      </c>
      <c r="Q8" s="121" t="s">
        <v>12</v>
      </c>
      <c r="R8" s="121"/>
      <c r="S8" s="121"/>
      <c r="V8" s="100"/>
      <c r="W8" s="93"/>
      <c r="X8" s="93"/>
      <c r="Y8" s="101"/>
      <c r="Z8" s="101"/>
      <c r="AA8" s="94"/>
      <c r="AB8" s="94"/>
    </row>
    <row r="9" spans="1:31" ht="18.75" x14ac:dyDescent="0.3">
      <c r="B9" s="110" t="s">
        <v>14</v>
      </c>
      <c r="C9" s="106">
        <v>745917.67580000008</v>
      </c>
      <c r="Q9" t="s">
        <v>34</v>
      </c>
      <c r="R9" s="31">
        <v>693485.46190000011</v>
      </c>
      <c r="S9" s="31">
        <v>626979.09</v>
      </c>
      <c r="V9" s="100"/>
      <c r="W9" s="93"/>
      <c r="X9" s="93"/>
      <c r="Y9" s="101"/>
      <c r="Z9" s="101"/>
      <c r="AA9" s="94"/>
      <c r="AB9" s="94"/>
    </row>
    <row r="10" spans="1:31" ht="18.75" x14ac:dyDescent="0.3">
      <c r="B10" s="111" t="s">
        <v>34</v>
      </c>
      <c r="C10" s="112">
        <v>535201.29540000006</v>
      </c>
      <c r="Q10" t="s">
        <v>38</v>
      </c>
      <c r="R10" s="31">
        <v>37904.17</v>
      </c>
      <c r="S10" s="31">
        <v>57959</v>
      </c>
    </row>
    <row r="11" spans="1:31" ht="18.75" x14ac:dyDescent="0.3">
      <c r="B11" s="111" t="s">
        <v>38</v>
      </c>
      <c r="C11" s="112">
        <v>210716.38040000002</v>
      </c>
      <c r="G11" s="29"/>
      <c r="Q11" s="121" t="s">
        <v>15</v>
      </c>
      <c r="R11" s="121"/>
      <c r="S11" s="121"/>
    </row>
    <row r="12" spans="1:31" ht="18.75" x14ac:dyDescent="0.3">
      <c r="B12" s="105" t="s">
        <v>13</v>
      </c>
      <c r="C12" s="106">
        <v>904048.40510000009</v>
      </c>
      <c r="Q12" t="s">
        <v>34</v>
      </c>
      <c r="R12" s="31">
        <v>134183.4896</v>
      </c>
      <c r="S12" s="31">
        <v>132297.62</v>
      </c>
    </row>
    <row r="13" spans="1:31" ht="18.75" x14ac:dyDescent="0.3">
      <c r="B13" s="113" t="s">
        <v>12</v>
      </c>
      <c r="C13" s="106">
        <v>731389.63190000015</v>
      </c>
      <c r="Q13" t="s">
        <v>38</v>
      </c>
      <c r="R13" s="31">
        <v>38475.283600000002</v>
      </c>
      <c r="S13" s="31">
        <v>34993.85</v>
      </c>
    </row>
    <row r="14" spans="1:31" ht="18.75" x14ac:dyDescent="0.3">
      <c r="B14" s="114" t="s">
        <v>34</v>
      </c>
      <c r="C14" s="115">
        <v>693485.46190000011</v>
      </c>
    </row>
    <row r="15" spans="1:31" ht="18.75" x14ac:dyDescent="0.3">
      <c r="B15" s="114" t="s">
        <v>38</v>
      </c>
      <c r="C15" s="115">
        <v>37904.17</v>
      </c>
      <c r="R15" t="s">
        <v>323</v>
      </c>
      <c r="U15" t="s">
        <v>328</v>
      </c>
    </row>
    <row r="16" spans="1:31" ht="18.75" x14ac:dyDescent="0.3">
      <c r="B16" s="116" t="s">
        <v>15</v>
      </c>
      <c r="C16" s="106">
        <v>172658.7732</v>
      </c>
      <c r="R16" t="s">
        <v>34</v>
      </c>
      <c r="S16" t="s">
        <v>38</v>
      </c>
      <c r="U16" t="s">
        <v>34</v>
      </c>
      <c r="V16" t="s">
        <v>38</v>
      </c>
    </row>
    <row r="17" spans="1:25" ht="18.75" x14ac:dyDescent="0.3">
      <c r="B17" s="117" t="s">
        <v>34</v>
      </c>
      <c r="C17" s="118">
        <v>134183.4896</v>
      </c>
      <c r="Q17" t="s">
        <v>322</v>
      </c>
      <c r="R17" s="34">
        <f>S2-R2</f>
        <v>88156.788300000015</v>
      </c>
      <c r="S17" s="34">
        <f>S3-R3</f>
        <v>73941.52900000001</v>
      </c>
      <c r="T17" t="s">
        <v>329</v>
      </c>
      <c r="U17" s="31">
        <v>3691749.9400000004</v>
      </c>
      <c r="V17" s="31">
        <v>330580</v>
      </c>
      <c r="W17" s="29">
        <f>U17/$Y17</f>
        <v>0.91781380321078287</v>
      </c>
      <c r="X17" s="29">
        <f>V17/$Y17</f>
        <v>8.2186196789217139E-2</v>
      </c>
      <c r="Y17" s="31">
        <v>4022329.9400000004</v>
      </c>
    </row>
    <row r="18" spans="1:25" ht="18.75" x14ac:dyDescent="0.3">
      <c r="B18" s="117" t="s">
        <v>38</v>
      </c>
      <c r="C18" s="118">
        <v>38475.283600000002</v>
      </c>
      <c r="Q18" t="s">
        <v>324</v>
      </c>
      <c r="R18" s="34">
        <f>S5-R5</f>
        <v>-14615.625400000194</v>
      </c>
      <c r="S18" s="34">
        <f>S6-R6</f>
        <v>189606.81959999993</v>
      </c>
      <c r="T18" t="s">
        <v>330</v>
      </c>
      <c r="U18" s="31">
        <v>4648053.0699999994</v>
      </c>
      <c r="V18" s="31">
        <v>1181917.76</v>
      </c>
      <c r="W18" s="29">
        <f t="shared" ref="W18:W20" si="0">U18/$Y18</f>
        <v>0.79726866660840567</v>
      </c>
      <c r="X18" s="29">
        <f t="shared" ref="X18:X20" si="1">V18/$Y18</f>
        <v>0.20273133339159438</v>
      </c>
      <c r="Y18" s="31">
        <v>5829970.8299999991</v>
      </c>
    </row>
    <row r="19" spans="1:25" ht="18.75" x14ac:dyDescent="0.3">
      <c r="B19" s="105" t="s">
        <v>312</v>
      </c>
      <c r="C19" s="106">
        <v>2107786.4590000003</v>
      </c>
      <c r="D19" s="29"/>
      <c r="Q19" t="s">
        <v>325</v>
      </c>
      <c r="R19" s="34">
        <f>S9-R9</f>
        <v>-66506.371900000144</v>
      </c>
      <c r="S19" s="34">
        <f>S10-R10</f>
        <v>20054.830000000002</v>
      </c>
      <c r="T19" t="s">
        <v>331</v>
      </c>
      <c r="U19" s="31">
        <v>6159433.7600000016</v>
      </c>
      <c r="V19" s="31">
        <v>160163</v>
      </c>
      <c r="W19" s="29">
        <f t="shared" si="0"/>
        <v>0.97465613612979951</v>
      </c>
      <c r="X19" s="29">
        <f t="shared" si="1"/>
        <v>2.5343863870200472E-2</v>
      </c>
      <c r="Y19" s="31">
        <v>6319596.7600000016</v>
      </c>
    </row>
    <row r="20" spans="1:25" x14ac:dyDescent="0.25">
      <c r="Q20" t="s">
        <v>326</v>
      </c>
      <c r="R20" s="34">
        <f>S12-R12</f>
        <v>-1885.8696000000054</v>
      </c>
      <c r="S20" s="34">
        <f>S13-R13</f>
        <v>-3481.4336000000039</v>
      </c>
      <c r="T20" t="s">
        <v>332</v>
      </c>
      <c r="U20" s="31">
        <v>1282859.0699999998</v>
      </c>
      <c r="V20" s="31">
        <v>220713.72</v>
      </c>
      <c r="W20" s="29">
        <f t="shared" si="0"/>
        <v>0.85320715999389696</v>
      </c>
      <c r="X20" s="29">
        <f t="shared" si="1"/>
        <v>0.14679284000610307</v>
      </c>
      <c r="Y20" s="31">
        <v>1503572.7899999998</v>
      </c>
    </row>
    <row r="21" spans="1:25" ht="34.5" x14ac:dyDescent="0.55000000000000004">
      <c r="A21" s="102" t="s">
        <v>418</v>
      </c>
      <c r="Q21" t="s">
        <v>327</v>
      </c>
      <c r="R21" s="34">
        <f>SUM(R17:R20)</f>
        <v>5148.9213999996718</v>
      </c>
      <c r="S21" s="34">
        <f>SUM(S17:S20)</f>
        <v>280121.74499999994</v>
      </c>
      <c r="T21" s="34"/>
      <c r="U21" s="34">
        <f>SUM(U17:U20)</f>
        <v>15782095.840000002</v>
      </c>
      <c r="V21" s="34">
        <f>SUM(V17:V20)</f>
        <v>1893374.48</v>
      </c>
      <c r="W21" s="29">
        <f t="shared" ref="W21" si="2">U21/$Y21</f>
        <v>0.89288123904360139</v>
      </c>
      <c r="X21" s="29">
        <f t="shared" ref="X21" si="3">V21/$Y21</f>
        <v>0.10711876095639869</v>
      </c>
      <c r="Y21" s="31">
        <f>SUM(Y17:Y20)</f>
        <v>17675470.32</v>
      </c>
    </row>
    <row r="22" spans="1:25" ht="128.25" customHeight="1" x14ac:dyDescent="0.35">
      <c r="A22" s="119" t="s">
        <v>318</v>
      </c>
      <c r="B22" s="119"/>
      <c r="C22" s="119"/>
      <c r="D22" s="119"/>
      <c r="E22" s="119"/>
      <c r="F22" s="119"/>
      <c r="G22" s="119"/>
      <c r="H22" s="119"/>
      <c r="I22" s="119"/>
      <c r="J22" s="119"/>
      <c r="K22" s="119"/>
      <c r="L22" s="119"/>
      <c r="M22" s="119"/>
      <c r="N22" s="119"/>
      <c r="O22" s="119"/>
      <c r="P22" s="119"/>
    </row>
    <row r="23" spans="1:25" x14ac:dyDescent="0.25">
      <c r="U23" s="31"/>
    </row>
    <row r="24" spans="1:25" ht="73.5" customHeight="1" x14ac:dyDescent="0.55000000000000004">
      <c r="A24" s="122" t="s">
        <v>419</v>
      </c>
      <c r="B24" s="122"/>
      <c r="C24" s="122"/>
      <c r="D24" s="122"/>
      <c r="E24" s="122"/>
      <c r="F24" s="122"/>
      <c r="G24" s="122"/>
      <c r="H24" s="122"/>
      <c r="I24" s="122"/>
      <c r="J24" s="122"/>
      <c r="K24" s="122"/>
      <c r="L24" s="122"/>
      <c r="M24" s="122"/>
      <c r="N24" s="122"/>
      <c r="O24" s="122"/>
      <c r="P24" s="122"/>
    </row>
    <row r="25" spans="1:25" ht="44.25" customHeight="1" x14ac:dyDescent="0.3">
      <c r="A25" s="120" t="s">
        <v>424</v>
      </c>
      <c r="B25" s="120"/>
      <c r="C25" s="120"/>
      <c r="D25" s="120"/>
      <c r="E25" s="120"/>
      <c r="F25" s="120"/>
      <c r="G25" s="120"/>
      <c r="H25" s="120"/>
      <c r="I25" s="120"/>
      <c r="J25" s="120"/>
      <c r="K25" s="120"/>
      <c r="L25" s="120"/>
      <c r="M25" s="120"/>
      <c r="N25" s="120"/>
      <c r="O25" s="120"/>
      <c r="P25" s="120"/>
    </row>
    <row r="26" spans="1:25" ht="116.25" customHeight="1" x14ac:dyDescent="0.3">
      <c r="A26" s="120" t="s">
        <v>425</v>
      </c>
      <c r="B26" s="120"/>
      <c r="C26" s="120"/>
      <c r="D26" s="120"/>
      <c r="E26" s="120"/>
      <c r="F26" s="120"/>
      <c r="G26" s="120"/>
      <c r="H26" s="120"/>
      <c r="I26" s="120"/>
      <c r="J26" s="120"/>
      <c r="K26" s="120"/>
      <c r="L26" s="120"/>
      <c r="M26" s="120"/>
      <c r="N26" s="120"/>
      <c r="O26" s="120"/>
      <c r="P26" s="120"/>
      <c r="U26" s="31"/>
    </row>
    <row r="27" spans="1:25" ht="127.5" customHeight="1" x14ac:dyDescent="0.3">
      <c r="A27" s="120" t="s">
        <v>426</v>
      </c>
      <c r="B27" s="120"/>
      <c r="C27" s="120"/>
      <c r="D27" s="120"/>
      <c r="E27" s="120"/>
      <c r="F27" s="120"/>
      <c r="G27" s="120"/>
      <c r="H27" s="120"/>
      <c r="I27" s="120"/>
      <c r="J27" s="120"/>
      <c r="K27" s="120"/>
      <c r="L27" s="120"/>
      <c r="M27" s="120"/>
      <c r="N27" s="120"/>
      <c r="O27" s="120"/>
      <c r="P27" s="120"/>
    </row>
  </sheetData>
  <mergeCells count="10">
    <mergeCell ref="A25:P25"/>
    <mergeCell ref="A26:P26"/>
    <mergeCell ref="A27:P27"/>
    <mergeCell ref="Q1:S1"/>
    <mergeCell ref="Q11:S11"/>
    <mergeCell ref="Q8:S8"/>
    <mergeCell ref="Q7:S7"/>
    <mergeCell ref="A24:P24"/>
    <mergeCell ref="A22:P22"/>
    <mergeCell ref="Q4:S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48E88-639C-4564-9738-FA675FDCF0D6}">
  <dimension ref="B1:I25"/>
  <sheetViews>
    <sheetView workbookViewId="0">
      <selection activeCell="P18" sqref="P18"/>
    </sheetView>
  </sheetViews>
  <sheetFormatPr defaultRowHeight="15" x14ac:dyDescent="0.25"/>
  <cols>
    <col min="2" max="2" width="18" bestFit="1" customWidth="1"/>
    <col min="3" max="3" width="14" bestFit="1" customWidth="1"/>
    <col min="4" max="4" width="18.28515625" bestFit="1" customWidth="1"/>
    <col min="5" max="5" width="13.7109375" bestFit="1" customWidth="1"/>
    <col min="6" max="6" width="20.42578125" customWidth="1"/>
    <col min="7" max="7" width="13.85546875" customWidth="1"/>
    <col min="8" max="8" width="28.5703125" customWidth="1"/>
    <col min="9" max="9" width="12.140625" customWidth="1"/>
  </cols>
  <sheetData>
    <row r="1" spans="2:9" ht="15.75" thickBot="1" x14ac:dyDescent="0.3"/>
    <row r="2" spans="2:9" x14ac:dyDescent="0.25">
      <c r="B2" s="10" t="s">
        <v>6</v>
      </c>
      <c r="C2" s="10" t="s">
        <v>7</v>
      </c>
      <c r="D2" s="11" t="s">
        <v>8</v>
      </c>
      <c r="E2" s="12" t="s">
        <v>9</v>
      </c>
    </row>
    <row r="3" spans="2:9" x14ac:dyDescent="0.25">
      <c r="B3" s="13" t="s">
        <v>10</v>
      </c>
      <c r="C3" t="s">
        <v>11</v>
      </c>
      <c r="D3" s="23">
        <v>2953399</v>
      </c>
      <c r="E3" s="24">
        <v>247935</v>
      </c>
      <c r="F3" s="28"/>
      <c r="G3" s="28"/>
      <c r="H3" s="28"/>
    </row>
    <row r="4" spans="2:9" x14ac:dyDescent="0.25">
      <c r="B4" s="13" t="s">
        <v>12</v>
      </c>
      <c r="C4" t="s">
        <v>13</v>
      </c>
      <c r="D4" s="23">
        <v>3695661</v>
      </c>
      <c r="E4" s="24">
        <v>115317</v>
      </c>
      <c r="F4" s="28"/>
      <c r="G4" s="28"/>
    </row>
    <row r="5" spans="2:9" x14ac:dyDescent="0.25">
      <c r="B5" s="13" t="s">
        <v>14</v>
      </c>
      <c r="C5" t="s">
        <v>11</v>
      </c>
      <c r="D5" s="23">
        <v>3486039</v>
      </c>
      <c r="E5" s="24">
        <v>827342</v>
      </c>
      <c r="F5" s="28"/>
      <c r="G5" s="28"/>
    </row>
    <row r="6" spans="2:9" ht="15.75" thickBot="1" x14ac:dyDescent="0.3">
      <c r="B6" s="14" t="s">
        <v>15</v>
      </c>
      <c r="C6" s="22" t="s">
        <v>13</v>
      </c>
      <c r="D6" s="25">
        <v>833858</v>
      </c>
      <c r="E6" s="26">
        <v>143463</v>
      </c>
      <c r="F6" s="28"/>
      <c r="G6" s="28"/>
    </row>
    <row r="8" spans="2:9" ht="15.75" thickBot="1" x14ac:dyDescent="0.3"/>
    <row r="9" spans="2:9" ht="15.75" thickBot="1" x14ac:dyDescent="0.3">
      <c r="B9" s="123" t="s">
        <v>11</v>
      </c>
      <c r="C9" s="124"/>
      <c r="D9" s="127" t="s">
        <v>16</v>
      </c>
      <c r="E9" s="128"/>
    </row>
    <row r="10" spans="2:9" ht="15.75" thickBot="1" x14ac:dyDescent="0.3">
      <c r="B10" s="125" t="s">
        <v>17</v>
      </c>
      <c r="C10" s="126"/>
      <c r="D10" s="16" t="s">
        <v>18</v>
      </c>
      <c r="E10" s="15" t="s">
        <v>19</v>
      </c>
      <c r="H10" s="23"/>
      <c r="I10" s="23"/>
    </row>
    <row r="11" spans="2:9" ht="15.75" thickBot="1" x14ac:dyDescent="0.3">
      <c r="B11" s="4">
        <v>0</v>
      </c>
      <c r="C11" s="20">
        <v>0.5</v>
      </c>
      <c r="D11" s="4">
        <v>7.0000000000000007E-2</v>
      </c>
      <c r="E11" s="8">
        <v>0.1</v>
      </c>
      <c r="F11" s="28"/>
      <c r="G11" s="28"/>
      <c r="H11" s="23"/>
      <c r="I11" s="25"/>
    </row>
    <row r="12" spans="2:9" x14ac:dyDescent="0.25">
      <c r="B12" s="4">
        <v>0.5</v>
      </c>
      <c r="C12" s="20">
        <v>0.75</v>
      </c>
      <c r="D12" s="4">
        <v>0.09</v>
      </c>
      <c r="E12" s="8">
        <v>0.125</v>
      </c>
      <c r="F12" s="28"/>
      <c r="G12" s="28"/>
      <c r="I12" s="27"/>
    </row>
    <row r="13" spans="2:9" x14ac:dyDescent="0.25">
      <c r="B13" s="4">
        <v>0.75</v>
      </c>
      <c r="C13" s="20">
        <v>0.9</v>
      </c>
      <c r="D13" s="4">
        <v>0.1</v>
      </c>
      <c r="E13" s="8">
        <v>0.14000000000000001</v>
      </c>
      <c r="F13" s="28"/>
      <c r="G13" s="28"/>
    </row>
    <row r="14" spans="2:9" x14ac:dyDescent="0.25">
      <c r="B14" s="4">
        <v>0.9</v>
      </c>
      <c r="C14" s="20">
        <v>1</v>
      </c>
      <c r="D14" s="4">
        <v>0.16</v>
      </c>
      <c r="E14" s="8">
        <v>0.22500000000000001</v>
      </c>
      <c r="G14" s="28"/>
    </row>
    <row r="15" spans="2:9" x14ac:dyDescent="0.25">
      <c r="B15" s="4">
        <v>1</v>
      </c>
      <c r="C15" s="20">
        <v>1.25</v>
      </c>
      <c r="D15" s="4">
        <v>0.18</v>
      </c>
      <c r="E15" s="8">
        <v>0.25</v>
      </c>
    </row>
    <row r="16" spans="2:9" ht="15.75" thickBot="1" x14ac:dyDescent="0.3">
      <c r="B16" s="5">
        <v>1.25</v>
      </c>
      <c r="C16" s="6" t="s">
        <v>20</v>
      </c>
      <c r="D16" s="5">
        <v>0.2</v>
      </c>
      <c r="E16" s="9">
        <v>0.28000000000000003</v>
      </c>
    </row>
    <row r="17" spans="2:5" ht="15.75" thickBot="1" x14ac:dyDescent="0.3"/>
    <row r="18" spans="2:5" ht="15.75" thickBot="1" x14ac:dyDescent="0.3">
      <c r="B18" s="123" t="s">
        <v>13</v>
      </c>
      <c r="C18" s="124"/>
      <c r="D18" s="127" t="s">
        <v>16</v>
      </c>
      <c r="E18" s="128"/>
    </row>
    <row r="19" spans="2:5" ht="15.75" thickBot="1" x14ac:dyDescent="0.3">
      <c r="B19" s="125" t="s">
        <v>17</v>
      </c>
      <c r="C19" s="126"/>
      <c r="D19" s="16" t="s">
        <v>18</v>
      </c>
      <c r="E19" s="15" t="s">
        <v>19</v>
      </c>
    </row>
    <row r="20" spans="2:5" x14ac:dyDescent="0.25">
      <c r="B20" s="2">
        <v>0</v>
      </c>
      <c r="C20" s="3">
        <v>0.5</v>
      </c>
      <c r="D20" s="2">
        <v>0.05</v>
      </c>
      <c r="E20" s="7">
        <v>0.08</v>
      </c>
    </row>
    <row r="21" spans="2:5" x14ac:dyDescent="0.25">
      <c r="B21" s="4">
        <v>0.5</v>
      </c>
      <c r="C21" s="20">
        <v>0.75</v>
      </c>
      <c r="D21" s="4">
        <v>6.9999999999999993E-2</v>
      </c>
      <c r="E21" s="8">
        <v>0.105</v>
      </c>
    </row>
    <row r="22" spans="2:5" x14ac:dyDescent="0.25">
      <c r="B22" s="4">
        <v>0.75</v>
      </c>
      <c r="C22" s="20">
        <v>0.9</v>
      </c>
      <c r="D22" s="4">
        <v>0.08</v>
      </c>
      <c r="E22" s="8">
        <v>0.12000000000000001</v>
      </c>
    </row>
    <row r="23" spans="2:5" x14ac:dyDescent="0.25">
      <c r="B23" s="4">
        <v>0.9</v>
      </c>
      <c r="C23" s="20">
        <v>1</v>
      </c>
      <c r="D23" s="4">
        <v>0.14000000000000001</v>
      </c>
      <c r="E23" s="8">
        <v>0.20500000000000002</v>
      </c>
    </row>
    <row r="24" spans="2:5" x14ac:dyDescent="0.25">
      <c r="B24" s="4">
        <v>1</v>
      </c>
      <c r="C24" s="20">
        <v>1.25</v>
      </c>
      <c r="D24" s="4">
        <v>0.16</v>
      </c>
      <c r="E24" s="8">
        <v>0.23</v>
      </c>
    </row>
    <row r="25" spans="2:5" ht="15.75" thickBot="1" x14ac:dyDescent="0.3">
      <c r="B25" s="5">
        <v>1.25</v>
      </c>
      <c r="C25" s="6" t="s">
        <v>20</v>
      </c>
      <c r="D25" s="5">
        <v>0.18000000000000002</v>
      </c>
      <c r="E25" s="9">
        <v>0.26</v>
      </c>
    </row>
  </sheetData>
  <mergeCells count="6">
    <mergeCell ref="B9:C9"/>
    <mergeCell ref="B18:C18"/>
    <mergeCell ref="B19:C19"/>
    <mergeCell ref="B10:C10"/>
    <mergeCell ref="D18:E18"/>
    <mergeCell ref="D9:E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F8E73-F613-4E1F-8752-217BC355D12C}">
  <dimension ref="A1:Z551"/>
  <sheetViews>
    <sheetView topLeftCell="V1" zoomScaleNormal="100" workbookViewId="0">
      <pane ySplit="1" topLeftCell="A2" activePane="bottomLeft" state="frozen"/>
      <selection pane="bottomLeft" activeCell="AW13" sqref="AW13"/>
    </sheetView>
  </sheetViews>
  <sheetFormatPr defaultRowHeight="15" x14ac:dyDescent="0.25"/>
  <cols>
    <col min="1" max="1" width="12.85546875" hidden="1" customWidth="1"/>
    <col min="2" max="2" width="10.42578125" hidden="1" customWidth="1"/>
    <col min="3" max="3" width="17.28515625" hidden="1" customWidth="1"/>
    <col min="4" max="4" width="13.85546875" hidden="1" customWidth="1"/>
    <col min="5" max="5" width="17.140625" hidden="1" customWidth="1"/>
    <col min="6" max="6" width="4.28515625" hidden="1" customWidth="1"/>
    <col min="7" max="7" width="7" hidden="1" customWidth="1"/>
    <col min="8" max="8" width="18.28515625" hidden="1" customWidth="1"/>
    <col min="9" max="9" width="17" hidden="1" customWidth="1"/>
    <col min="10" max="10" width="0" hidden="1" customWidth="1"/>
    <col min="11" max="11" width="15.85546875" hidden="1" customWidth="1"/>
    <col min="12" max="12" width="16.5703125" hidden="1" customWidth="1"/>
    <col min="13" max="13" width="18" hidden="1" customWidth="1"/>
    <col min="14" max="14" width="14" hidden="1" customWidth="1"/>
    <col min="15" max="16" width="0" hidden="1" customWidth="1"/>
    <col min="17" max="17" width="20.5703125" customWidth="1"/>
    <col min="18" max="18" width="16.140625" customWidth="1"/>
    <col min="19" max="19" width="16.5703125" customWidth="1"/>
    <col min="20" max="20" width="17.85546875" customWidth="1"/>
    <col min="21" max="22" width="17.7109375" customWidth="1"/>
    <col min="23" max="23" width="15.7109375" bestFit="1" customWidth="1"/>
    <col min="24" max="25" width="12.85546875" bestFit="1" customWidth="1"/>
    <col min="26" max="26" width="16.140625" customWidth="1"/>
  </cols>
  <sheetData>
    <row r="1" spans="1:26" x14ac:dyDescent="0.25">
      <c r="A1" s="43" t="s">
        <v>21</v>
      </c>
      <c r="B1" s="43" t="s">
        <v>22</v>
      </c>
      <c r="C1" s="43" t="s">
        <v>23</v>
      </c>
      <c r="D1" s="43" t="s">
        <v>24</v>
      </c>
      <c r="E1" s="43" t="s">
        <v>25</v>
      </c>
      <c r="F1" s="43" t="s">
        <v>26</v>
      </c>
      <c r="G1" s="43" t="s">
        <v>27</v>
      </c>
      <c r="H1" s="43" t="s">
        <v>28</v>
      </c>
      <c r="I1" s="43" t="s">
        <v>29</v>
      </c>
      <c r="J1" s="43" t="s">
        <v>7</v>
      </c>
      <c r="K1" s="43" t="s">
        <v>315</v>
      </c>
      <c r="L1" s="50" t="s">
        <v>30</v>
      </c>
      <c r="M1" s="50" t="s">
        <v>31</v>
      </c>
      <c r="N1" s="43" t="s">
        <v>317</v>
      </c>
      <c r="O1" s="43" t="s">
        <v>334</v>
      </c>
      <c r="P1" s="43" t="s">
        <v>350</v>
      </c>
      <c r="Q1" s="43" t="s">
        <v>338</v>
      </c>
    </row>
    <row r="2" spans="1:26" x14ac:dyDescent="0.25">
      <c r="A2" s="43" t="s">
        <v>292</v>
      </c>
      <c r="B2" s="44">
        <v>45665</v>
      </c>
      <c r="C2" s="43">
        <v>351594</v>
      </c>
      <c r="D2" s="45">
        <v>1279.32</v>
      </c>
      <c r="E2" s="45">
        <v>204.72</v>
      </c>
      <c r="F2" s="43" t="s">
        <v>33</v>
      </c>
      <c r="G2" s="43">
        <v>1661</v>
      </c>
      <c r="H2" s="43" t="s">
        <v>10</v>
      </c>
      <c r="I2" s="43" t="s">
        <v>34</v>
      </c>
      <c r="J2" s="43" t="s">
        <v>11</v>
      </c>
      <c r="K2" s="46">
        <f>D2</f>
        <v>1279.32</v>
      </c>
      <c r="L2" s="47">
        <f>IF(I2="Product",IF(K2/'Commission Rate and Quota'!$D$3&lt;0.5,'Commission Rate and Quota'!$D$11,IF(K2/'Commission Rate and Quota'!$D$3&lt;0.75,'Commission Rate and Quota'!$D$12,IF(K2/'Commission Rate and Quota'!$D$3&lt;0.9,'Commission Rate and Quota'!$D$13,IF('Impact of Quota'!K2/'Commission Rate and Quota'!$D$3&lt;1,'Commission Rate and Quota'!$D$14,IF('Impact of Quota'!K2/'Commission Rate and Quota'!$D$3&lt;1.25,'Commission Rate and Quota'!$D$15,'Commission Rate and Quota'!$D$16))))),IF(K2/'Commission Rate and Quota'!$E$3&lt;0.5,'Commission Rate and Quota'!$E$11,IF(K2/'Commission Rate and Quota'!$E$3&lt;0.75,'Commission Rate and Quota'!$E$12,IF(K2/'Commission Rate and Quota'!$E$3&lt;0.9,'Commission Rate and Quota'!$E$13,IF(K2/'Commission Rate and Quota'!$E$3&lt;1,'Commission Rate and Quota'!$E$14,IF(K2/'Commission Rate and Quota'!$E$3&lt;1.25,'Commission Rate and Quota'!$E$15,'Commission Rate and Quota'!$E$16))))))</f>
        <v>7.0000000000000007E-2</v>
      </c>
      <c r="M2" s="46">
        <f>L2*D2</f>
        <v>89.552400000000006</v>
      </c>
      <c r="N2" s="51">
        <f>IF(I2="Product",K2/'Commission Rate and Quota'!$D$3,K2/'Commission Rate and Quota'!$E$3)</f>
        <v>4.3316869816777207E-4</v>
      </c>
      <c r="O2" s="43">
        <f>IF(N2&gt;1.25,1,0)</f>
        <v>0</v>
      </c>
      <c r="P2" s="29">
        <f>E2/D2</f>
        <v>0.16002251195947848</v>
      </c>
      <c r="W2" s="13" t="s">
        <v>10</v>
      </c>
      <c r="X2" t="s">
        <v>11</v>
      </c>
      <c r="Y2" s="23">
        <v>2953399</v>
      </c>
      <c r="Z2" s="24">
        <v>247935</v>
      </c>
    </row>
    <row r="3" spans="1:26" x14ac:dyDescent="0.25">
      <c r="A3" s="43" t="s">
        <v>292</v>
      </c>
      <c r="B3" s="44">
        <v>45665</v>
      </c>
      <c r="C3" s="43">
        <v>351594</v>
      </c>
      <c r="D3" s="45">
        <v>373.12</v>
      </c>
      <c r="E3" s="45">
        <v>59.7</v>
      </c>
      <c r="F3" s="43" t="s">
        <v>33</v>
      </c>
      <c r="G3" s="43">
        <v>1661</v>
      </c>
      <c r="H3" s="43" t="s">
        <v>10</v>
      </c>
      <c r="I3" s="43" t="s">
        <v>34</v>
      </c>
      <c r="J3" s="43" t="s">
        <v>11</v>
      </c>
      <c r="K3" s="46">
        <f>D3+K2</f>
        <v>1652.44</v>
      </c>
      <c r="L3" s="47">
        <f>IF(I3="Product",IF(K3/'Commission Rate and Quota'!$D$3&lt;0.5,'Commission Rate and Quota'!$D$11,IF(K3/'Commission Rate and Quota'!$D$3&lt;0.75,'Commission Rate and Quota'!$D$12,IF(K3/'Commission Rate and Quota'!$D$3&lt;0.9,'Commission Rate and Quota'!$D$13,IF('Impact of Quota'!K3/'Commission Rate and Quota'!$D$3&lt;1,'Commission Rate and Quota'!$D$14,IF('Impact of Quota'!K3/'Commission Rate and Quota'!$D$3&lt;1.25,'Commission Rate and Quota'!$D$15,'Commission Rate and Quota'!$D$16))))),IF(K3/'Commission Rate and Quota'!$E$3&lt;0.5,'Commission Rate and Quota'!$E$11,IF(K3/'Commission Rate and Quota'!$E$3&lt;0.75,'Commission Rate and Quota'!$E$12,IF(K3/'Commission Rate and Quota'!$E$3&lt;0.9,'Commission Rate and Quota'!$E$13,IF(K3/'Commission Rate and Quota'!$E$3&lt;1,'Commission Rate and Quota'!$E$14,IF(K3/'Commission Rate and Quota'!$E$3&lt;1.25,'Commission Rate and Quota'!$E$15,'Commission Rate and Quota'!$E$16))))))</f>
        <v>7.0000000000000007E-2</v>
      </c>
      <c r="M3" s="46">
        <f t="shared" ref="M3:M66" si="0">L3*D3</f>
        <v>26.118400000000001</v>
      </c>
      <c r="N3" s="51">
        <f>IF(I3="Product",K3/'Commission Rate and Quota'!$D$3,K3/'Commission Rate and Quota'!$E$3)</f>
        <v>5.5950448957286169E-4</v>
      </c>
      <c r="O3" s="43">
        <f t="shared" ref="O3:O66" si="1">IF(N3&gt;1.25,1,0)</f>
        <v>0</v>
      </c>
      <c r="P3" s="29">
        <f t="shared" ref="P3:P66" si="2">E3/D3</f>
        <v>0.16000214408233276</v>
      </c>
      <c r="S3" t="s">
        <v>340</v>
      </c>
      <c r="W3" s="13" t="s">
        <v>12</v>
      </c>
      <c r="X3" t="s">
        <v>13</v>
      </c>
      <c r="Y3" s="23">
        <v>3695661</v>
      </c>
      <c r="Z3" s="24">
        <v>115317</v>
      </c>
    </row>
    <row r="4" spans="1:26" x14ac:dyDescent="0.25">
      <c r="A4" s="43" t="s">
        <v>292</v>
      </c>
      <c r="B4" s="44">
        <v>45665</v>
      </c>
      <c r="C4" s="43">
        <v>351594</v>
      </c>
      <c r="D4" s="45">
        <v>75.41</v>
      </c>
      <c r="E4" s="45">
        <v>0</v>
      </c>
      <c r="F4" s="43" t="s">
        <v>33</v>
      </c>
      <c r="G4" s="43">
        <v>1661</v>
      </c>
      <c r="H4" s="43" t="s">
        <v>10</v>
      </c>
      <c r="I4" s="43" t="s">
        <v>34</v>
      </c>
      <c r="J4" s="43" t="s">
        <v>11</v>
      </c>
      <c r="K4" s="46">
        <f t="shared" ref="K4:K67" si="3">D4+K3</f>
        <v>1727.8500000000001</v>
      </c>
      <c r="L4" s="47">
        <f>IF(I4="Product",IF(K4/'Commission Rate and Quota'!$D$3&lt;0.5,'Commission Rate and Quota'!$D$11,IF(K4/'Commission Rate and Quota'!$D$3&lt;0.75,'Commission Rate and Quota'!$D$12,IF(K4/'Commission Rate and Quota'!$D$3&lt;0.9,'Commission Rate and Quota'!$D$13,IF('Impact of Quota'!K4/'Commission Rate and Quota'!$D$3&lt;1,'Commission Rate and Quota'!$D$14,IF('Impact of Quota'!K4/'Commission Rate and Quota'!$D$3&lt;1.25,'Commission Rate and Quota'!$D$15,'Commission Rate and Quota'!$D$16))))),IF(K4/'Commission Rate and Quota'!$E$3&lt;0.5,'Commission Rate and Quota'!$E$11,IF(K4/'Commission Rate and Quota'!$E$3&lt;0.75,'Commission Rate and Quota'!$E$12,IF(K4/'Commission Rate and Quota'!$E$3&lt;0.9,'Commission Rate and Quota'!$E$13,IF(K4/'Commission Rate and Quota'!$E$3&lt;1,'Commission Rate and Quota'!$E$14,IF(K4/'Commission Rate and Quota'!$E$3&lt;1.25,'Commission Rate and Quota'!$E$15,'Commission Rate and Quota'!$E$16))))))</f>
        <v>7.0000000000000007E-2</v>
      </c>
      <c r="M4" s="46">
        <f t="shared" si="0"/>
        <v>5.2787000000000006</v>
      </c>
      <c r="N4" s="51">
        <f>IF(I4="Product",K4/'Commission Rate and Quota'!$D$3,K4/'Commission Rate and Quota'!$E$3)</f>
        <v>5.8503778189130566E-4</v>
      </c>
      <c r="O4" s="43">
        <f t="shared" si="1"/>
        <v>0</v>
      </c>
      <c r="P4" s="29">
        <f t="shared" si="2"/>
        <v>0</v>
      </c>
      <c r="S4" s="31">
        <f>T4*Y3</f>
        <v>3806530.83</v>
      </c>
      <c r="T4" s="27">
        <f>1+T5</f>
        <v>1.03</v>
      </c>
      <c r="U4" s="27"/>
      <c r="V4" s="27"/>
      <c r="W4" s="13" t="s">
        <v>14</v>
      </c>
      <c r="X4" t="s">
        <v>11</v>
      </c>
      <c r="Y4" s="23">
        <v>3486039</v>
      </c>
      <c r="Z4" s="24">
        <v>827342</v>
      </c>
    </row>
    <row r="5" spans="1:26" ht="15.75" thickBot="1" x14ac:dyDescent="0.3">
      <c r="A5" s="43" t="s">
        <v>124</v>
      </c>
      <c r="B5" s="44">
        <v>45676</v>
      </c>
      <c r="C5" s="43">
        <v>57609</v>
      </c>
      <c r="D5" s="45">
        <v>121328.21</v>
      </c>
      <c r="E5" s="45">
        <v>18201.810000000001</v>
      </c>
      <c r="F5" s="43" t="s">
        <v>33</v>
      </c>
      <c r="G5" s="43">
        <v>1661</v>
      </c>
      <c r="H5" s="43" t="s">
        <v>10</v>
      </c>
      <c r="I5" s="43" t="s">
        <v>34</v>
      </c>
      <c r="J5" s="43" t="s">
        <v>11</v>
      </c>
      <c r="K5" s="46">
        <f t="shared" si="3"/>
        <v>123056.06000000001</v>
      </c>
      <c r="L5" s="47">
        <f>IF(I5="Product",IF(K5/'Commission Rate and Quota'!$D$3&lt;0.5,'Commission Rate and Quota'!$D$11,IF(K5/'Commission Rate and Quota'!$D$3&lt;0.75,'Commission Rate and Quota'!$D$12,IF(K5/'Commission Rate and Quota'!$D$3&lt;0.9,'Commission Rate and Quota'!$D$13,IF('Impact of Quota'!K5/'Commission Rate and Quota'!$D$3&lt;1,'Commission Rate and Quota'!$D$14,IF('Impact of Quota'!K5/'Commission Rate and Quota'!$D$3&lt;1.25,'Commission Rate and Quota'!$D$15,'Commission Rate and Quota'!$D$16))))),IF(K5/'Commission Rate and Quota'!$E$3&lt;0.5,'Commission Rate and Quota'!$E$11,IF(K5/'Commission Rate and Quota'!$E$3&lt;0.75,'Commission Rate and Quota'!$E$12,IF(K5/'Commission Rate and Quota'!$E$3&lt;0.9,'Commission Rate and Quota'!$E$13,IF(K5/'Commission Rate and Quota'!$E$3&lt;1,'Commission Rate and Quota'!$E$14,IF(K5/'Commission Rate and Quota'!$E$3&lt;1.25,'Commission Rate and Quota'!$E$15,'Commission Rate and Quota'!$E$16))))))</f>
        <v>7.0000000000000007E-2</v>
      </c>
      <c r="M5" s="46">
        <f t="shared" si="0"/>
        <v>8492.9747000000007</v>
      </c>
      <c r="N5" s="51">
        <f>IF(I5="Product",K5/'Commission Rate and Quota'!$D$3,K5/'Commission Rate and Quota'!$E$3)</f>
        <v>4.1665911040126992E-2</v>
      </c>
      <c r="O5" s="43">
        <f t="shared" si="1"/>
        <v>0</v>
      </c>
      <c r="P5" s="29">
        <f t="shared" si="2"/>
        <v>0.15002125227100935</v>
      </c>
      <c r="S5" s="29" t="s">
        <v>346</v>
      </c>
      <c r="T5" s="79">
        <v>0.03</v>
      </c>
      <c r="U5" s="29"/>
      <c r="V5" s="29"/>
      <c r="W5" s="14" t="s">
        <v>15</v>
      </c>
      <c r="X5" s="22" t="s">
        <v>13</v>
      </c>
      <c r="Y5" s="25">
        <v>833858</v>
      </c>
      <c r="Z5" s="26">
        <v>143463</v>
      </c>
    </row>
    <row r="6" spans="1:26" x14ac:dyDescent="0.25">
      <c r="A6" s="43" t="s">
        <v>125</v>
      </c>
      <c r="B6" s="44">
        <v>45676</v>
      </c>
      <c r="C6" s="43">
        <v>57609</v>
      </c>
      <c r="D6" s="45">
        <v>320000</v>
      </c>
      <c r="E6" s="45">
        <v>70272.5</v>
      </c>
      <c r="F6" s="43" t="s">
        <v>33</v>
      </c>
      <c r="G6" s="43">
        <v>1661</v>
      </c>
      <c r="H6" s="43" t="s">
        <v>10</v>
      </c>
      <c r="I6" s="43" t="s">
        <v>34</v>
      </c>
      <c r="J6" s="43" t="s">
        <v>11</v>
      </c>
      <c r="K6" s="46">
        <f t="shared" si="3"/>
        <v>443056.06</v>
      </c>
      <c r="L6" s="47">
        <f>IF(I6="Product",IF(K6/'Commission Rate and Quota'!$D$3&lt;0.5,'Commission Rate and Quota'!$D$11,IF(K6/'Commission Rate and Quota'!$D$3&lt;0.75,'Commission Rate and Quota'!$D$12,IF(K6/'Commission Rate and Quota'!$D$3&lt;0.9,'Commission Rate and Quota'!$D$13,IF('Impact of Quota'!K6/'Commission Rate and Quota'!$D$3&lt;1,'Commission Rate and Quota'!$D$14,IF('Impact of Quota'!K6/'Commission Rate and Quota'!$D$3&lt;1.25,'Commission Rate and Quota'!$D$15,'Commission Rate and Quota'!$D$16))))),IF(K6/'Commission Rate and Quota'!$E$3&lt;0.5,'Commission Rate and Quota'!$E$11,IF(K6/'Commission Rate and Quota'!$E$3&lt;0.75,'Commission Rate and Quota'!$E$12,IF(K6/'Commission Rate and Quota'!$E$3&lt;0.9,'Commission Rate and Quota'!$E$13,IF(K6/'Commission Rate and Quota'!$E$3&lt;1,'Commission Rate and Quota'!$E$14,IF(K6/'Commission Rate and Quota'!$E$3&lt;1.25,'Commission Rate and Quota'!$E$15,'Commission Rate and Quota'!$E$16))))))</f>
        <v>7.0000000000000007E-2</v>
      </c>
      <c r="M6" s="46">
        <f t="shared" si="0"/>
        <v>22400.000000000004</v>
      </c>
      <c r="N6" s="51">
        <f>IF(I6="Product",K6/'Commission Rate and Quota'!$D$3,K6/'Commission Rate and Quota'!$E$3)</f>
        <v>0.15001564637896878</v>
      </c>
      <c r="O6" s="43">
        <f t="shared" si="1"/>
        <v>0</v>
      </c>
      <c r="P6" s="29">
        <f t="shared" si="2"/>
        <v>0.21960156250000001</v>
      </c>
      <c r="R6" s="31">
        <v>4176096.93</v>
      </c>
    </row>
    <row r="7" spans="1:26" ht="15.75" thickBot="1" x14ac:dyDescent="0.3">
      <c r="A7" s="43" t="s">
        <v>126</v>
      </c>
      <c r="B7" s="44">
        <v>45679</v>
      </c>
      <c r="C7" s="43">
        <v>57609</v>
      </c>
      <c r="D7" s="45">
        <v>94064</v>
      </c>
      <c r="E7" s="45">
        <v>14112</v>
      </c>
      <c r="F7" s="43" t="s">
        <v>33</v>
      </c>
      <c r="G7" s="43">
        <v>1661</v>
      </c>
      <c r="H7" s="43" t="s">
        <v>10</v>
      </c>
      <c r="I7" s="43" t="s">
        <v>34</v>
      </c>
      <c r="J7" s="43" t="s">
        <v>11</v>
      </c>
      <c r="K7" s="46">
        <f t="shared" si="3"/>
        <v>537120.06000000006</v>
      </c>
      <c r="L7" s="47">
        <f>IF(I7="Product",IF(K7/'Commission Rate and Quota'!$D$3&lt;0.5,'Commission Rate and Quota'!$D$11,IF(K7/'Commission Rate and Quota'!$D$3&lt;0.75,'Commission Rate and Quota'!$D$12,IF(K7/'Commission Rate and Quota'!$D$3&lt;0.9,'Commission Rate and Quota'!$D$13,IF('Impact of Quota'!K7/'Commission Rate and Quota'!$D$3&lt;1,'Commission Rate and Quota'!$D$14,IF('Impact of Quota'!K7/'Commission Rate and Quota'!$D$3&lt;1.25,'Commission Rate and Quota'!$D$15,'Commission Rate and Quota'!$D$16))))),IF(K7/'Commission Rate and Quota'!$E$3&lt;0.5,'Commission Rate and Quota'!$E$11,IF(K7/'Commission Rate and Quota'!$E$3&lt;0.75,'Commission Rate and Quota'!$E$12,IF(K7/'Commission Rate and Quota'!$E$3&lt;0.9,'Commission Rate and Quota'!$E$13,IF(K7/'Commission Rate and Quota'!$E$3&lt;1,'Commission Rate and Quota'!$E$14,IF(K7/'Commission Rate and Quota'!$E$3&lt;1.25,'Commission Rate and Quota'!$E$15,'Commission Rate and Quota'!$E$16))))))</f>
        <v>7.0000000000000007E-2</v>
      </c>
      <c r="M7" s="46">
        <f t="shared" si="0"/>
        <v>6584.4800000000005</v>
      </c>
      <c r="N7" s="51">
        <f>IF(I7="Product",K7/'Commission Rate and Quota'!$D$3,K7/'Commission Rate and Quota'!$E$3)</f>
        <v>0.18186505108182133</v>
      </c>
      <c r="O7" s="43">
        <f t="shared" si="1"/>
        <v>0</v>
      </c>
      <c r="P7" s="29">
        <f t="shared" si="2"/>
        <v>0.15002551454328966</v>
      </c>
    </row>
    <row r="8" spans="1:26" ht="15.75" thickBot="1" x14ac:dyDescent="0.3">
      <c r="A8" s="43" t="s">
        <v>126</v>
      </c>
      <c r="B8" s="44">
        <v>45679</v>
      </c>
      <c r="C8" s="43">
        <v>57609</v>
      </c>
      <c r="D8" s="45">
        <v>11.14</v>
      </c>
      <c r="E8" s="45">
        <v>1.67</v>
      </c>
      <c r="F8" s="43" t="s">
        <v>33</v>
      </c>
      <c r="G8" s="43">
        <v>1661</v>
      </c>
      <c r="H8" s="43" t="s">
        <v>10</v>
      </c>
      <c r="I8" s="43" t="s">
        <v>34</v>
      </c>
      <c r="J8" s="43" t="s">
        <v>11</v>
      </c>
      <c r="K8" s="46">
        <f t="shared" si="3"/>
        <v>537131.20000000007</v>
      </c>
      <c r="L8" s="47">
        <f>IF(I8="Product",IF(K8/'Commission Rate and Quota'!$D$3&lt;0.5,'Commission Rate and Quota'!$D$11,IF(K8/'Commission Rate and Quota'!$D$3&lt;0.75,'Commission Rate and Quota'!$D$12,IF(K8/'Commission Rate and Quota'!$D$3&lt;0.9,'Commission Rate and Quota'!$D$13,IF('Impact of Quota'!K8/'Commission Rate and Quota'!$D$3&lt;1,'Commission Rate and Quota'!$D$14,IF('Impact of Quota'!K8/'Commission Rate and Quota'!$D$3&lt;1.25,'Commission Rate and Quota'!$D$15,'Commission Rate and Quota'!$D$16))))),IF(K8/'Commission Rate and Quota'!$E$3&lt;0.5,'Commission Rate and Quota'!$E$11,IF(K8/'Commission Rate and Quota'!$E$3&lt;0.75,'Commission Rate and Quota'!$E$12,IF(K8/'Commission Rate and Quota'!$E$3&lt;0.9,'Commission Rate and Quota'!$E$13,IF(K8/'Commission Rate and Quota'!$E$3&lt;1,'Commission Rate and Quota'!$E$14,IF(K8/'Commission Rate and Quota'!$E$3&lt;1.25,'Commission Rate and Quota'!$E$15,'Commission Rate and Quota'!$E$16))))))</f>
        <v>7.0000000000000007E-2</v>
      </c>
      <c r="M8" s="46">
        <f t="shared" si="0"/>
        <v>0.77980000000000016</v>
      </c>
      <c r="N8" s="51">
        <f>IF(I8="Product",K8/'Commission Rate and Quota'!$D$3,K8/'Commission Rate and Quota'!$E$3)</f>
        <v>0.18186882300698282</v>
      </c>
      <c r="O8" s="43">
        <f t="shared" si="1"/>
        <v>0</v>
      </c>
      <c r="P8" s="29">
        <f t="shared" si="2"/>
        <v>0.14991023339317772</v>
      </c>
      <c r="S8" t="s">
        <v>341</v>
      </c>
      <c r="U8" s="31" t="s">
        <v>348</v>
      </c>
      <c r="V8" s="31" t="s">
        <v>349</v>
      </c>
      <c r="W8" s="123" t="s">
        <v>11</v>
      </c>
      <c r="X8" s="124"/>
      <c r="Y8" s="127" t="s">
        <v>16</v>
      </c>
      <c r="Z8" s="128"/>
    </row>
    <row r="9" spans="1:26" ht="15.75" thickBot="1" x14ac:dyDescent="0.3">
      <c r="A9" s="43" t="s">
        <v>99</v>
      </c>
      <c r="B9" s="44">
        <v>45680</v>
      </c>
      <c r="C9" s="43">
        <v>43369</v>
      </c>
      <c r="D9" s="45">
        <v>311638</v>
      </c>
      <c r="E9" s="45">
        <v>47544.95</v>
      </c>
      <c r="F9" s="43" t="s">
        <v>33</v>
      </c>
      <c r="G9" s="43">
        <v>1661</v>
      </c>
      <c r="H9" s="43" t="s">
        <v>10</v>
      </c>
      <c r="I9" s="43" t="s">
        <v>34</v>
      </c>
      <c r="J9" s="43" t="s">
        <v>11</v>
      </c>
      <c r="K9" s="46">
        <f t="shared" si="3"/>
        <v>848769.20000000007</v>
      </c>
      <c r="L9" s="47">
        <f>IF(I9="Product",IF(K9/'Commission Rate and Quota'!$D$3&lt;0.5,'Commission Rate and Quota'!$D$11,IF(K9/'Commission Rate and Quota'!$D$3&lt;0.75,'Commission Rate and Quota'!$D$12,IF(K9/'Commission Rate and Quota'!$D$3&lt;0.9,'Commission Rate and Quota'!$D$13,IF('Impact of Quota'!K9/'Commission Rate and Quota'!$D$3&lt;1,'Commission Rate and Quota'!$D$14,IF('Impact of Quota'!K9/'Commission Rate and Quota'!$D$3&lt;1.25,'Commission Rate and Quota'!$D$15,'Commission Rate and Quota'!$D$16))))),IF(K9/'Commission Rate and Quota'!$E$3&lt;0.5,'Commission Rate and Quota'!$E$11,IF(K9/'Commission Rate and Quota'!$E$3&lt;0.75,'Commission Rate and Quota'!$E$12,IF(K9/'Commission Rate and Quota'!$E$3&lt;0.9,'Commission Rate and Quota'!$E$13,IF(K9/'Commission Rate and Quota'!$E$3&lt;1,'Commission Rate and Quota'!$E$14,IF(K9/'Commission Rate and Quota'!$E$3&lt;1.25,'Commission Rate and Quota'!$E$15,'Commission Rate and Quota'!$E$16))))))</f>
        <v>7.0000000000000007E-2</v>
      </c>
      <c r="M9" s="46">
        <f t="shared" si="0"/>
        <v>21814.660000000003</v>
      </c>
      <c r="N9" s="51">
        <f>IF(I9="Product",K9/'Commission Rate and Quota'!$D$3,K9/'Commission Rate and Quota'!$E$3)</f>
        <v>0.2873872443242515</v>
      </c>
      <c r="O9" s="43">
        <f t="shared" si="1"/>
        <v>0</v>
      </c>
      <c r="P9" s="29">
        <f t="shared" si="2"/>
        <v>0.15256467439785903</v>
      </c>
      <c r="R9" t="s">
        <v>322</v>
      </c>
      <c r="S9">
        <f>COUNTIF(E2:E100,"&lt;1")</f>
        <v>14</v>
      </c>
      <c r="T9">
        <v>99</v>
      </c>
      <c r="U9" s="31">
        <f>SUMIF($E$2:$E$86,0,D2:D86)</f>
        <v>26190.989999999994</v>
      </c>
      <c r="V9" s="31">
        <f>SUMIF($E$2:$E$86,0,M2:M86)</f>
        <v>2563.1624999999999</v>
      </c>
      <c r="W9" s="125" t="s">
        <v>17</v>
      </c>
      <c r="X9" s="126"/>
      <c r="Y9" s="16" t="s">
        <v>18</v>
      </c>
      <c r="Z9" s="15" t="s">
        <v>19</v>
      </c>
    </row>
    <row r="10" spans="1:26" x14ac:dyDescent="0.25">
      <c r="A10" s="43" t="s">
        <v>272</v>
      </c>
      <c r="B10" s="44">
        <v>45680</v>
      </c>
      <c r="C10" s="43">
        <v>170462</v>
      </c>
      <c r="D10" s="45">
        <v>8105.02</v>
      </c>
      <c r="E10" s="45">
        <v>405.02</v>
      </c>
      <c r="F10" s="43" t="s">
        <v>33</v>
      </c>
      <c r="G10" s="43">
        <v>1661</v>
      </c>
      <c r="H10" s="43" t="s">
        <v>10</v>
      </c>
      <c r="I10" s="43" t="s">
        <v>34</v>
      </c>
      <c r="J10" s="43" t="s">
        <v>11</v>
      </c>
      <c r="K10" s="46">
        <f t="shared" si="3"/>
        <v>856874.22000000009</v>
      </c>
      <c r="L10" s="47">
        <f>IF(I10="Product",IF(K10/'Commission Rate and Quota'!$D$3&lt;0.5,'Commission Rate and Quota'!$D$11,IF(K10/'Commission Rate and Quota'!$D$3&lt;0.75,'Commission Rate and Quota'!$D$12,IF(K10/'Commission Rate and Quota'!$D$3&lt;0.9,'Commission Rate and Quota'!$D$13,IF('Impact of Quota'!K10/'Commission Rate and Quota'!$D$3&lt;1,'Commission Rate and Quota'!$D$14,IF('Impact of Quota'!K10/'Commission Rate and Quota'!$D$3&lt;1.25,'Commission Rate and Quota'!$D$15,'Commission Rate and Quota'!$D$16))))),IF(K10/'Commission Rate and Quota'!$E$3&lt;0.5,'Commission Rate and Quota'!$E$11,IF(K10/'Commission Rate and Quota'!$E$3&lt;0.75,'Commission Rate and Quota'!$E$12,IF(K10/'Commission Rate and Quota'!$E$3&lt;0.9,'Commission Rate and Quota'!$E$13,IF(K10/'Commission Rate and Quota'!$E$3&lt;1,'Commission Rate and Quota'!$E$14,IF(K10/'Commission Rate and Quota'!$E$3&lt;1.25,'Commission Rate and Quota'!$E$15,'Commission Rate and Quota'!$E$16))))))</f>
        <v>7.0000000000000007E-2</v>
      </c>
      <c r="M10" s="46">
        <f t="shared" si="0"/>
        <v>567.35140000000013</v>
      </c>
      <c r="N10" s="51">
        <f>IF(I10="Product",K10/'Commission Rate and Quota'!$D$3,K10/'Commission Rate and Quota'!$E$3)</f>
        <v>0.29013154673648905</v>
      </c>
      <c r="O10" s="43">
        <f t="shared" si="1"/>
        <v>0</v>
      </c>
      <c r="P10" s="29">
        <f t="shared" si="2"/>
        <v>4.9971499144974348E-2</v>
      </c>
      <c r="R10" t="s">
        <v>12</v>
      </c>
      <c r="S10">
        <f>COUNTIF(E102:E250,"&lt;1")</f>
        <v>49</v>
      </c>
      <c r="T10">
        <v>150</v>
      </c>
      <c r="U10" s="31">
        <f>SUMIF($E$101:$E$250,0,D101:D250)</f>
        <v>155124.89000000001</v>
      </c>
      <c r="V10" s="31">
        <f>SUMIF($E$101:$E$250,0,M101:M250)</f>
        <v>17048.415200000003</v>
      </c>
      <c r="W10" s="4">
        <v>0</v>
      </c>
      <c r="X10" s="20">
        <v>0.5</v>
      </c>
      <c r="Y10" s="4">
        <v>7.0000000000000007E-2</v>
      </c>
      <c r="Z10" s="8">
        <v>0.1</v>
      </c>
    </row>
    <row r="11" spans="1:26" x14ac:dyDescent="0.25">
      <c r="A11" s="43" t="s">
        <v>272</v>
      </c>
      <c r="B11" s="44">
        <v>45680</v>
      </c>
      <c r="C11" s="43">
        <v>170462</v>
      </c>
      <c r="D11" s="45">
        <v>7088</v>
      </c>
      <c r="E11" s="45">
        <v>354.2</v>
      </c>
      <c r="F11" s="43" t="s">
        <v>33</v>
      </c>
      <c r="G11" s="43">
        <v>1661</v>
      </c>
      <c r="H11" s="43" t="s">
        <v>10</v>
      </c>
      <c r="I11" s="43" t="s">
        <v>34</v>
      </c>
      <c r="J11" s="43" t="s">
        <v>11</v>
      </c>
      <c r="K11" s="46">
        <f t="shared" si="3"/>
        <v>863962.22000000009</v>
      </c>
      <c r="L11" s="47">
        <f>IF(I11="Product",IF(K11/'Commission Rate and Quota'!$D$3&lt;0.5,'Commission Rate and Quota'!$D$11,IF(K11/'Commission Rate and Quota'!$D$3&lt;0.75,'Commission Rate and Quota'!$D$12,IF(K11/'Commission Rate and Quota'!$D$3&lt;0.9,'Commission Rate and Quota'!$D$13,IF('Impact of Quota'!K11/'Commission Rate and Quota'!$D$3&lt;1,'Commission Rate and Quota'!$D$14,IF('Impact of Quota'!K11/'Commission Rate and Quota'!$D$3&lt;1.25,'Commission Rate and Quota'!$D$15,'Commission Rate and Quota'!$D$16))))),IF(K11/'Commission Rate and Quota'!$E$3&lt;0.5,'Commission Rate and Quota'!$E$11,IF(K11/'Commission Rate and Quota'!$E$3&lt;0.75,'Commission Rate and Quota'!$E$12,IF(K11/'Commission Rate and Quota'!$E$3&lt;0.9,'Commission Rate and Quota'!$E$13,IF(K11/'Commission Rate and Quota'!$E$3&lt;1,'Commission Rate and Quota'!$E$14,IF(K11/'Commission Rate and Quota'!$E$3&lt;1.25,'Commission Rate and Quota'!$E$15,'Commission Rate and Quota'!$E$16))))))</f>
        <v>7.0000000000000007E-2</v>
      </c>
      <c r="M11" s="46">
        <f t="shared" si="0"/>
        <v>496.16</v>
      </c>
      <c r="N11" s="51">
        <f>IF(I11="Product",K11/'Commission Rate and Quota'!$D$3,K11/'Commission Rate and Quota'!$E$3)</f>
        <v>0.29253149337424444</v>
      </c>
      <c r="O11" s="43">
        <f t="shared" si="1"/>
        <v>0</v>
      </c>
      <c r="P11" s="29">
        <f t="shared" si="2"/>
        <v>4.9971783295711059E-2</v>
      </c>
      <c r="R11" t="s">
        <v>14</v>
      </c>
      <c r="S11">
        <f>COUNTIF(E251:E426,"&lt;1")</f>
        <v>60</v>
      </c>
      <c r="T11">
        <v>176</v>
      </c>
      <c r="U11" s="31">
        <f>SUMIF($E$251:$E$406,0,D251:D406)</f>
        <v>226230.39999999999</v>
      </c>
      <c r="V11" s="31">
        <f>SUMIF($E$251:$E$406,0,M251:M406)</f>
        <v>32611.442800000004</v>
      </c>
      <c r="W11" s="4">
        <v>0.5</v>
      </c>
      <c r="X11" s="20">
        <v>0.75</v>
      </c>
      <c r="Y11" s="4">
        <v>0.09</v>
      </c>
      <c r="Z11" s="8">
        <v>0.125</v>
      </c>
    </row>
    <row r="12" spans="1:26" x14ac:dyDescent="0.25">
      <c r="A12" s="43" t="s">
        <v>272</v>
      </c>
      <c r="B12" s="44">
        <v>45680</v>
      </c>
      <c r="C12" s="43">
        <v>170462</v>
      </c>
      <c r="D12" s="45">
        <v>84960</v>
      </c>
      <c r="E12" s="45">
        <v>16992</v>
      </c>
      <c r="F12" s="43" t="s">
        <v>33</v>
      </c>
      <c r="G12" s="43">
        <v>1661</v>
      </c>
      <c r="H12" s="43" t="s">
        <v>10</v>
      </c>
      <c r="I12" s="43" t="s">
        <v>34</v>
      </c>
      <c r="J12" s="43" t="s">
        <v>11</v>
      </c>
      <c r="K12" s="46">
        <f t="shared" si="3"/>
        <v>948922.22000000009</v>
      </c>
      <c r="L12" s="47">
        <f>IF(I12="Product",IF(K12/'Commission Rate and Quota'!$D$3&lt;0.5,'Commission Rate and Quota'!$D$11,IF(K12/'Commission Rate and Quota'!$D$3&lt;0.75,'Commission Rate and Quota'!$D$12,IF(K12/'Commission Rate and Quota'!$D$3&lt;0.9,'Commission Rate and Quota'!$D$13,IF('Impact of Quota'!K12/'Commission Rate and Quota'!$D$3&lt;1,'Commission Rate and Quota'!$D$14,IF('Impact of Quota'!K12/'Commission Rate and Quota'!$D$3&lt;1.25,'Commission Rate and Quota'!$D$15,'Commission Rate and Quota'!$D$16))))),IF(K12/'Commission Rate and Quota'!$E$3&lt;0.5,'Commission Rate and Quota'!$E$11,IF(K12/'Commission Rate and Quota'!$E$3&lt;0.75,'Commission Rate and Quota'!$E$12,IF(K12/'Commission Rate and Quota'!$E$3&lt;0.9,'Commission Rate and Quota'!$E$13,IF(K12/'Commission Rate and Quota'!$E$3&lt;1,'Commission Rate and Quota'!$E$14,IF(K12/'Commission Rate and Quota'!$E$3&lt;1.25,'Commission Rate and Quota'!$E$15,'Commission Rate and Quota'!$E$16))))))</f>
        <v>7.0000000000000007E-2</v>
      </c>
      <c r="M12" s="46">
        <f t="shared" si="0"/>
        <v>5947.2000000000007</v>
      </c>
      <c r="N12" s="51">
        <f>IF(I12="Product",K12/'Commission Rate and Quota'!$D$3,K12/'Commission Rate and Quota'!$E$3)</f>
        <v>0.32129834810670693</v>
      </c>
      <c r="O12" s="43">
        <f t="shared" si="1"/>
        <v>0</v>
      </c>
      <c r="P12" s="29">
        <f t="shared" si="2"/>
        <v>0.2</v>
      </c>
      <c r="R12" t="s">
        <v>15</v>
      </c>
      <c r="S12">
        <f>COUNTIF(E427:E551,"&lt;1")</f>
        <v>53</v>
      </c>
      <c r="T12">
        <v>125</v>
      </c>
      <c r="W12" s="4">
        <v>0.75</v>
      </c>
      <c r="X12" s="20">
        <v>0.9</v>
      </c>
      <c r="Y12" s="4">
        <v>0.1</v>
      </c>
      <c r="Z12" s="8">
        <v>0.14000000000000001</v>
      </c>
    </row>
    <row r="13" spans="1:26" x14ac:dyDescent="0.25">
      <c r="A13" s="43" t="s">
        <v>272</v>
      </c>
      <c r="B13" s="44">
        <v>45680</v>
      </c>
      <c r="C13" s="43">
        <v>170462</v>
      </c>
      <c r="D13" s="45">
        <v>165591.74</v>
      </c>
      <c r="E13" s="45">
        <v>8274.86</v>
      </c>
      <c r="F13" s="43" t="s">
        <v>33</v>
      </c>
      <c r="G13" s="43">
        <v>1661</v>
      </c>
      <c r="H13" s="43" t="s">
        <v>10</v>
      </c>
      <c r="I13" s="43" t="s">
        <v>34</v>
      </c>
      <c r="J13" s="43" t="s">
        <v>11</v>
      </c>
      <c r="K13" s="46">
        <f t="shared" si="3"/>
        <v>1114513.96</v>
      </c>
      <c r="L13" s="47">
        <f>IF(I13="Product",IF(K13/'Commission Rate and Quota'!$D$3&lt;0.5,'Commission Rate and Quota'!$D$11,IF(K13/'Commission Rate and Quota'!$D$3&lt;0.75,'Commission Rate and Quota'!$D$12,IF(K13/'Commission Rate and Quota'!$D$3&lt;0.9,'Commission Rate and Quota'!$D$13,IF('Impact of Quota'!K13/'Commission Rate and Quota'!$D$3&lt;1,'Commission Rate and Quota'!$D$14,IF('Impact of Quota'!K13/'Commission Rate and Quota'!$D$3&lt;1.25,'Commission Rate and Quota'!$D$15,'Commission Rate and Quota'!$D$16))))),IF(K13/'Commission Rate and Quota'!$E$3&lt;0.5,'Commission Rate and Quota'!$E$11,IF(K13/'Commission Rate and Quota'!$E$3&lt;0.75,'Commission Rate and Quota'!$E$12,IF(K13/'Commission Rate and Quota'!$E$3&lt;0.9,'Commission Rate and Quota'!$E$13,IF(K13/'Commission Rate and Quota'!$E$3&lt;1,'Commission Rate and Quota'!$E$14,IF(K13/'Commission Rate and Quota'!$E$3&lt;1.25,'Commission Rate and Quota'!$E$15,'Commission Rate and Quota'!$E$16))))))</f>
        <v>7.0000000000000007E-2</v>
      </c>
      <c r="M13" s="46">
        <f t="shared" si="0"/>
        <v>11591.4218</v>
      </c>
      <c r="N13" s="51">
        <f>IF(I13="Product",K13/'Commission Rate and Quota'!$D$3,K13/'Commission Rate and Quota'!$E$3)</f>
        <v>0.37736653936701409</v>
      </c>
      <c r="O13" s="43">
        <f t="shared" si="1"/>
        <v>0</v>
      </c>
      <c r="P13" s="29">
        <f t="shared" si="2"/>
        <v>4.9971453890151771E-2</v>
      </c>
      <c r="W13" s="4">
        <v>0.9</v>
      </c>
      <c r="X13" s="20">
        <v>1</v>
      </c>
      <c r="Y13" s="4">
        <v>0.16</v>
      </c>
      <c r="Z13" s="8">
        <v>0.22500000000000001</v>
      </c>
    </row>
    <row r="14" spans="1:26" x14ac:dyDescent="0.25">
      <c r="A14" s="43" t="s">
        <v>272</v>
      </c>
      <c r="B14" s="44">
        <v>45680</v>
      </c>
      <c r="C14" s="43">
        <v>170462</v>
      </c>
      <c r="D14" s="45">
        <v>24660</v>
      </c>
      <c r="E14" s="45">
        <v>4932</v>
      </c>
      <c r="F14" s="43" t="s">
        <v>33</v>
      </c>
      <c r="G14" s="43">
        <v>1661</v>
      </c>
      <c r="H14" s="43" t="s">
        <v>10</v>
      </c>
      <c r="I14" s="43" t="s">
        <v>34</v>
      </c>
      <c r="J14" s="43" t="s">
        <v>11</v>
      </c>
      <c r="K14" s="46">
        <f t="shared" si="3"/>
        <v>1139173.96</v>
      </c>
      <c r="L14" s="47">
        <f>IF(I14="Product",IF(K14/'Commission Rate and Quota'!$D$3&lt;0.5,'Commission Rate and Quota'!$D$11,IF(K14/'Commission Rate and Quota'!$D$3&lt;0.75,'Commission Rate and Quota'!$D$12,IF(K14/'Commission Rate and Quota'!$D$3&lt;0.9,'Commission Rate and Quota'!$D$13,IF('Impact of Quota'!K14/'Commission Rate and Quota'!$D$3&lt;1,'Commission Rate and Quota'!$D$14,IF('Impact of Quota'!K14/'Commission Rate and Quota'!$D$3&lt;1.25,'Commission Rate and Quota'!$D$15,'Commission Rate and Quota'!$D$16))))),IF(K14/'Commission Rate and Quota'!$E$3&lt;0.5,'Commission Rate and Quota'!$E$11,IF(K14/'Commission Rate and Quota'!$E$3&lt;0.75,'Commission Rate and Quota'!$E$12,IF(K14/'Commission Rate and Quota'!$E$3&lt;0.9,'Commission Rate and Quota'!$E$13,IF(K14/'Commission Rate and Quota'!$E$3&lt;1,'Commission Rate and Quota'!$E$14,IF(K14/'Commission Rate and Quota'!$E$3&lt;1.25,'Commission Rate and Quota'!$E$15,'Commission Rate and Quota'!$E$16))))))</f>
        <v>7.0000000000000007E-2</v>
      </c>
      <c r="M14" s="46">
        <f t="shared" si="0"/>
        <v>1726.2000000000003</v>
      </c>
      <c r="N14" s="51">
        <f>IF(I14="Product",K14/'Commission Rate and Quota'!$D$3,K14/'Commission Rate and Quota'!$E$3)</f>
        <v>0.38571624084656353</v>
      </c>
      <c r="O14" s="43">
        <f t="shared" si="1"/>
        <v>0</v>
      </c>
      <c r="P14" s="29">
        <f t="shared" si="2"/>
        <v>0.2</v>
      </c>
      <c r="T14" t="s">
        <v>345</v>
      </c>
      <c r="W14" s="4">
        <v>1</v>
      </c>
      <c r="X14" s="20">
        <v>1.25</v>
      </c>
      <c r="Y14" s="4">
        <v>0.18</v>
      </c>
      <c r="Z14" s="8">
        <v>0.25</v>
      </c>
    </row>
    <row r="15" spans="1:26" ht="15.75" thickBot="1" x14ac:dyDescent="0.3">
      <c r="A15" s="43" t="s">
        <v>272</v>
      </c>
      <c r="B15" s="44">
        <v>45680</v>
      </c>
      <c r="C15" s="43">
        <v>170462</v>
      </c>
      <c r="D15" s="45">
        <v>15366.76</v>
      </c>
      <c r="E15" s="45">
        <v>0</v>
      </c>
      <c r="F15" s="43" t="s">
        <v>33</v>
      </c>
      <c r="G15" s="43">
        <v>1661</v>
      </c>
      <c r="H15" s="43" t="s">
        <v>10</v>
      </c>
      <c r="I15" s="43" t="s">
        <v>34</v>
      </c>
      <c r="J15" s="43" t="s">
        <v>11</v>
      </c>
      <c r="K15" s="46">
        <f t="shared" si="3"/>
        <v>1154540.72</v>
      </c>
      <c r="L15" s="47">
        <f>IF(I15="Product",IF(K15/'Commission Rate and Quota'!$D$3&lt;0.5,'Commission Rate and Quota'!$D$11,IF(K15/'Commission Rate and Quota'!$D$3&lt;0.75,'Commission Rate and Quota'!$D$12,IF(K15/'Commission Rate and Quota'!$D$3&lt;0.9,'Commission Rate and Quota'!$D$13,IF('Impact of Quota'!K15/'Commission Rate and Quota'!$D$3&lt;1,'Commission Rate and Quota'!$D$14,IF('Impact of Quota'!K15/'Commission Rate and Quota'!$D$3&lt;1.25,'Commission Rate and Quota'!$D$15,'Commission Rate and Quota'!$D$16))))),IF(K15/'Commission Rate and Quota'!$E$3&lt;0.5,'Commission Rate and Quota'!$E$11,IF(K15/'Commission Rate and Quota'!$E$3&lt;0.75,'Commission Rate and Quota'!$E$12,IF(K15/'Commission Rate and Quota'!$E$3&lt;0.9,'Commission Rate and Quota'!$E$13,IF(K15/'Commission Rate and Quota'!$E$3&lt;1,'Commission Rate and Quota'!$E$14,IF(K15/'Commission Rate and Quota'!$E$3&lt;1.25,'Commission Rate and Quota'!$E$15,'Commission Rate and Quota'!$E$16))))))</f>
        <v>7.0000000000000007E-2</v>
      </c>
      <c r="M15" s="46">
        <f t="shared" si="0"/>
        <v>1075.6732000000002</v>
      </c>
      <c r="N15" s="51">
        <f>IF(I15="Product",K15/'Commission Rate and Quota'!$D$3,K15/'Commission Rate and Quota'!$E$3)</f>
        <v>0.39091931703098698</v>
      </c>
      <c r="O15" s="43">
        <f t="shared" si="1"/>
        <v>0</v>
      </c>
      <c r="P15" s="29">
        <f t="shared" si="2"/>
        <v>0</v>
      </c>
      <c r="R15" t="s">
        <v>322</v>
      </c>
      <c r="S15" s="29">
        <f>S9/T9</f>
        <v>0.14141414141414141</v>
      </c>
      <c r="W15" s="5">
        <v>1.25</v>
      </c>
      <c r="X15" s="6" t="s">
        <v>20</v>
      </c>
      <c r="Y15" s="5">
        <v>0.2</v>
      </c>
      <c r="Z15" s="9">
        <v>0.28000000000000003</v>
      </c>
    </row>
    <row r="16" spans="1:26" ht="15.75" thickBot="1" x14ac:dyDescent="0.3">
      <c r="A16" s="43" t="s">
        <v>281</v>
      </c>
      <c r="B16" s="44">
        <v>45690</v>
      </c>
      <c r="C16" s="43">
        <v>221356</v>
      </c>
      <c r="D16" s="45">
        <v>137350.26</v>
      </c>
      <c r="E16" s="45">
        <v>13733.8</v>
      </c>
      <c r="F16" s="43" t="s">
        <v>33</v>
      </c>
      <c r="G16" s="43">
        <v>1661</v>
      </c>
      <c r="H16" s="43" t="s">
        <v>10</v>
      </c>
      <c r="I16" s="43" t="s">
        <v>34</v>
      </c>
      <c r="J16" s="43" t="s">
        <v>11</v>
      </c>
      <c r="K16" s="46">
        <f t="shared" si="3"/>
        <v>1291890.98</v>
      </c>
      <c r="L16" s="47">
        <f>IF(I16="Product",IF(K16/'Commission Rate and Quota'!$D$3&lt;0.5,'Commission Rate and Quota'!$D$11,IF(K16/'Commission Rate and Quota'!$D$3&lt;0.75,'Commission Rate and Quota'!$D$12,IF(K16/'Commission Rate and Quota'!$D$3&lt;0.9,'Commission Rate and Quota'!$D$13,IF('Impact of Quota'!K16/'Commission Rate and Quota'!$D$3&lt;1,'Commission Rate and Quota'!$D$14,IF('Impact of Quota'!K16/'Commission Rate and Quota'!$D$3&lt;1.25,'Commission Rate and Quota'!$D$15,'Commission Rate and Quota'!$D$16))))),IF(K16/'Commission Rate and Quota'!$E$3&lt;0.5,'Commission Rate and Quota'!$E$11,IF(K16/'Commission Rate and Quota'!$E$3&lt;0.75,'Commission Rate and Quota'!$E$12,IF(K16/'Commission Rate and Quota'!$E$3&lt;0.9,'Commission Rate and Quota'!$E$13,IF(K16/'Commission Rate and Quota'!$E$3&lt;1,'Commission Rate and Quota'!$E$14,IF(K16/'Commission Rate and Quota'!$E$3&lt;1.25,'Commission Rate and Quota'!$E$15,'Commission Rate and Quota'!$E$16))))))</f>
        <v>7.0000000000000007E-2</v>
      </c>
      <c r="M16" s="46">
        <f t="shared" si="0"/>
        <v>9614.5182000000023</v>
      </c>
      <c r="N16" s="51">
        <f>IF(I16="Product",K16/'Commission Rate and Quota'!$D$3,K16/'Commission Rate and Quota'!$E$3)</f>
        <v>0.43742514303011548</v>
      </c>
      <c r="O16" s="43">
        <f t="shared" si="1"/>
        <v>0</v>
      </c>
      <c r="P16" s="29">
        <f t="shared" si="2"/>
        <v>9.9991073915695519E-2</v>
      </c>
      <c r="R16" t="s">
        <v>12</v>
      </c>
      <c r="S16" s="29">
        <f>S10/T10</f>
        <v>0.32666666666666666</v>
      </c>
      <c r="T16">
        <f>IF(T29+Z30&gt;-0.1,1,0)</f>
        <v>0</v>
      </c>
    </row>
    <row r="17" spans="1:26" ht="15.75" thickBot="1" x14ac:dyDescent="0.3">
      <c r="A17" s="43" t="s">
        <v>281</v>
      </c>
      <c r="B17" s="44">
        <v>45690</v>
      </c>
      <c r="C17" s="43">
        <v>221356</v>
      </c>
      <c r="D17" s="45">
        <v>55555</v>
      </c>
      <c r="E17" s="45">
        <v>5555</v>
      </c>
      <c r="F17" s="43" t="s">
        <v>33</v>
      </c>
      <c r="G17" s="43">
        <v>1661</v>
      </c>
      <c r="H17" s="43" t="s">
        <v>10</v>
      </c>
      <c r="I17" s="43" t="s">
        <v>34</v>
      </c>
      <c r="J17" s="43" t="s">
        <v>11</v>
      </c>
      <c r="K17" s="46">
        <f t="shared" si="3"/>
        <v>1347445.98</v>
      </c>
      <c r="L17" s="47">
        <f>IF(I17="Product",IF(K17/'Commission Rate and Quota'!$D$3&lt;0.5,'Commission Rate and Quota'!$D$11,IF(K17/'Commission Rate and Quota'!$D$3&lt;0.75,'Commission Rate and Quota'!$D$12,IF(K17/'Commission Rate and Quota'!$D$3&lt;0.9,'Commission Rate and Quota'!$D$13,IF('Impact of Quota'!K17/'Commission Rate and Quota'!$D$3&lt;1,'Commission Rate and Quota'!$D$14,IF('Impact of Quota'!K17/'Commission Rate and Quota'!$D$3&lt;1.25,'Commission Rate and Quota'!$D$15,'Commission Rate and Quota'!$D$16))))),IF(K17/'Commission Rate and Quota'!$E$3&lt;0.5,'Commission Rate and Quota'!$E$11,IF(K17/'Commission Rate and Quota'!$E$3&lt;0.75,'Commission Rate and Quota'!$E$12,IF(K17/'Commission Rate and Quota'!$E$3&lt;0.9,'Commission Rate and Quota'!$E$13,IF(K17/'Commission Rate and Quota'!$E$3&lt;1,'Commission Rate and Quota'!$E$14,IF(K17/'Commission Rate and Quota'!$E$3&lt;1.25,'Commission Rate and Quota'!$E$15,'Commission Rate and Quota'!$E$16))))))</f>
        <v>7.0000000000000007E-2</v>
      </c>
      <c r="M17" s="46">
        <f t="shared" si="0"/>
        <v>3888.8500000000004</v>
      </c>
      <c r="N17" s="51">
        <f>IF(I17="Product",K17/'Commission Rate and Quota'!$D$3,K17/'Commission Rate and Quota'!$E$3)</f>
        <v>0.4562356728637072</v>
      </c>
      <c r="O17" s="43">
        <f t="shared" si="1"/>
        <v>0</v>
      </c>
      <c r="P17" s="29">
        <f t="shared" si="2"/>
        <v>9.9990999909999101E-2</v>
      </c>
      <c r="R17" t="s">
        <v>14</v>
      </c>
      <c r="S17" s="29">
        <f t="shared" ref="S17:S18" si="4">S11/T11</f>
        <v>0.34090909090909088</v>
      </c>
      <c r="T17">
        <f t="shared" ref="T17:T18" si="5">IF(T30+Z30&gt;-0.1,1,0)</f>
        <v>0</v>
      </c>
      <c r="W17" s="123" t="s">
        <v>13</v>
      </c>
      <c r="X17" s="124"/>
      <c r="Y17" s="127" t="s">
        <v>16</v>
      </c>
      <c r="Z17" s="128"/>
    </row>
    <row r="18" spans="1:26" ht="15.75" thickBot="1" x14ac:dyDescent="0.3">
      <c r="A18" s="43" t="s">
        <v>281</v>
      </c>
      <c r="B18" s="44">
        <v>45690</v>
      </c>
      <c r="C18" s="43">
        <v>221356</v>
      </c>
      <c r="D18" s="45">
        <v>990</v>
      </c>
      <c r="E18" s="45">
        <v>0</v>
      </c>
      <c r="F18" s="43" t="s">
        <v>33</v>
      </c>
      <c r="G18" s="43">
        <v>1661</v>
      </c>
      <c r="H18" s="43" t="s">
        <v>10</v>
      </c>
      <c r="I18" s="43" t="s">
        <v>34</v>
      </c>
      <c r="J18" s="43" t="s">
        <v>11</v>
      </c>
      <c r="K18" s="46">
        <f t="shared" si="3"/>
        <v>1348435.98</v>
      </c>
      <c r="L18" s="47">
        <f>IF(I18="Product",IF(K18/'Commission Rate and Quota'!$D$3&lt;0.5,'Commission Rate and Quota'!$D$11,IF(K18/'Commission Rate and Quota'!$D$3&lt;0.75,'Commission Rate and Quota'!$D$12,IF(K18/'Commission Rate and Quota'!$D$3&lt;0.9,'Commission Rate and Quota'!$D$13,IF('Impact of Quota'!K18/'Commission Rate and Quota'!$D$3&lt;1,'Commission Rate and Quota'!$D$14,IF('Impact of Quota'!K18/'Commission Rate and Quota'!$D$3&lt;1.25,'Commission Rate and Quota'!$D$15,'Commission Rate and Quota'!$D$16))))),IF(K18/'Commission Rate and Quota'!$E$3&lt;0.5,'Commission Rate and Quota'!$E$11,IF(K18/'Commission Rate and Quota'!$E$3&lt;0.75,'Commission Rate and Quota'!$E$12,IF(K18/'Commission Rate and Quota'!$E$3&lt;0.9,'Commission Rate and Quota'!$E$13,IF(K18/'Commission Rate and Quota'!$E$3&lt;1,'Commission Rate and Quota'!$E$14,IF(K18/'Commission Rate and Quota'!$E$3&lt;1.25,'Commission Rate and Quota'!$E$15,'Commission Rate and Quota'!$E$16))))))</f>
        <v>7.0000000000000007E-2</v>
      </c>
      <c r="M18" s="46">
        <f t="shared" si="0"/>
        <v>69.300000000000011</v>
      </c>
      <c r="N18" s="51">
        <f>IF(I18="Product",K18/'Commission Rate and Quota'!$D$3,K18/'Commission Rate and Quota'!$E$3)</f>
        <v>0.45657087985741174</v>
      </c>
      <c r="O18" s="43">
        <f t="shared" si="1"/>
        <v>0</v>
      </c>
      <c r="P18" s="29">
        <f t="shared" si="2"/>
        <v>0</v>
      </c>
      <c r="R18" t="s">
        <v>15</v>
      </c>
      <c r="S18" s="29">
        <f t="shared" si="4"/>
        <v>0.42399999999999999</v>
      </c>
      <c r="T18">
        <f t="shared" si="5"/>
        <v>1</v>
      </c>
      <c r="W18" s="125" t="s">
        <v>17</v>
      </c>
      <c r="X18" s="126"/>
      <c r="Y18" s="16" t="s">
        <v>18</v>
      </c>
      <c r="Z18" s="15" t="s">
        <v>19</v>
      </c>
    </row>
    <row r="19" spans="1:26" x14ac:dyDescent="0.25">
      <c r="A19" s="43" t="s">
        <v>127</v>
      </c>
      <c r="B19" s="44">
        <v>45701</v>
      </c>
      <c r="C19" s="43">
        <v>57609</v>
      </c>
      <c r="D19" s="45">
        <v>558691.53</v>
      </c>
      <c r="E19" s="45">
        <v>100559.89</v>
      </c>
      <c r="F19" s="43" t="s">
        <v>33</v>
      </c>
      <c r="G19" s="43">
        <v>1661</v>
      </c>
      <c r="H19" s="43" t="s">
        <v>10</v>
      </c>
      <c r="I19" s="43" t="s">
        <v>34</v>
      </c>
      <c r="J19" s="43" t="s">
        <v>11</v>
      </c>
      <c r="K19" s="46">
        <f t="shared" si="3"/>
        <v>1907127.51</v>
      </c>
      <c r="L19" s="47">
        <f>IF(I19="Product",IF(K19/'Commission Rate and Quota'!$D$3&lt;0.5,'Commission Rate and Quota'!$D$11,IF(K19/'Commission Rate and Quota'!$D$3&lt;0.75,'Commission Rate and Quota'!$D$12,IF(K19/'Commission Rate and Quota'!$D$3&lt;0.9,'Commission Rate and Quota'!$D$13,IF('Impact of Quota'!K19/'Commission Rate and Quota'!$D$3&lt;1,'Commission Rate and Quota'!$D$14,IF('Impact of Quota'!K19/'Commission Rate and Quota'!$D$3&lt;1.25,'Commission Rate and Quota'!$D$15,'Commission Rate and Quota'!$D$16))))),IF(K19/'Commission Rate and Quota'!$E$3&lt;0.5,'Commission Rate and Quota'!$E$11,IF(K19/'Commission Rate and Quota'!$E$3&lt;0.75,'Commission Rate and Quota'!$E$12,IF(K19/'Commission Rate and Quota'!$E$3&lt;0.9,'Commission Rate and Quota'!$E$13,IF(K19/'Commission Rate and Quota'!$E$3&lt;1,'Commission Rate and Quota'!$E$14,IF(K19/'Commission Rate and Quota'!$E$3&lt;1.25,'Commission Rate and Quota'!$E$15,'Commission Rate and Quota'!$E$16))))))</f>
        <v>0.09</v>
      </c>
      <c r="M19" s="46">
        <f t="shared" si="0"/>
        <v>50282.237699999998</v>
      </c>
      <c r="N19" s="51">
        <f>IF(I19="Product",K19/'Commission Rate and Quota'!$D$3,K19/'Commission Rate and Quota'!$E$3)</f>
        <v>0.64573987801851362</v>
      </c>
      <c r="O19" s="43">
        <f t="shared" si="1"/>
        <v>0</v>
      </c>
      <c r="P19" s="29">
        <f t="shared" si="2"/>
        <v>0.17999179260870482</v>
      </c>
      <c r="W19" s="2">
        <v>0</v>
      </c>
      <c r="X19" s="3">
        <v>0.5</v>
      </c>
      <c r="Y19" s="2">
        <v>0.05</v>
      </c>
      <c r="Z19" s="7">
        <v>0.08</v>
      </c>
    </row>
    <row r="20" spans="1:26" x14ac:dyDescent="0.25">
      <c r="A20" s="43" t="s">
        <v>102</v>
      </c>
      <c r="B20" s="44">
        <v>45707</v>
      </c>
      <c r="C20" s="43">
        <v>44084</v>
      </c>
      <c r="D20" s="45">
        <v>49014.7</v>
      </c>
      <c r="E20" s="45">
        <v>5367.22</v>
      </c>
      <c r="F20" s="43" t="s">
        <v>33</v>
      </c>
      <c r="G20" s="43">
        <v>1661</v>
      </c>
      <c r="H20" s="43" t="s">
        <v>10</v>
      </c>
      <c r="I20" s="43" t="s">
        <v>34</v>
      </c>
      <c r="J20" s="43" t="s">
        <v>11</v>
      </c>
      <c r="K20" s="46">
        <f t="shared" si="3"/>
        <v>1956142.21</v>
      </c>
      <c r="L20" s="47">
        <f>IF(I20="Product",IF(K20/'Commission Rate and Quota'!$D$3&lt;0.5,'Commission Rate and Quota'!$D$11,IF(K20/'Commission Rate and Quota'!$D$3&lt;0.75,'Commission Rate and Quota'!$D$12,IF(K20/'Commission Rate and Quota'!$D$3&lt;0.9,'Commission Rate and Quota'!$D$13,IF('Impact of Quota'!K20/'Commission Rate and Quota'!$D$3&lt;1,'Commission Rate and Quota'!$D$14,IF('Impact of Quota'!K20/'Commission Rate and Quota'!$D$3&lt;1.25,'Commission Rate and Quota'!$D$15,'Commission Rate and Quota'!$D$16))))),IF(K20/'Commission Rate and Quota'!$E$3&lt;0.5,'Commission Rate and Quota'!$E$11,IF(K20/'Commission Rate and Quota'!$E$3&lt;0.75,'Commission Rate and Quota'!$E$12,IF(K20/'Commission Rate and Quota'!$E$3&lt;0.9,'Commission Rate and Quota'!$E$13,IF(K20/'Commission Rate and Quota'!$E$3&lt;1,'Commission Rate and Quota'!$E$14,IF(K20/'Commission Rate and Quota'!$E$3&lt;1.25,'Commission Rate and Quota'!$E$15,'Commission Rate and Quota'!$E$16))))))</f>
        <v>0.09</v>
      </c>
      <c r="M20" s="46">
        <f t="shared" si="0"/>
        <v>4411.3229999999994</v>
      </c>
      <c r="N20" s="51">
        <f>IF(I20="Product",K20/'Commission Rate and Quota'!$D$3,K20/'Commission Rate and Quota'!$E$3)</f>
        <v>0.66233590855824087</v>
      </c>
      <c r="O20" s="43">
        <f t="shared" si="1"/>
        <v>0</v>
      </c>
      <c r="P20" s="29">
        <f t="shared" si="2"/>
        <v>0.10950225136540671</v>
      </c>
      <c r="W20" s="4">
        <v>0.5</v>
      </c>
      <c r="X20" s="20">
        <v>0.75</v>
      </c>
      <c r="Y20" s="4">
        <v>6.9999999999999993E-2</v>
      </c>
      <c r="Z20" s="8">
        <v>0.105</v>
      </c>
    </row>
    <row r="21" spans="1:26" x14ac:dyDescent="0.25">
      <c r="A21" s="43" t="s">
        <v>128</v>
      </c>
      <c r="B21" s="44">
        <v>45708</v>
      </c>
      <c r="C21" s="43">
        <v>57609</v>
      </c>
      <c r="D21" s="45">
        <v>49422.94</v>
      </c>
      <c r="E21" s="45">
        <v>2469.7399999999998</v>
      </c>
      <c r="F21" s="43" t="s">
        <v>33</v>
      </c>
      <c r="G21" s="43">
        <v>1661</v>
      </c>
      <c r="H21" s="43" t="s">
        <v>10</v>
      </c>
      <c r="I21" s="43" t="s">
        <v>34</v>
      </c>
      <c r="J21" s="43" t="s">
        <v>11</v>
      </c>
      <c r="K21" s="46">
        <f t="shared" si="3"/>
        <v>2005565.15</v>
      </c>
      <c r="L21" s="47">
        <f>IF(I21="Product",IF(K21/'Commission Rate and Quota'!$D$3&lt;0.5,'Commission Rate and Quota'!$D$11,IF(K21/'Commission Rate and Quota'!$D$3&lt;0.75,'Commission Rate and Quota'!$D$12,IF(K21/'Commission Rate and Quota'!$D$3&lt;0.9,'Commission Rate and Quota'!$D$13,IF('Impact of Quota'!K21/'Commission Rate and Quota'!$D$3&lt;1,'Commission Rate and Quota'!$D$14,IF('Impact of Quota'!K21/'Commission Rate and Quota'!$D$3&lt;1.25,'Commission Rate and Quota'!$D$15,'Commission Rate and Quota'!$D$16))))),IF(K21/'Commission Rate and Quota'!$E$3&lt;0.5,'Commission Rate and Quota'!$E$11,IF(K21/'Commission Rate and Quota'!$E$3&lt;0.75,'Commission Rate and Quota'!$E$12,IF(K21/'Commission Rate and Quota'!$E$3&lt;0.9,'Commission Rate and Quota'!$E$13,IF(K21/'Commission Rate and Quota'!$E$3&lt;1,'Commission Rate and Quota'!$E$14,IF(K21/'Commission Rate and Quota'!$E$3&lt;1.25,'Commission Rate and Quota'!$E$15,'Commission Rate and Quota'!$E$16))))))</f>
        <v>0.09</v>
      </c>
      <c r="M21" s="46">
        <f t="shared" si="0"/>
        <v>4448.0645999999997</v>
      </c>
      <c r="N21" s="51">
        <f>IF(I21="Product",K21/'Commission Rate and Quota'!$D$3,K21/'Commission Rate and Quota'!$E$3)</f>
        <v>0.67907016627282668</v>
      </c>
      <c r="O21" s="43">
        <f t="shared" si="1"/>
        <v>0</v>
      </c>
      <c r="P21" s="29">
        <f t="shared" si="2"/>
        <v>4.9971531438639624E-2</v>
      </c>
      <c r="S21" t="s">
        <v>343</v>
      </c>
      <c r="W21" s="4">
        <v>0.75</v>
      </c>
      <c r="X21" s="20">
        <v>0.9</v>
      </c>
      <c r="Y21" s="4">
        <v>0.08</v>
      </c>
      <c r="Z21" s="8">
        <v>0.12000000000000001</v>
      </c>
    </row>
    <row r="22" spans="1:26" x14ac:dyDescent="0.25">
      <c r="A22" s="43" t="s">
        <v>128</v>
      </c>
      <c r="B22" s="44">
        <v>45708</v>
      </c>
      <c r="C22" s="43">
        <v>57609</v>
      </c>
      <c r="D22" s="45">
        <v>246.7</v>
      </c>
      <c r="E22" s="45">
        <v>0</v>
      </c>
      <c r="F22" s="43" t="s">
        <v>33</v>
      </c>
      <c r="G22" s="43">
        <v>1661</v>
      </c>
      <c r="H22" s="43" t="s">
        <v>10</v>
      </c>
      <c r="I22" s="43" t="s">
        <v>34</v>
      </c>
      <c r="J22" s="43" t="s">
        <v>11</v>
      </c>
      <c r="K22" s="46">
        <f t="shared" si="3"/>
        <v>2005811.8499999999</v>
      </c>
      <c r="L22" s="47">
        <f>IF(I22="Product",IF(K22/'Commission Rate and Quota'!$D$3&lt;0.5,'Commission Rate and Quota'!$D$11,IF(K22/'Commission Rate and Quota'!$D$3&lt;0.75,'Commission Rate and Quota'!$D$12,IF(K22/'Commission Rate and Quota'!$D$3&lt;0.9,'Commission Rate and Quota'!$D$13,IF('Impact of Quota'!K22/'Commission Rate and Quota'!$D$3&lt;1,'Commission Rate and Quota'!$D$14,IF('Impact of Quota'!K22/'Commission Rate and Quota'!$D$3&lt;1.25,'Commission Rate and Quota'!$D$15,'Commission Rate and Quota'!$D$16))))),IF(K22/'Commission Rate and Quota'!$E$3&lt;0.5,'Commission Rate and Quota'!$E$11,IF(K22/'Commission Rate and Quota'!$E$3&lt;0.75,'Commission Rate and Quota'!$E$12,IF(K22/'Commission Rate and Quota'!$E$3&lt;0.9,'Commission Rate and Quota'!$E$13,IF(K22/'Commission Rate and Quota'!$E$3&lt;1,'Commission Rate and Quota'!$E$14,IF(K22/'Commission Rate and Quota'!$E$3&lt;1.25,'Commission Rate and Quota'!$E$15,'Commission Rate and Quota'!$E$16))))))</f>
        <v>0.09</v>
      </c>
      <c r="M22" s="46">
        <f t="shared" si="0"/>
        <v>22.202999999999999</v>
      </c>
      <c r="N22" s="51">
        <f>IF(I22="Product",K22/'Commission Rate and Quota'!$D$3,K22/'Commission Rate and Quota'!$E$3)</f>
        <v>0.67915369714691443</v>
      </c>
      <c r="O22" s="43">
        <f t="shared" si="1"/>
        <v>0</v>
      </c>
      <c r="P22" s="29">
        <f t="shared" si="2"/>
        <v>0</v>
      </c>
      <c r="R22" t="s">
        <v>322</v>
      </c>
      <c r="W22" s="4">
        <v>0.9</v>
      </c>
      <c r="X22" s="20">
        <v>1</v>
      </c>
      <c r="Y22" s="4">
        <v>0.14000000000000001</v>
      </c>
      <c r="Z22" s="8">
        <v>0.20500000000000002</v>
      </c>
    </row>
    <row r="23" spans="1:26" x14ac:dyDescent="0.25">
      <c r="A23" s="43" t="s">
        <v>129</v>
      </c>
      <c r="B23" s="44">
        <v>45708</v>
      </c>
      <c r="C23" s="43">
        <v>57609</v>
      </c>
      <c r="D23" s="45">
        <v>4874.0200000000004</v>
      </c>
      <c r="E23" s="45">
        <v>438.66</v>
      </c>
      <c r="F23" s="43" t="s">
        <v>33</v>
      </c>
      <c r="G23" s="43">
        <v>1661</v>
      </c>
      <c r="H23" s="43" t="s">
        <v>10</v>
      </c>
      <c r="I23" s="43" t="s">
        <v>34</v>
      </c>
      <c r="J23" s="43" t="s">
        <v>11</v>
      </c>
      <c r="K23" s="46">
        <f t="shared" si="3"/>
        <v>2010685.8699999999</v>
      </c>
      <c r="L23" s="47">
        <f>IF(I23="Product",IF(K23/'Commission Rate and Quota'!$D$3&lt;0.5,'Commission Rate and Quota'!$D$11,IF(K23/'Commission Rate and Quota'!$D$3&lt;0.75,'Commission Rate and Quota'!$D$12,IF(K23/'Commission Rate and Quota'!$D$3&lt;0.9,'Commission Rate and Quota'!$D$13,IF('Impact of Quota'!K23/'Commission Rate and Quota'!$D$3&lt;1,'Commission Rate and Quota'!$D$14,IF('Impact of Quota'!K23/'Commission Rate and Quota'!$D$3&lt;1.25,'Commission Rate and Quota'!$D$15,'Commission Rate and Quota'!$D$16))))),IF(K23/'Commission Rate and Quota'!$E$3&lt;0.5,'Commission Rate and Quota'!$E$11,IF(K23/'Commission Rate and Quota'!$E$3&lt;0.75,'Commission Rate and Quota'!$E$12,IF(K23/'Commission Rate and Quota'!$E$3&lt;0.9,'Commission Rate and Quota'!$E$13,IF(K23/'Commission Rate and Quota'!$E$3&lt;1,'Commission Rate and Quota'!$E$14,IF(K23/'Commission Rate and Quota'!$E$3&lt;1.25,'Commission Rate and Quota'!$E$15,'Commission Rate and Quota'!$E$16))))))</f>
        <v>0.09</v>
      </c>
      <c r="M23" s="46">
        <f t="shared" si="0"/>
        <v>438.66180000000003</v>
      </c>
      <c r="N23" s="51">
        <f>IF(I23="Product",K23/'Commission Rate and Quota'!$D$3,K23/'Commission Rate and Quota'!$E$3)</f>
        <v>0.68080400582515266</v>
      </c>
      <c r="O23" s="43">
        <f t="shared" si="1"/>
        <v>0</v>
      </c>
      <c r="P23" s="29">
        <f t="shared" si="2"/>
        <v>8.9999630694990992E-2</v>
      </c>
      <c r="R23" t="s">
        <v>12</v>
      </c>
      <c r="S23" s="34">
        <f>S101</f>
        <v>687384.85810000019</v>
      </c>
      <c r="T23" s="34"/>
      <c r="U23" s="34"/>
      <c r="V23" s="34"/>
      <c r="W23" s="4">
        <v>1</v>
      </c>
      <c r="X23" s="20">
        <v>1.25</v>
      </c>
      <c r="Y23" s="4">
        <v>0.16</v>
      </c>
      <c r="Z23" s="8">
        <v>0.23</v>
      </c>
    </row>
    <row r="24" spans="1:26" ht="15.75" thickBot="1" x14ac:dyDescent="0.3">
      <c r="A24" s="43" t="s">
        <v>129</v>
      </c>
      <c r="B24" s="44">
        <v>45708</v>
      </c>
      <c r="C24" s="43">
        <v>57609</v>
      </c>
      <c r="D24" s="45">
        <v>1221.82</v>
      </c>
      <c r="E24" s="45">
        <v>109.96</v>
      </c>
      <c r="F24" s="43" t="s">
        <v>33</v>
      </c>
      <c r="G24" s="43">
        <v>1661</v>
      </c>
      <c r="H24" s="43" t="s">
        <v>10</v>
      </c>
      <c r="I24" s="43" t="s">
        <v>34</v>
      </c>
      <c r="J24" s="43" t="s">
        <v>11</v>
      </c>
      <c r="K24" s="46">
        <f t="shared" si="3"/>
        <v>2011907.69</v>
      </c>
      <c r="L24" s="47">
        <f>IF(I24="Product",IF(K24/'Commission Rate and Quota'!$D$3&lt;0.5,'Commission Rate and Quota'!$D$11,IF(K24/'Commission Rate and Quota'!$D$3&lt;0.75,'Commission Rate and Quota'!$D$12,IF(K24/'Commission Rate and Quota'!$D$3&lt;0.9,'Commission Rate and Quota'!$D$13,IF('Impact of Quota'!K24/'Commission Rate and Quota'!$D$3&lt;1,'Commission Rate and Quota'!$D$14,IF('Impact of Quota'!K24/'Commission Rate and Quota'!$D$3&lt;1.25,'Commission Rate and Quota'!$D$15,'Commission Rate and Quota'!$D$16))))),IF(K24/'Commission Rate and Quota'!$E$3&lt;0.5,'Commission Rate and Quota'!$E$11,IF(K24/'Commission Rate and Quota'!$E$3&lt;0.75,'Commission Rate and Quota'!$E$12,IF(K24/'Commission Rate and Quota'!$E$3&lt;0.9,'Commission Rate and Quota'!$E$13,IF(K24/'Commission Rate and Quota'!$E$3&lt;1,'Commission Rate and Quota'!$E$14,IF(K24/'Commission Rate and Quota'!$E$3&lt;1.25,'Commission Rate and Quota'!$E$15,'Commission Rate and Quota'!$E$16))))))</f>
        <v>0.09</v>
      </c>
      <c r="M24" s="46">
        <f t="shared" si="0"/>
        <v>109.96379999999999</v>
      </c>
      <c r="N24" s="51">
        <f>IF(I24="Product",K24/'Commission Rate and Quota'!$D$3,K24/'Commission Rate and Quota'!$E$3)</f>
        <v>0.68121770543025173</v>
      </c>
      <c r="O24" s="43">
        <f t="shared" si="1"/>
        <v>0</v>
      </c>
      <c r="P24" s="29">
        <f t="shared" si="2"/>
        <v>8.9996889885580522E-2</v>
      </c>
      <c r="R24" t="s">
        <v>14</v>
      </c>
      <c r="S24" s="34">
        <f>S251</f>
        <v>496302.90860000008</v>
      </c>
      <c r="W24" s="5">
        <v>1.25</v>
      </c>
      <c r="X24" s="6" t="s">
        <v>20</v>
      </c>
      <c r="Y24" s="5">
        <v>0.18000000000000002</v>
      </c>
      <c r="Z24" s="9">
        <v>0.26</v>
      </c>
    </row>
    <row r="25" spans="1:26" x14ac:dyDescent="0.25">
      <c r="A25" s="43" t="s">
        <v>129</v>
      </c>
      <c r="B25" s="44">
        <v>45708</v>
      </c>
      <c r="C25" s="43">
        <v>57609</v>
      </c>
      <c r="D25" s="45">
        <v>380.99</v>
      </c>
      <c r="E25" s="45">
        <v>0</v>
      </c>
      <c r="F25" s="43" t="s">
        <v>33</v>
      </c>
      <c r="G25" s="43">
        <v>1661</v>
      </c>
      <c r="H25" s="43" t="s">
        <v>10</v>
      </c>
      <c r="I25" s="43" t="s">
        <v>34</v>
      </c>
      <c r="J25" s="43" t="s">
        <v>11</v>
      </c>
      <c r="K25" s="46">
        <f t="shared" si="3"/>
        <v>2012288.68</v>
      </c>
      <c r="L25" s="47">
        <f>IF(I25="Product",IF(K25/'Commission Rate and Quota'!$D$3&lt;0.5,'Commission Rate and Quota'!$D$11,IF(K25/'Commission Rate and Quota'!$D$3&lt;0.75,'Commission Rate and Quota'!$D$12,IF(K25/'Commission Rate and Quota'!$D$3&lt;0.9,'Commission Rate and Quota'!$D$13,IF('Impact of Quota'!K25/'Commission Rate and Quota'!$D$3&lt;1,'Commission Rate and Quota'!$D$14,IF('Impact of Quota'!K25/'Commission Rate and Quota'!$D$3&lt;1.25,'Commission Rate and Quota'!$D$15,'Commission Rate and Quota'!$D$16))))),IF(K25/'Commission Rate and Quota'!$E$3&lt;0.5,'Commission Rate and Quota'!$E$11,IF(K25/'Commission Rate and Quota'!$E$3&lt;0.75,'Commission Rate and Quota'!$E$12,IF(K25/'Commission Rate and Quota'!$E$3&lt;0.9,'Commission Rate and Quota'!$E$13,IF(K25/'Commission Rate and Quota'!$E$3&lt;1,'Commission Rate and Quota'!$E$14,IF(K25/'Commission Rate and Quota'!$E$3&lt;1.25,'Commission Rate and Quota'!$E$15,'Commission Rate and Quota'!$E$16))))))</f>
        <v>0.09</v>
      </c>
      <c r="M25" s="46">
        <f t="shared" si="0"/>
        <v>34.289099999999998</v>
      </c>
      <c r="N25" s="51">
        <f>IF(I25="Product",K25/'Commission Rate and Quota'!$D$3,K25/'Commission Rate and Quota'!$E$3)</f>
        <v>0.68134670594796032</v>
      </c>
      <c r="O25" s="43">
        <f t="shared" si="1"/>
        <v>0</v>
      </c>
      <c r="P25" s="29">
        <f t="shared" si="2"/>
        <v>0</v>
      </c>
      <c r="R25" t="s">
        <v>15</v>
      </c>
      <c r="S25" s="34">
        <f>S427</f>
        <v>64142.953500000003</v>
      </c>
    </row>
    <row r="26" spans="1:26" x14ac:dyDescent="0.25">
      <c r="A26" s="43" t="s">
        <v>103</v>
      </c>
      <c r="B26" s="44">
        <v>45709</v>
      </c>
      <c r="C26" s="43">
        <v>44084</v>
      </c>
      <c r="D26" s="45">
        <v>125875</v>
      </c>
      <c r="E26" s="45">
        <v>5137.76</v>
      </c>
      <c r="F26" s="43" t="s">
        <v>33</v>
      </c>
      <c r="G26" s="43">
        <v>1661</v>
      </c>
      <c r="H26" s="43" t="s">
        <v>10</v>
      </c>
      <c r="I26" s="43" t="s">
        <v>34</v>
      </c>
      <c r="J26" s="43" t="s">
        <v>11</v>
      </c>
      <c r="K26" s="46">
        <f t="shared" si="3"/>
        <v>2138163.6799999997</v>
      </c>
      <c r="L26" s="47">
        <f>IF(I26="Product",IF(K26/'Commission Rate and Quota'!$D$3&lt;0.5,'Commission Rate and Quota'!$D$11,IF(K26/'Commission Rate and Quota'!$D$3&lt;0.75,'Commission Rate and Quota'!$D$12,IF(K26/'Commission Rate and Quota'!$D$3&lt;0.9,'Commission Rate and Quota'!$D$13,IF('Impact of Quota'!K26/'Commission Rate and Quota'!$D$3&lt;1,'Commission Rate and Quota'!$D$14,IF('Impact of Quota'!K26/'Commission Rate and Quota'!$D$3&lt;1.25,'Commission Rate and Quota'!$D$15,'Commission Rate and Quota'!$D$16))))),IF(K26/'Commission Rate and Quota'!$E$3&lt;0.5,'Commission Rate and Quota'!$E$11,IF(K26/'Commission Rate and Quota'!$E$3&lt;0.75,'Commission Rate and Quota'!$E$12,IF(K26/'Commission Rate and Quota'!$E$3&lt;0.9,'Commission Rate and Quota'!$E$13,IF(K26/'Commission Rate and Quota'!$E$3&lt;1,'Commission Rate and Quota'!$E$14,IF(K26/'Commission Rate and Quota'!$E$3&lt;1.25,'Commission Rate and Quota'!$E$15,'Commission Rate and Quota'!$E$16))))))</f>
        <v>0.09</v>
      </c>
      <c r="M26" s="46">
        <f t="shared" si="0"/>
        <v>11328.75</v>
      </c>
      <c r="N26" s="51">
        <f>IF(I26="Product",K26/'Commission Rate and Quota'!$D$3,K26/'Commission Rate and Quota'!$E$3)</f>
        <v>0.72396709012226246</v>
      </c>
      <c r="O26" s="43">
        <f t="shared" si="1"/>
        <v>0</v>
      </c>
      <c r="P26" s="29">
        <f t="shared" si="2"/>
        <v>4.0816365441906657E-2</v>
      </c>
    </row>
    <row r="27" spans="1:26" x14ac:dyDescent="0.25">
      <c r="A27" s="43" t="s">
        <v>104</v>
      </c>
      <c r="B27" s="44">
        <v>45721</v>
      </c>
      <c r="C27" s="43">
        <v>44084</v>
      </c>
      <c r="D27" s="45">
        <v>13482.9</v>
      </c>
      <c r="E27" s="45">
        <v>1139.4000000000001</v>
      </c>
      <c r="F27" s="43" t="s">
        <v>33</v>
      </c>
      <c r="G27" s="43">
        <v>1661</v>
      </c>
      <c r="H27" s="43" t="s">
        <v>10</v>
      </c>
      <c r="I27" s="43" t="s">
        <v>34</v>
      </c>
      <c r="J27" s="43" t="s">
        <v>11</v>
      </c>
      <c r="K27" s="46">
        <f t="shared" si="3"/>
        <v>2151646.5799999996</v>
      </c>
      <c r="L27" s="47">
        <f>IF(I27="Product",IF(K27/'Commission Rate and Quota'!$D$3&lt;0.5,'Commission Rate and Quota'!$D$11,IF(K27/'Commission Rate and Quota'!$D$3&lt;0.75,'Commission Rate and Quota'!$D$12,IF(K27/'Commission Rate and Quota'!$D$3&lt;0.9,'Commission Rate and Quota'!$D$13,IF('Impact of Quota'!K27/'Commission Rate and Quota'!$D$3&lt;1,'Commission Rate and Quota'!$D$14,IF('Impact of Quota'!K27/'Commission Rate and Quota'!$D$3&lt;1.25,'Commission Rate and Quota'!$D$15,'Commission Rate and Quota'!$D$16))))),IF(K27/'Commission Rate and Quota'!$E$3&lt;0.5,'Commission Rate and Quota'!$E$11,IF(K27/'Commission Rate and Quota'!$E$3&lt;0.75,'Commission Rate and Quota'!$E$12,IF(K27/'Commission Rate and Quota'!$E$3&lt;0.9,'Commission Rate and Quota'!$E$13,IF(K27/'Commission Rate and Quota'!$E$3&lt;1,'Commission Rate and Quota'!$E$14,IF(K27/'Commission Rate and Quota'!$E$3&lt;1.25,'Commission Rate and Quota'!$E$15,'Commission Rate and Quota'!$E$16))))))</f>
        <v>0.09</v>
      </c>
      <c r="M27" s="46">
        <f t="shared" si="0"/>
        <v>1213.461</v>
      </c>
      <c r="N27" s="51">
        <f>IF(I27="Product",K27/'Commission Rate and Quota'!$D$3,K27/'Commission Rate and Quota'!$E$3)</f>
        <v>0.72853230464288765</v>
      </c>
      <c r="O27" s="43">
        <f t="shared" si="1"/>
        <v>0</v>
      </c>
      <c r="P27" s="29">
        <f t="shared" si="2"/>
        <v>8.4507042253521139E-2</v>
      </c>
      <c r="S27" t="s">
        <v>344</v>
      </c>
      <c r="X27" t="s">
        <v>355</v>
      </c>
    </row>
    <row r="28" spans="1:26" x14ac:dyDescent="0.25">
      <c r="A28" s="43" t="s">
        <v>106</v>
      </c>
      <c r="B28" s="44">
        <v>45724</v>
      </c>
      <c r="C28" s="43">
        <v>44084</v>
      </c>
      <c r="D28" s="45">
        <v>34378.18</v>
      </c>
      <c r="E28" s="45">
        <v>628.17999999999995</v>
      </c>
      <c r="F28" s="43" t="s">
        <v>33</v>
      </c>
      <c r="G28" s="43">
        <v>1661</v>
      </c>
      <c r="H28" s="43" t="s">
        <v>10</v>
      </c>
      <c r="I28" s="43" t="s">
        <v>34</v>
      </c>
      <c r="J28" s="43" t="s">
        <v>11</v>
      </c>
      <c r="K28" s="46">
        <f t="shared" si="3"/>
        <v>2186024.7599999998</v>
      </c>
      <c r="L28" s="47">
        <f>IF(I28="Product",IF(K28/'Commission Rate and Quota'!$D$3&lt;0.5,'Commission Rate and Quota'!$D$11,IF(K28/'Commission Rate and Quota'!$D$3&lt;0.75,'Commission Rate and Quota'!$D$12,IF(K28/'Commission Rate and Quota'!$D$3&lt;0.9,'Commission Rate and Quota'!$D$13,IF('Impact of Quota'!K28/'Commission Rate and Quota'!$D$3&lt;1,'Commission Rate and Quota'!$D$14,IF('Impact of Quota'!K28/'Commission Rate and Quota'!$D$3&lt;1.25,'Commission Rate and Quota'!$D$15,'Commission Rate and Quota'!$D$16))))),IF(K28/'Commission Rate and Quota'!$E$3&lt;0.5,'Commission Rate and Quota'!$E$11,IF(K28/'Commission Rate and Quota'!$E$3&lt;0.75,'Commission Rate and Quota'!$E$12,IF(K28/'Commission Rate and Quota'!$E$3&lt;0.9,'Commission Rate and Quota'!$E$13,IF(K28/'Commission Rate and Quota'!$E$3&lt;1,'Commission Rate and Quota'!$E$14,IF(K28/'Commission Rate and Quota'!$E$3&lt;1.25,'Commission Rate and Quota'!$E$15,'Commission Rate and Quota'!$E$16))))))</f>
        <v>0.09</v>
      </c>
      <c r="M28" s="46">
        <f t="shared" si="0"/>
        <v>3094.0362</v>
      </c>
      <c r="N28" s="51">
        <f>IF(I28="Product",K28/'Commission Rate and Quota'!$D$3,K28/'Commission Rate and Quota'!$E$3)</f>
        <v>0.74017251309423471</v>
      </c>
      <c r="O28" s="43">
        <f t="shared" si="1"/>
        <v>0</v>
      </c>
      <c r="P28" s="29">
        <f t="shared" si="2"/>
        <v>1.827263688770028E-2</v>
      </c>
      <c r="R28" t="s">
        <v>322</v>
      </c>
      <c r="W28" t="s">
        <v>342</v>
      </c>
      <c r="X28" t="s">
        <v>360</v>
      </c>
      <c r="Y28" t="s">
        <v>361</v>
      </c>
      <c r="Z28" t="s">
        <v>362</v>
      </c>
    </row>
    <row r="29" spans="1:26" x14ac:dyDescent="0.25">
      <c r="A29" s="43" t="s">
        <v>106</v>
      </c>
      <c r="B29" s="44">
        <v>45724</v>
      </c>
      <c r="C29" s="43">
        <v>44084</v>
      </c>
      <c r="D29" s="45">
        <v>9418.68</v>
      </c>
      <c r="E29" s="45">
        <v>1318.68</v>
      </c>
      <c r="F29" s="43" t="s">
        <v>33</v>
      </c>
      <c r="G29" s="43">
        <v>1661</v>
      </c>
      <c r="H29" s="43" t="s">
        <v>10</v>
      </c>
      <c r="I29" s="43" t="s">
        <v>34</v>
      </c>
      <c r="J29" s="43" t="s">
        <v>11</v>
      </c>
      <c r="K29" s="46">
        <f t="shared" si="3"/>
        <v>2195443.44</v>
      </c>
      <c r="L29" s="47">
        <f>IF(I29="Product",IF(K29/'Commission Rate and Quota'!$D$3&lt;0.5,'Commission Rate and Quota'!$D$11,IF(K29/'Commission Rate and Quota'!$D$3&lt;0.75,'Commission Rate and Quota'!$D$12,IF(K29/'Commission Rate and Quota'!$D$3&lt;0.9,'Commission Rate and Quota'!$D$13,IF('Impact of Quota'!K29/'Commission Rate and Quota'!$D$3&lt;1,'Commission Rate and Quota'!$D$14,IF('Impact of Quota'!K29/'Commission Rate and Quota'!$D$3&lt;1.25,'Commission Rate and Quota'!$D$15,'Commission Rate and Quota'!$D$16))))),IF(K29/'Commission Rate and Quota'!$E$3&lt;0.5,'Commission Rate and Quota'!$E$11,IF(K29/'Commission Rate and Quota'!$E$3&lt;0.75,'Commission Rate and Quota'!$E$12,IF(K29/'Commission Rate and Quota'!$E$3&lt;0.9,'Commission Rate and Quota'!$E$13,IF(K29/'Commission Rate and Quota'!$E$3&lt;1,'Commission Rate and Quota'!$E$14,IF(K29/'Commission Rate and Quota'!$E$3&lt;1.25,'Commission Rate and Quota'!$E$15,'Commission Rate and Quota'!$E$16))))))</f>
        <v>0.09</v>
      </c>
      <c r="M29" s="46">
        <f t="shared" si="0"/>
        <v>847.68119999999999</v>
      </c>
      <c r="N29" s="51">
        <f>IF(I29="Product",K29/'Commission Rate and Quota'!$D$3,K29/'Commission Rate and Quota'!$E$3)</f>
        <v>0.74336161148561364</v>
      </c>
      <c r="O29" s="43">
        <f t="shared" si="1"/>
        <v>0</v>
      </c>
      <c r="P29" s="29">
        <f t="shared" si="2"/>
        <v>0.14000687994496044</v>
      </c>
      <c r="R29" t="s">
        <v>12</v>
      </c>
      <c r="S29" s="31">
        <v>693485.46190000011</v>
      </c>
      <c r="T29" s="75">
        <f>S29-S23</f>
        <v>6100.6037999999244</v>
      </c>
      <c r="U29" s="75"/>
      <c r="V29" s="75"/>
      <c r="W29" t="s">
        <v>356</v>
      </c>
      <c r="X29" s="74">
        <v>88156.79</v>
      </c>
      <c r="Y29" s="74">
        <v>73941.53</v>
      </c>
      <c r="Z29" s="74">
        <v>162111.14000000001</v>
      </c>
    </row>
    <row r="30" spans="1:26" x14ac:dyDescent="0.25">
      <c r="A30" s="43" t="s">
        <v>106</v>
      </c>
      <c r="B30" s="44">
        <v>45724</v>
      </c>
      <c r="C30" s="43">
        <v>44084</v>
      </c>
      <c r="D30" s="45">
        <v>2899.27</v>
      </c>
      <c r="E30" s="45">
        <v>0</v>
      </c>
      <c r="F30" s="43" t="s">
        <v>33</v>
      </c>
      <c r="G30" s="43">
        <v>1661</v>
      </c>
      <c r="H30" s="43" t="s">
        <v>10</v>
      </c>
      <c r="I30" s="43" t="s">
        <v>34</v>
      </c>
      <c r="J30" s="43" t="s">
        <v>11</v>
      </c>
      <c r="K30" s="46">
        <f t="shared" si="3"/>
        <v>2198342.71</v>
      </c>
      <c r="L30" s="47">
        <f>IF(I30="Product",IF(K30/'Commission Rate and Quota'!$D$3&lt;0.5,'Commission Rate and Quota'!$D$11,IF(K30/'Commission Rate and Quota'!$D$3&lt;0.75,'Commission Rate and Quota'!$D$12,IF(K30/'Commission Rate and Quota'!$D$3&lt;0.9,'Commission Rate and Quota'!$D$13,IF('Impact of Quota'!K30/'Commission Rate and Quota'!$D$3&lt;1,'Commission Rate and Quota'!$D$14,IF('Impact of Quota'!K30/'Commission Rate and Quota'!$D$3&lt;1.25,'Commission Rate and Quota'!$D$15,'Commission Rate and Quota'!$D$16))))),IF(K30/'Commission Rate and Quota'!$E$3&lt;0.5,'Commission Rate and Quota'!$E$11,IF(K30/'Commission Rate and Quota'!$E$3&lt;0.75,'Commission Rate and Quota'!$E$12,IF(K30/'Commission Rate and Quota'!$E$3&lt;0.9,'Commission Rate and Quota'!$E$13,IF(K30/'Commission Rate and Quota'!$E$3&lt;1,'Commission Rate and Quota'!$E$14,IF(K30/'Commission Rate and Quota'!$E$3&lt;1.25,'Commission Rate and Quota'!$E$15,'Commission Rate and Quota'!$E$16))))))</f>
        <v>0.09</v>
      </c>
      <c r="M30" s="46">
        <f t="shared" si="0"/>
        <v>260.93430000000001</v>
      </c>
      <c r="N30" s="51">
        <f>IF(I30="Product",K30/'Commission Rate and Quota'!$D$3,K30/'Commission Rate and Quota'!$E$3)</f>
        <v>0.74434328378928816</v>
      </c>
      <c r="O30" s="43">
        <f t="shared" si="1"/>
        <v>0</v>
      </c>
      <c r="P30" s="29">
        <f t="shared" si="2"/>
        <v>0</v>
      </c>
      <c r="R30" t="s">
        <v>14</v>
      </c>
      <c r="S30" s="31">
        <v>535201.29540000006</v>
      </c>
      <c r="T30" s="75">
        <f>S30-S24</f>
        <v>38898.386799999978</v>
      </c>
      <c r="U30" s="75"/>
      <c r="V30" s="75"/>
      <c r="W30" t="s">
        <v>357</v>
      </c>
      <c r="X30" s="74">
        <v>-66506.37</v>
      </c>
      <c r="Y30" s="74">
        <v>20054.830000000002</v>
      </c>
      <c r="Z30" s="74">
        <v>-46451.54</v>
      </c>
    </row>
    <row r="31" spans="1:26" x14ac:dyDescent="0.25">
      <c r="A31" s="43" t="s">
        <v>130</v>
      </c>
      <c r="B31" s="44">
        <v>45724</v>
      </c>
      <c r="C31" s="43">
        <v>57609</v>
      </c>
      <c r="D31" s="45">
        <v>4545.6000000000004</v>
      </c>
      <c r="E31" s="45">
        <v>545.6</v>
      </c>
      <c r="F31" s="43" t="s">
        <v>33</v>
      </c>
      <c r="G31" s="43">
        <v>1661</v>
      </c>
      <c r="H31" s="43" t="s">
        <v>10</v>
      </c>
      <c r="I31" s="43" t="s">
        <v>34</v>
      </c>
      <c r="J31" s="43" t="s">
        <v>11</v>
      </c>
      <c r="K31" s="46">
        <f t="shared" si="3"/>
        <v>2202888.31</v>
      </c>
      <c r="L31" s="47">
        <f>IF(I31="Product",IF(K31/'Commission Rate and Quota'!$D$3&lt;0.5,'Commission Rate and Quota'!$D$11,IF(K31/'Commission Rate and Quota'!$D$3&lt;0.75,'Commission Rate and Quota'!$D$12,IF(K31/'Commission Rate and Quota'!$D$3&lt;0.9,'Commission Rate and Quota'!$D$13,IF('Impact of Quota'!K31/'Commission Rate and Quota'!$D$3&lt;1,'Commission Rate and Quota'!$D$14,IF('Impact of Quota'!K31/'Commission Rate and Quota'!$D$3&lt;1.25,'Commission Rate and Quota'!$D$15,'Commission Rate and Quota'!$D$16))))),IF(K31/'Commission Rate and Quota'!$E$3&lt;0.5,'Commission Rate and Quota'!$E$11,IF(K31/'Commission Rate and Quota'!$E$3&lt;0.75,'Commission Rate and Quota'!$E$12,IF(K31/'Commission Rate and Quota'!$E$3&lt;0.9,'Commission Rate and Quota'!$E$13,IF(K31/'Commission Rate and Quota'!$E$3&lt;1,'Commission Rate and Quota'!$E$14,IF(K31/'Commission Rate and Quota'!$E$3&lt;1.25,'Commission Rate and Quota'!$E$15,'Commission Rate and Quota'!$E$16))))))</f>
        <v>0.09</v>
      </c>
      <c r="M31" s="46">
        <f t="shared" si="0"/>
        <v>409.10400000000004</v>
      </c>
      <c r="N31" s="51">
        <f>IF(I31="Product",K31/'Commission Rate and Quota'!$D$3,K31/'Commission Rate and Quota'!$E$3)</f>
        <v>0.74588239177977644</v>
      </c>
      <c r="O31" s="43">
        <f t="shared" si="1"/>
        <v>0</v>
      </c>
      <c r="P31" s="29">
        <f t="shared" si="2"/>
        <v>0.12002815909890883</v>
      </c>
      <c r="R31" t="s">
        <v>15</v>
      </c>
      <c r="S31" s="31">
        <v>134183.4896</v>
      </c>
      <c r="T31" s="75">
        <f t="shared" ref="T31" si="6">S31-S25</f>
        <v>70040.536099999998</v>
      </c>
      <c r="U31" s="75"/>
      <c r="V31" s="75"/>
      <c r="W31" t="s">
        <v>358</v>
      </c>
      <c r="X31" s="74">
        <v>-14615.63</v>
      </c>
      <c r="Y31" s="74">
        <v>189606.82</v>
      </c>
      <c r="Z31" s="74">
        <v>174991.19</v>
      </c>
    </row>
    <row r="32" spans="1:26" x14ac:dyDescent="0.25">
      <c r="A32" s="43" t="s">
        <v>164</v>
      </c>
      <c r="B32" s="44">
        <v>45724</v>
      </c>
      <c r="C32" s="43">
        <v>121409</v>
      </c>
      <c r="D32" s="45">
        <v>1208.8800000000001</v>
      </c>
      <c r="E32" s="45">
        <v>120.88</v>
      </c>
      <c r="F32" s="43" t="s">
        <v>33</v>
      </c>
      <c r="G32" s="43">
        <v>1661</v>
      </c>
      <c r="H32" s="43" t="s">
        <v>10</v>
      </c>
      <c r="I32" s="43" t="s">
        <v>34</v>
      </c>
      <c r="J32" s="43" t="s">
        <v>11</v>
      </c>
      <c r="K32" s="46">
        <f t="shared" si="3"/>
        <v>2204097.19</v>
      </c>
      <c r="L32" s="47">
        <f>IF(I32="Product",IF(K32/'Commission Rate and Quota'!$D$3&lt;0.5,'Commission Rate and Quota'!$D$11,IF(K32/'Commission Rate and Quota'!$D$3&lt;0.75,'Commission Rate and Quota'!$D$12,IF(K32/'Commission Rate and Quota'!$D$3&lt;0.9,'Commission Rate and Quota'!$D$13,IF('Impact of Quota'!K32/'Commission Rate and Quota'!$D$3&lt;1,'Commission Rate and Quota'!$D$14,IF('Impact of Quota'!K32/'Commission Rate and Quota'!$D$3&lt;1.25,'Commission Rate and Quota'!$D$15,'Commission Rate and Quota'!$D$16))))),IF(K32/'Commission Rate and Quota'!$E$3&lt;0.5,'Commission Rate and Quota'!$E$11,IF(K32/'Commission Rate and Quota'!$E$3&lt;0.75,'Commission Rate and Quota'!$E$12,IF(K32/'Commission Rate and Quota'!$E$3&lt;0.9,'Commission Rate and Quota'!$E$13,IF(K32/'Commission Rate and Quota'!$E$3&lt;1,'Commission Rate and Quota'!$E$14,IF(K32/'Commission Rate and Quota'!$E$3&lt;1.25,'Commission Rate and Quota'!$E$15,'Commission Rate and Quota'!$E$16))))))</f>
        <v>0.09</v>
      </c>
      <c r="M32" s="46">
        <f t="shared" si="0"/>
        <v>108.7992</v>
      </c>
      <c r="N32" s="51">
        <f>IF(I32="Product",K32/'Commission Rate and Quota'!$D$3,K32/'Commission Rate and Quota'!$E$3)</f>
        <v>0.74629170999245276</v>
      </c>
      <c r="O32" s="43">
        <f t="shared" si="1"/>
        <v>0</v>
      </c>
      <c r="P32" s="29">
        <f t="shared" si="2"/>
        <v>9.9993382304281633E-2</v>
      </c>
      <c r="W32" t="s">
        <v>359</v>
      </c>
      <c r="X32" s="74">
        <v>-1885.87</v>
      </c>
      <c r="Y32" s="74">
        <v>-3481.43</v>
      </c>
      <c r="Z32" s="74">
        <v>-5367.3</v>
      </c>
    </row>
    <row r="33" spans="1:16" x14ac:dyDescent="0.25">
      <c r="A33" s="43" t="s">
        <v>158</v>
      </c>
      <c r="B33" s="44">
        <v>45730</v>
      </c>
      <c r="C33" s="43">
        <v>76405</v>
      </c>
      <c r="D33" s="45">
        <v>119448</v>
      </c>
      <c r="E33" s="45">
        <v>23898</v>
      </c>
      <c r="F33" s="43" t="s">
        <v>33</v>
      </c>
      <c r="G33" s="43">
        <v>1661</v>
      </c>
      <c r="H33" s="43" t="s">
        <v>10</v>
      </c>
      <c r="I33" s="43" t="s">
        <v>34</v>
      </c>
      <c r="J33" s="43" t="s">
        <v>11</v>
      </c>
      <c r="K33" s="46">
        <f t="shared" si="3"/>
        <v>2323545.19</v>
      </c>
      <c r="L33" s="47">
        <f>IF(I33="Product",IF(K33/'Commission Rate and Quota'!$D$3&lt;0.5,'Commission Rate and Quota'!$D$11,IF(K33/'Commission Rate and Quota'!$D$3&lt;0.75,'Commission Rate and Quota'!$D$12,IF(K33/'Commission Rate and Quota'!$D$3&lt;0.9,'Commission Rate and Quota'!$D$13,IF('Impact of Quota'!K33/'Commission Rate and Quota'!$D$3&lt;1,'Commission Rate and Quota'!$D$14,IF('Impact of Quota'!K33/'Commission Rate and Quota'!$D$3&lt;1.25,'Commission Rate and Quota'!$D$15,'Commission Rate and Quota'!$D$16))))),IF(K33/'Commission Rate and Quota'!$E$3&lt;0.5,'Commission Rate and Quota'!$E$11,IF(K33/'Commission Rate and Quota'!$E$3&lt;0.75,'Commission Rate and Quota'!$E$12,IF(K33/'Commission Rate and Quota'!$E$3&lt;0.9,'Commission Rate and Quota'!$E$13,IF(K33/'Commission Rate and Quota'!$E$3&lt;1,'Commission Rate and Quota'!$E$14,IF(K33/'Commission Rate and Quota'!$E$3&lt;1.25,'Commission Rate and Quota'!$E$15,'Commission Rate and Quota'!$E$16))))))</f>
        <v>0.1</v>
      </c>
      <c r="M33" s="46">
        <f t="shared" si="0"/>
        <v>11944.800000000001</v>
      </c>
      <c r="N33" s="51">
        <f>IF(I33="Product",K33/'Commission Rate and Quota'!$D$3,K33/'Commission Rate and Quota'!$E$3)</f>
        <v>0.78673595745105895</v>
      </c>
      <c r="O33" s="43">
        <f t="shared" si="1"/>
        <v>0</v>
      </c>
      <c r="P33" s="29">
        <f t="shared" si="2"/>
        <v>0.20007032348804502</v>
      </c>
    </row>
    <row r="34" spans="1:16" x14ac:dyDescent="0.25">
      <c r="A34" s="43" t="s">
        <v>36</v>
      </c>
      <c r="B34" s="44">
        <v>45732</v>
      </c>
      <c r="C34" s="43">
        <v>29795</v>
      </c>
      <c r="D34" s="45">
        <v>1071</v>
      </c>
      <c r="E34" s="45">
        <v>246.33</v>
      </c>
      <c r="F34" s="43" t="s">
        <v>33</v>
      </c>
      <c r="G34" s="43">
        <v>1661</v>
      </c>
      <c r="H34" s="43" t="s">
        <v>10</v>
      </c>
      <c r="I34" s="43" t="s">
        <v>34</v>
      </c>
      <c r="J34" s="43" t="s">
        <v>11</v>
      </c>
      <c r="K34" s="46">
        <f t="shared" si="3"/>
        <v>2324616.19</v>
      </c>
      <c r="L34" s="47">
        <f>IF(I34="Product",IF(K34/'Commission Rate and Quota'!$D$3&lt;0.5,'Commission Rate and Quota'!$D$11,IF(K34/'Commission Rate and Quota'!$D$3&lt;0.75,'Commission Rate and Quota'!$D$12,IF(K34/'Commission Rate and Quota'!$D$3&lt;0.9,'Commission Rate and Quota'!$D$13,IF('Impact of Quota'!K34/'Commission Rate and Quota'!$D$3&lt;1,'Commission Rate and Quota'!$D$14,IF('Impact of Quota'!K34/'Commission Rate and Quota'!$D$3&lt;1.25,'Commission Rate and Quota'!$D$15,'Commission Rate and Quota'!$D$16))))),IF(K34/'Commission Rate and Quota'!$E$3&lt;0.5,'Commission Rate and Quota'!$E$11,IF(K34/'Commission Rate and Quota'!$E$3&lt;0.75,'Commission Rate and Quota'!$E$12,IF(K34/'Commission Rate and Quota'!$E$3&lt;0.9,'Commission Rate and Quota'!$E$13,IF(K34/'Commission Rate and Quota'!$E$3&lt;1,'Commission Rate and Quota'!$E$14,IF(K34/'Commission Rate and Quota'!$E$3&lt;1.25,'Commission Rate and Quota'!$E$15,'Commission Rate and Quota'!$E$16))))))</f>
        <v>0.1</v>
      </c>
      <c r="M34" s="46">
        <f t="shared" si="0"/>
        <v>107.10000000000001</v>
      </c>
      <c r="N34" s="51">
        <f>IF(I34="Product",K34/'Commission Rate and Quota'!$D$3,K34/'Commission Rate and Quota'!$E$3)</f>
        <v>0.78709859047152109</v>
      </c>
      <c r="O34" s="43">
        <f t="shared" si="1"/>
        <v>0</v>
      </c>
      <c r="P34" s="29">
        <f t="shared" si="2"/>
        <v>0.23</v>
      </c>
    </row>
    <row r="35" spans="1:16" x14ac:dyDescent="0.25">
      <c r="A35" s="43" t="s">
        <v>269</v>
      </c>
      <c r="B35" s="44">
        <v>45732</v>
      </c>
      <c r="C35" s="43">
        <v>170447</v>
      </c>
      <c r="D35" s="45">
        <v>36199.050000000003</v>
      </c>
      <c r="E35" s="45">
        <v>2720.84</v>
      </c>
      <c r="F35" s="43" t="s">
        <v>33</v>
      </c>
      <c r="G35" s="43">
        <v>1661</v>
      </c>
      <c r="H35" s="43" t="s">
        <v>10</v>
      </c>
      <c r="I35" s="43" t="s">
        <v>34</v>
      </c>
      <c r="J35" s="43" t="s">
        <v>11</v>
      </c>
      <c r="K35" s="46">
        <f t="shared" si="3"/>
        <v>2360815.2399999998</v>
      </c>
      <c r="L35" s="47">
        <f>IF(I35="Product",IF(K35/'Commission Rate and Quota'!$D$3&lt;0.5,'Commission Rate and Quota'!$D$11,IF(K35/'Commission Rate and Quota'!$D$3&lt;0.75,'Commission Rate and Quota'!$D$12,IF(K35/'Commission Rate and Quota'!$D$3&lt;0.9,'Commission Rate and Quota'!$D$13,IF('Impact of Quota'!K35/'Commission Rate and Quota'!$D$3&lt;1,'Commission Rate and Quota'!$D$14,IF('Impact of Quota'!K35/'Commission Rate and Quota'!$D$3&lt;1.25,'Commission Rate and Quota'!$D$15,'Commission Rate and Quota'!$D$16))))),IF(K35/'Commission Rate and Quota'!$E$3&lt;0.5,'Commission Rate and Quota'!$E$11,IF(K35/'Commission Rate and Quota'!$E$3&lt;0.75,'Commission Rate and Quota'!$E$12,IF(K35/'Commission Rate and Quota'!$E$3&lt;0.9,'Commission Rate and Quota'!$E$13,IF(K35/'Commission Rate and Quota'!$E$3&lt;1,'Commission Rate and Quota'!$E$14,IF(K35/'Commission Rate and Quota'!$E$3&lt;1.25,'Commission Rate and Quota'!$E$15,'Commission Rate and Quota'!$E$16))))))</f>
        <v>0.1</v>
      </c>
      <c r="M35" s="46">
        <f t="shared" si="0"/>
        <v>3619.9050000000007</v>
      </c>
      <c r="N35" s="51">
        <f>IF(I35="Product",K35/'Commission Rate and Quota'!$D$3,K35/'Commission Rate and Quota'!$E$3)</f>
        <v>0.79935533261845071</v>
      </c>
      <c r="O35" s="43">
        <f t="shared" si="1"/>
        <v>0</v>
      </c>
      <c r="P35" s="29">
        <f t="shared" si="2"/>
        <v>7.5163298484352492E-2</v>
      </c>
    </row>
    <row r="36" spans="1:16" x14ac:dyDescent="0.25">
      <c r="A36" s="43" t="s">
        <v>131</v>
      </c>
      <c r="B36" s="44">
        <v>45736</v>
      </c>
      <c r="C36" s="43">
        <v>57609</v>
      </c>
      <c r="D36" s="45">
        <v>2983.05</v>
      </c>
      <c r="E36" s="45">
        <v>358.05</v>
      </c>
      <c r="F36" s="43" t="s">
        <v>33</v>
      </c>
      <c r="G36" s="43">
        <v>1661</v>
      </c>
      <c r="H36" s="43" t="s">
        <v>10</v>
      </c>
      <c r="I36" s="43" t="s">
        <v>34</v>
      </c>
      <c r="J36" s="43" t="s">
        <v>11</v>
      </c>
      <c r="K36" s="46">
        <f t="shared" si="3"/>
        <v>2363798.2899999996</v>
      </c>
      <c r="L36" s="47">
        <f>IF(I36="Product",IF(K36/'Commission Rate and Quota'!$D$3&lt;0.5,'Commission Rate and Quota'!$D$11,IF(K36/'Commission Rate and Quota'!$D$3&lt;0.75,'Commission Rate and Quota'!$D$12,IF(K36/'Commission Rate and Quota'!$D$3&lt;0.9,'Commission Rate and Quota'!$D$13,IF('Impact of Quota'!K36/'Commission Rate and Quota'!$D$3&lt;1,'Commission Rate and Quota'!$D$14,IF('Impact of Quota'!K36/'Commission Rate and Quota'!$D$3&lt;1.25,'Commission Rate and Quota'!$D$15,'Commission Rate and Quota'!$D$16))))),IF(K36/'Commission Rate and Quota'!$E$3&lt;0.5,'Commission Rate and Quota'!$E$11,IF(K36/'Commission Rate and Quota'!$E$3&lt;0.75,'Commission Rate and Quota'!$E$12,IF(K36/'Commission Rate and Quota'!$E$3&lt;0.9,'Commission Rate and Quota'!$E$13,IF(K36/'Commission Rate and Quota'!$E$3&lt;1,'Commission Rate and Quota'!$E$14,IF(K36/'Commission Rate and Quota'!$E$3&lt;1.25,'Commission Rate and Quota'!$E$15,'Commission Rate and Quota'!$E$16))))))</f>
        <v>0.1</v>
      </c>
      <c r="M36" s="46">
        <f t="shared" si="0"/>
        <v>298.30500000000001</v>
      </c>
      <c r="N36" s="51">
        <f>IF(I36="Product",K36/'Commission Rate and Quota'!$D$3,K36/'Commission Rate and Quota'!$E$3)</f>
        <v>0.80036537223720861</v>
      </c>
      <c r="O36" s="43">
        <f t="shared" si="1"/>
        <v>0</v>
      </c>
      <c r="P36" s="29">
        <f t="shared" si="2"/>
        <v>0.12002815909890883</v>
      </c>
    </row>
    <row r="37" spans="1:16" x14ac:dyDescent="0.25">
      <c r="A37" s="43" t="s">
        <v>284</v>
      </c>
      <c r="B37" s="44">
        <v>45738</v>
      </c>
      <c r="C37" s="43">
        <v>221356</v>
      </c>
      <c r="D37" s="45">
        <v>99639.94</v>
      </c>
      <c r="E37" s="45">
        <v>10467.94</v>
      </c>
      <c r="F37" s="43" t="s">
        <v>33</v>
      </c>
      <c r="G37" s="43">
        <v>1661</v>
      </c>
      <c r="H37" s="43" t="s">
        <v>10</v>
      </c>
      <c r="I37" s="43" t="s">
        <v>34</v>
      </c>
      <c r="J37" s="43" t="s">
        <v>11</v>
      </c>
      <c r="K37" s="46">
        <f t="shared" si="3"/>
        <v>2463438.2299999995</v>
      </c>
      <c r="L37" s="47">
        <f>IF(I37="Product",IF(K37/'Commission Rate and Quota'!$D$3&lt;0.5,'Commission Rate and Quota'!$D$11,IF(K37/'Commission Rate and Quota'!$D$3&lt;0.75,'Commission Rate and Quota'!$D$12,IF(K37/'Commission Rate and Quota'!$D$3&lt;0.9,'Commission Rate and Quota'!$D$13,IF('Impact of Quota'!K37/'Commission Rate and Quota'!$D$3&lt;1,'Commission Rate and Quota'!$D$14,IF('Impact of Quota'!K37/'Commission Rate and Quota'!$D$3&lt;1.25,'Commission Rate and Quota'!$D$15,'Commission Rate and Quota'!$D$16))))),IF(K37/'Commission Rate and Quota'!$E$3&lt;0.5,'Commission Rate and Quota'!$E$11,IF(K37/'Commission Rate and Quota'!$E$3&lt;0.75,'Commission Rate and Quota'!$E$12,IF(K37/'Commission Rate and Quota'!$E$3&lt;0.9,'Commission Rate and Quota'!$E$13,IF(K37/'Commission Rate and Quota'!$E$3&lt;1,'Commission Rate and Quota'!$E$14,IF(K37/'Commission Rate and Quota'!$E$3&lt;1.25,'Commission Rate and Quota'!$E$15,'Commission Rate and Quota'!$E$16))))))</f>
        <v>0.1</v>
      </c>
      <c r="M37" s="46">
        <f t="shared" si="0"/>
        <v>9963.9940000000006</v>
      </c>
      <c r="N37" s="51">
        <f>IF(I37="Product",K37/'Commission Rate and Quota'!$D$3,K37/'Commission Rate and Quota'!$E$3)</f>
        <v>0.83410275076276508</v>
      </c>
      <c r="O37" s="43">
        <f t="shared" si="1"/>
        <v>0</v>
      </c>
      <c r="P37" s="29">
        <f t="shared" si="2"/>
        <v>0.10505767064893858</v>
      </c>
    </row>
    <row r="38" spans="1:16" x14ac:dyDescent="0.25">
      <c r="A38" s="43" t="s">
        <v>284</v>
      </c>
      <c r="B38" s="44">
        <v>45738</v>
      </c>
      <c r="C38" s="43">
        <v>221356</v>
      </c>
      <c r="D38" s="45">
        <v>98569.8</v>
      </c>
      <c r="E38" s="45">
        <v>10350.200000000001</v>
      </c>
      <c r="F38" s="43" t="s">
        <v>33</v>
      </c>
      <c r="G38" s="43">
        <v>1661</v>
      </c>
      <c r="H38" s="43" t="s">
        <v>10</v>
      </c>
      <c r="I38" s="43" t="s">
        <v>34</v>
      </c>
      <c r="J38" s="43" t="s">
        <v>11</v>
      </c>
      <c r="K38" s="46">
        <f t="shared" si="3"/>
        <v>2562008.0299999993</v>
      </c>
      <c r="L38" s="47">
        <f>IF(I38="Product",IF(K38/'Commission Rate and Quota'!$D$3&lt;0.5,'Commission Rate and Quota'!$D$11,IF(K38/'Commission Rate and Quota'!$D$3&lt;0.75,'Commission Rate and Quota'!$D$12,IF(K38/'Commission Rate and Quota'!$D$3&lt;0.9,'Commission Rate and Quota'!$D$13,IF('Impact of Quota'!K38/'Commission Rate and Quota'!$D$3&lt;1,'Commission Rate and Quota'!$D$14,IF('Impact of Quota'!K38/'Commission Rate and Quota'!$D$3&lt;1.25,'Commission Rate and Quota'!$D$15,'Commission Rate and Quota'!$D$16))))),IF(K38/'Commission Rate and Quota'!$E$3&lt;0.5,'Commission Rate and Quota'!$E$11,IF(K38/'Commission Rate and Quota'!$E$3&lt;0.75,'Commission Rate and Quota'!$E$12,IF(K38/'Commission Rate and Quota'!$E$3&lt;0.9,'Commission Rate and Quota'!$E$13,IF(K38/'Commission Rate and Quota'!$E$3&lt;1,'Commission Rate and Quota'!$E$14,IF(K38/'Commission Rate and Quota'!$E$3&lt;1.25,'Commission Rate and Quota'!$E$15,'Commission Rate and Quota'!$E$16))))))</f>
        <v>0.1</v>
      </c>
      <c r="M38" s="46">
        <f t="shared" si="0"/>
        <v>9856.9800000000014</v>
      </c>
      <c r="N38" s="51">
        <f>IF(I38="Product",K38/'Commission Rate and Quota'!$D$3,K38/'Commission Rate and Quota'!$E$3)</f>
        <v>0.86747778745777304</v>
      </c>
      <c r="O38" s="43">
        <f t="shared" si="1"/>
        <v>0</v>
      </c>
      <c r="P38" s="29">
        <f t="shared" si="2"/>
        <v>0.10500376383030097</v>
      </c>
    </row>
    <row r="39" spans="1:16" x14ac:dyDescent="0.25">
      <c r="A39" s="43" t="s">
        <v>284</v>
      </c>
      <c r="B39" s="44">
        <v>45738</v>
      </c>
      <c r="C39" s="43">
        <v>221356</v>
      </c>
      <c r="D39" s="45">
        <v>18928</v>
      </c>
      <c r="E39" s="45">
        <v>1988</v>
      </c>
      <c r="F39" s="43" t="s">
        <v>33</v>
      </c>
      <c r="G39" s="43">
        <v>1661</v>
      </c>
      <c r="H39" s="43" t="s">
        <v>10</v>
      </c>
      <c r="I39" s="43" t="s">
        <v>34</v>
      </c>
      <c r="J39" s="43" t="s">
        <v>11</v>
      </c>
      <c r="K39" s="46">
        <f t="shared" si="3"/>
        <v>2580936.0299999993</v>
      </c>
      <c r="L39" s="47">
        <f>IF(I39="Product",IF(K39/'Commission Rate and Quota'!$D$3&lt;0.5,'Commission Rate and Quota'!$D$11,IF(K39/'Commission Rate and Quota'!$D$3&lt;0.75,'Commission Rate and Quota'!$D$12,IF(K39/'Commission Rate and Quota'!$D$3&lt;0.9,'Commission Rate and Quota'!$D$13,IF('Impact of Quota'!K39/'Commission Rate and Quota'!$D$3&lt;1,'Commission Rate and Quota'!$D$14,IF('Impact of Quota'!K39/'Commission Rate and Quota'!$D$3&lt;1.25,'Commission Rate and Quota'!$D$15,'Commission Rate and Quota'!$D$16))))),IF(K39/'Commission Rate and Quota'!$E$3&lt;0.5,'Commission Rate and Quota'!$E$11,IF(K39/'Commission Rate and Quota'!$E$3&lt;0.75,'Commission Rate and Quota'!$E$12,IF(K39/'Commission Rate and Quota'!$E$3&lt;0.9,'Commission Rate and Quota'!$E$13,IF(K39/'Commission Rate and Quota'!$E$3&lt;1,'Commission Rate and Quota'!$E$14,IF(K39/'Commission Rate and Quota'!$E$3&lt;1.25,'Commission Rate and Quota'!$E$15,'Commission Rate and Quota'!$E$16))))))</f>
        <v>0.1</v>
      </c>
      <c r="M39" s="46">
        <f t="shared" si="0"/>
        <v>1892.8000000000002</v>
      </c>
      <c r="N39" s="51">
        <f>IF(I39="Product",K39/'Commission Rate and Quota'!$D$3,K39/'Commission Rate and Quota'!$E$3)</f>
        <v>0.87388667430306555</v>
      </c>
      <c r="O39" s="43">
        <f t="shared" si="1"/>
        <v>0</v>
      </c>
      <c r="P39" s="29">
        <f t="shared" si="2"/>
        <v>0.10502958579881656</v>
      </c>
    </row>
    <row r="40" spans="1:16" x14ac:dyDescent="0.25">
      <c r="A40" s="43" t="s">
        <v>136</v>
      </c>
      <c r="B40" s="44">
        <v>45739</v>
      </c>
      <c r="C40" s="43">
        <v>66508</v>
      </c>
      <c r="D40" s="45">
        <v>150331.16</v>
      </c>
      <c r="E40" s="45">
        <v>16779.560000000001</v>
      </c>
      <c r="F40" s="43" t="s">
        <v>33</v>
      </c>
      <c r="G40" s="43">
        <v>1661</v>
      </c>
      <c r="H40" s="43" t="s">
        <v>10</v>
      </c>
      <c r="I40" s="43" t="s">
        <v>34</v>
      </c>
      <c r="J40" s="43" t="s">
        <v>11</v>
      </c>
      <c r="K40" s="46">
        <f t="shared" si="3"/>
        <v>2731267.1899999995</v>
      </c>
      <c r="L40" s="47">
        <f>IF(I40="Product",IF(K40/'Commission Rate and Quota'!$D$3&lt;0.5,'Commission Rate and Quota'!$D$11,IF(K40/'Commission Rate and Quota'!$D$3&lt;0.75,'Commission Rate and Quota'!$D$12,IF(K40/'Commission Rate and Quota'!$D$3&lt;0.9,'Commission Rate and Quota'!$D$13,IF('Impact of Quota'!K40/'Commission Rate and Quota'!$D$3&lt;1,'Commission Rate and Quota'!$D$14,IF('Impact of Quota'!K40/'Commission Rate and Quota'!$D$3&lt;1.25,'Commission Rate and Quota'!$D$15,'Commission Rate and Quota'!$D$16))))),IF(K40/'Commission Rate and Quota'!$E$3&lt;0.5,'Commission Rate and Quota'!$E$11,IF(K40/'Commission Rate and Quota'!$E$3&lt;0.75,'Commission Rate and Quota'!$E$12,IF(K40/'Commission Rate and Quota'!$E$3&lt;0.9,'Commission Rate and Quota'!$E$13,IF(K40/'Commission Rate and Quota'!$E$3&lt;1,'Commission Rate and Quota'!$E$14,IF(K40/'Commission Rate and Quota'!$E$3&lt;1.25,'Commission Rate and Quota'!$E$15,'Commission Rate and Quota'!$E$16))))))</f>
        <v>0.16</v>
      </c>
      <c r="M40" s="46">
        <f t="shared" si="0"/>
        <v>24052.9856</v>
      </c>
      <c r="N40" s="51">
        <f>IF(I40="Product",K40/'Commission Rate and Quota'!$D$3,K40/'Commission Rate and Quota'!$E$3)</f>
        <v>0.92478774117550644</v>
      </c>
      <c r="O40" s="43">
        <f t="shared" si="1"/>
        <v>0</v>
      </c>
      <c r="P40" s="29">
        <f t="shared" si="2"/>
        <v>0.11161731207289294</v>
      </c>
    </row>
    <row r="41" spans="1:16" x14ac:dyDescent="0.25">
      <c r="A41" s="43" t="s">
        <v>136</v>
      </c>
      <c r="B41" s="44">
        <v>45739</v>
      </c>
      <c r="C41" s="43">
        <v>66508</v>
      </c>
      <c r="D41" s="45">
        <v>166230.16</v>
      </c>
      <c r="E41" s="45">
        <v>18587.150000000001</v>
      </c>
      <c r="F41" s="43" t="s">
        <v>33</v>
      </c>
      <c r="G41" s="43">
        <v>1661</v>
      </c>
      <c r="H41" s="43" t="s">
        <v>10</v>
      </c>
      <c r="I41" s="43" t="s">
        <v>34</v>
      </c>
      <c r="J41" s="43" t="s">
        <v>11</v>
      </c>
      <c r="K41" s="46">
        <f>D41+K40</f>
        <v>2897497.3499999996</v>
      </c>
      <c r="L41" s="47">
        <f>IF(I41="Product",IF(K41/'Commission Rate and Quota'!$D$3&lt;0.5,'Commission Rate and Quota'!$D$11,IF(K41/'Commission Rate and Quota'!$D$3&lt;0.75,'Commission Rate and Quota'!$D$12,IF(K41/'Commission Rate and Quota'!$D$3&lt;0.9,'Commission Rate and Quota'!$D$13,IF('Impact of Quota'!K41/'Commission Rate and Quota'!$D$3&lt;1,'Commission Rate and Quota'!$D$14,IF('Impact of Quota'!K41/'Commission Rate and Quota'!$D$3&lt;1.25,'Commission Rate and Quota'!$D$15,'Commission Rate and Quota'!$D$16))))),IF(K41/'Commission Rate and Quota'!$E$3&lt;0.5,'Commission Rate and Quota'!$E$11,IF(K41/'Commission Rate and Quota'!$E$3&lt;0.75,'Commission Rate and Quota'!$E$12,IF(K41/'Commission Rate and Quota'!$E$3&lt;0.9,'Commission Rate and Quota'!$E$13,IF(K41/'Commission Rate and Quota'!$E$3&lt;1,'Commission Rate and Quota'!$E$14,IF(K41/'Commission Rate and Quota'!$E$3&lt;1.25,'Commission Rate and Quota'!$E$15,'Commission Rate and Quota'!$E$16))))))</f>
        <v>0.16</v>
      </c>
      <c r="M41" s="46">
        <f t="shared" si="0"/>
        <v>26596.8256</v>
      </c>
      <c r="N41" s="51">
        <f>IF(I41="Product",K41/'Commission Rate and Quota'!$D$3,K41/'Commission Rate and Quota'!$E$3)</f>
        <v>0.98107209692967312</v>
      </c>
      <c r="O41" s="43">
        <f t="shared" si="1"/>
        <v>0</v>
      </c>
      <c r="P41" s="29">
        <f t="shared" si="2"/>
        <v>0.11181574992167487</v>
      </c>
    </row>
    <row r="42" spans="1:16" x14ac:dyDescent="0.25">
      <c r="A42" s="43" t="s">
        <v>136</v>
      </c>
      <c r="B42" s="44">
        <v>45739</v>
      </c>
      <c r="C42" s="43">
        <v>66508</v>
      </c>
      <c r="D42" s="45">
        <v>10860.24</v>
      </c>
      <c r="E42" s="45">
        <v>1233.27</v>
      </c>
      <c r="F42" s="43" t="s">
        <v>33</v>
      </c>
      <c r="G42" s="43">
        <v>1661</v>
      </c>
      <c r="H42" s="43" t="s">
        <v>10</v>
      </c>
      <c r="I42" s="43" t="s">
        <v>34</v>
      </c>
      <c r="J42" s="43" t="s">
        <v>11</v>
      </c>
      <c r="K42" s="46">
        <f t="shared" si="3"/>
        <v>2908357.59</v>
      </c>
      <c r="L42" s="47">
        <f>IF(I42="Product",IF(K42/'Commission Rate and Quota'!$D$3&lt;0.5,'Commission Rate and Quota'!$D$11,IF(K42/'Commission Rate and Quota'!$D$3&lt;0.75,'Commission Rate and Quota'!$D$12,IF(K42/'Commission Rate and Quota'!$D$3&lt;0.9,'Commission Rate and Quota'!$D$13,IF('Impact of Quota'!K42/'Commission Rate and Quota'!$D$3&lt;1,'Commission Rate and Quota'!$D$14,IF('Impact of Quota'!K42/'Commission Rate and Quota'!$D$3&lt;1.25,'Commission Rate and Quota'!$D$15,'Commission Rate and Quota'!$D$16))))),IF(K42/'Commission Rate and Quota'!$E$3&lt;0.5,'Commission Rate and Quota'!$E$11,IF(K42/'Commission Rate and Quota'!$E$3&lt;0.75,'Commission Rate and Quota'!$E$12,IF(K42/'Commission Rate and Quota'!$E$3&lt;0.9,'Commission Rate and Quota'!$E$13,IF(K42/'Commission Rate and Quota'!$E$3&lt;1,'Commission Rate and Quota'!$E$14,IF(K42/'Commission Rate and Quota'!$E$3&lt;1.25,'Commission Rate and Quota'!$E$15,'Commission Rate and Quota'!$E$16))))))</f>
        <v>0.16</v>
      </c>
      <c r="M42" s="46">
        <f t="shared" si="0"/>
        <v>1737.6384</v>
      </c>
      <c r="N42" s="51">
        <f>IF(I42="Product",K42/'Commission Rate and Quota'!$D$3,K42/'Commission Rate and Quota'!$E$3)</f>
        <v>0.98474929733503658</v>
      </c>
      <c r="O42" s="43">
        <f t="shared" si="1"/>
        <v>0</v>
      </c>
      <c r="P42" s="29">
        <f t="shared" si="2"/>
        <v>0.11355826390577003</v>
      </c>
    </row>
    <row r="43" spans="1:16" x14ac:dyDescent="0.25">
      <c r="A43" s="43" t="s">
        <v>96</v>
      </c>
      <c r="B43" s="44">
        <v>45743</v>
      </c>
      <c r="C43" s="43">
        <v>42770</v>
      </c>
      <c r="D43" s="45">
        <v>1392.24</v>
      </c>
      <c r="E43" s="45">
        <v>0.24</v>
      </c>
      <c r="F43" s="43" t="s">
        <v>33</v>
      </c>
      <c r="G43" s="43">
        <v>1661</v>
      </c>
      <c r="H43" s="43" t="s">
        <v>10</v>
      </c>
      <c r="I43" s="43" t="s">
        <v>34</v>
      </c>
      <c r="J43" s="43" t="s">
        <v>11</v>
      </c>
      <c r="K43" s="46">
        <f t="shared" si="3"/>
        <v>2909749.83</v>
      </c>
      <c r="L43" s="47">
        <f>IF(I43="Product",IF(K43/'Commission Rate and Quota'!$D$3&lt;0.5,'Commission Rate and Quota'!$D$11,IF(K43/'Commission Rate and Quota'!$D$3&lt;0.75,'Commission Rate and Quota'!$D$12,IF(K43/'Commission Rate and Quota'!$D$3&lt;0.9,'Commission Rate and Quota'!$D$13,IF('Impact of Quota'!K43/'Commission Rate and Quota'!$D$3&lt;1,'Commission Rate and Quota'!$D$14,IF('Impact of Quota'!K43/'Commission Rate and Quota'!$D$3&lt;1.25,'Commission Rate and Quota'!$D$15,'Commission Rate and Quota'!$D$16))))),IF(K43/'Commission Rate and Quota'!$E$3&lt;0.5,'Commission Rate and Quota'!$E$11,IF(K43/'Commission Rate and Quota'!$E$3&lt;0.75,'Commission Rate and Quota'!$E$12,IF(K43/'Commission Rate and Quota'!$E$3&lt;0.9,'Commission Rate and Quota'!$E$13,IF(K43/'Commission Rate and Quota'!$E$3&lt;1,'Commission Rate and Quota'!$E$14,IF(K43/'Commission Rate and Quota'!$E$3&lt;1.25,'Commission Rate and Quota'!$E$15,'Commission Rate and Quota'!$E$16))))))</f>
        <v>0.16</v>
      </c>
      <c r="M43" s="46">
        <f t="shared" si="0"/>
        <v>222.75839999999999</v>
      </c>
      <c r="N43" s="51">
        <f>IF(I43="Product",K43/'Commission Rate and Quota'!$D$3,K43/'Commission Rate and Quota'!$E$3)</f>
        <v>0.98522069994606221</v>
      </c>
      <c r="O43" s="43">
        <f t="shared" si="1"/>
        <v>0</v>
      </c>
      <c r="P43" s="29">
        <f t="shared" si="2"/>
        <v>1.7238407171177382E-4</v>
      </c>
    </row>
    <row r="44" spans="1:16" x14ac:dyDescent="0.25">
      <c r="A44" s="43" t="s">
        <v>96</v>
      </c>
      <c r="B44" s="44">
        <v>45743</v>
      </c>
      <c r="C44" s="43">
        <v>42770</v>
      </c>
      <c r="D44" s="45">
        <v>2614</v>
      </c>
      <c r="E44" s="45">
        <v>340</v>
      </c>
      <c r="F44" s="43" t="s">
        <v>33</v>
      </c>
      <c r="G44" s="43">
        <v>1661</v>
      </c>
      <c r="H44" s="43" t="s">
        <v>10</v>
      </c>
      <c r="I44" s="43" t="s">
        <v>34</v>
      </c>
      <c r="J44" s="43" t="s">
        <v>11</v>
      </c>
      <c r="K44" s="46">
        <f t="shared" si="3"/>
        <v>2912363.83</v>
      </c>
      <c r="L44" s="47">
        <f>IF(I44="Product",IF(K44/'Commission Rate and Quota'!$D$3&lt;0.5,'Commission Rate and Quota'!$D$11,IF(K44/'Commission Rate and Quota'!$D$3&lt;0.75,'Commission Rate and Quota'!$D$12,IF(K44/'Commission Rate and Quota'!$D$3&lt;0.9,'Commission Rate and Quota'!$D$13,IF('Impact of Quota'!K44/'Commission Rate and Quota'!$D$3&lt;1,'Commission Rate and Quota'!$D$14,IF('Impact of Quota'!K44/'Commission Rate and Quota'!$D$3&lt;1.25,'Commission Rate and Quota'!$D$15,'Commission Rate and Quota'!$D$16))))),IF(K44/'Commission Rate and Quota'!$E$3&lt;0.5,'Commission Rate and Quota'!$E$11,IF(K44/'Commission Rate and Quota'!$E$3&lt;0.75,'Commission Rate and Quota'!$E$12,IF(K44/'Commission Rate and Quota'!$E$3&lt;0.9,'Commission Rate and Quota'!$E$13,IF(K44/'Commission Rate and Quota'!$E$3&lt;1,'Commission Rate and Quota'!$E$14,IF(K44/'Commission Rate and Quota'!$E$3&lt;1.25,'Commission Rate and Quota'!$E$15,'Commission Rate and Quota'!$E$16))))))</f>
        <v>0.16</v>
      </c>
      <c r="M44" s="46">
        <f t="shared" si="0"/>
        <v>418.24</v>
      </c>
      <c r="N44" s="51">
        <f>IF(I44="Product",K44/'Commission Rate and Quota'!$D$3,K44/'Commission Rate and Quota'!$E$3)</f>
        <v>0.98610578184661135</v>
      </c>
      <c r="O44" s="43">
        <f t="shared" si="1"/>
        <v>0</v>
      </c>
      <c r="P44" s="29">
        <f t="shared" si="2"/>
        <v>0.13006885998469778</v>
      </c>
    </row>
    <row r="45" spans="1:16" x14ac:dyDescent="0.25">
      <c r="A45" s="43" t="s">
        <v>96</v>
      </c>
      <c r="B45" s="44">
        <v>45743</v>
      </c>
      <c r="C45" s="43">
        <v>42770</v>
      </c>
      <c r="D45" s="45">
        <v>10511</v>
      </c>
      <c r="E45" s="45">
        <v>1183</v>
      </c>
      <c r="F45" s="43" t="s">
        <v>33</v>
      </c>
      <c r="G45" s="43">
        <v>1661</v>
      </c>
      <c r="H45" s="43" t="s">
        <v>10</v>
      </c>
      <c r="I45" s="43" t="s">
        <v>34</v>
      </c>
      <c r="J45" s="43" t="s">
        <v>11</v>
      </c>
      <c r="K45" s="46">
        <f t="shared" si="3"/>
        <v>2922874.83</v>
      </c>
      <c r="L45" s="47">
        <f>IF(I45="Product",IF(K45/'Commission Rate and Quota'!$D$3&lt;0.5,'Commission Rate and Quota'!$D$11,IF(K45/'Commission Rate and Quota'!$D$3&lt;0.75,'Commission Rate and Quota'!$D$12,IF(K45/'Commission Rate and Quota'!$D$3&lt;0.9,'Commission Rate and Quota'!$D$13,IF('Impact of Quota'!K45/'Commission Rate and Quota'!$D$3&lt;1,'Commission Rate and Quota'!$D$14,IF('Impact of Quota'!K45/'Commission Rate and Quota'!$D$3&lt;1.25,'Commission Rate and Quota'!$D$15,'Commission Rate and Quota'!$D$16))))),IF(K45/'Commission Rate and Quota'!$E$3&lt;0.5,'Commission Rate and Quota'!$E$11,IF(K45/'Commission Rate and Quota'!$E$3&lt;0.75,'Commission Rate and Quota'!$E$12,IF(K45/'Commission Rate and Quota'!$E$3&lt;0.9,'Commission Rate and Quota'!$E$13,IF(K45/'Commission Rate and Quota'!$E$3&lt;1,'Commission Rate and Quota'!$E$14,IF(K45/'Commission Rate and Quota'!$E$3&lt;1.25,'Commission Rate and Quota'!$E$15,'Commission Rate and Quota'!$E$16))))))</f>
        <v>0.16</v>
      </c>
      <c r="M45" s="46">
        <f t="shared" si="0"/>
        <v>1681.76</v>
      </c>
      <c r="N45" s="51">
        <f>IF(I45="Product",K45/'Commission Rate and Quota'!$D$3,K45/'Commission Rate and Quota'!$E$3)</f>
        <v>0.9896647320595694</v>
      </c>
      <c r="O45" s="43">
        <f t="shared" si="1"/>
        <v>0</v>
      </c>
      <c r="P45" s="29">
        <f t="shared" si="2"/>
        <v>0.11254875844353535</v>
      </c>
    </row>
    <row r="46" spans="1:16" x14ac:dyDescent="0.25">
      <c r="A46" s="43" t="s">
        <v>97</v>
      </c>
      <c r="B46" s="44">
        <v>45743</v>
      </c>
      <c r="C46" s="43">
        <v>42770</v>
      </c>
      <c r="D46" s="45">
        <v>18030.560000000001</v>
      </c>
      <c r="E46" s="45">
        <v>2065.9899999999998</v>
      </c>
      <c r="F46" s="43" t="s">
        <v>33</v>
      </c>
      <c r="G46" s="43">
        <v>1661</v>
      </c>
      <c r="H46" s="43" t="s">
        <v>10</v>
      </c>
      <c r="I46" s="43" t="s">
        <v>34</v>
      </c>
      <c r="J46" s="43" t="s">
        <v>11</v>
      </c>
      <c r="K46" s="46">
        <f t="shared" si="3"/>
        <v>2940905.39</v>
      </c>
      <c r="L46" s="47">
        <f>IF(I46="Product",IF(K46/'Commission Rate and Quota'!$D$3&lt;0.5,'Commission Rate and Quota'!$D$11,IF(K46/'Commission Rate and Quota'!$D$3&lt;0.75,'Commission Rate and Quota'!$D$12,IF(K46/'Commission Rate and Quota'!$D$3&lt;0.9,'Commission Rate and Quota'!$D$13,IF('Impact of Quota'!K46/'Commission Rate and Quota'!$D$3&lt;1,'Commission Rate and Quota'!$D$14,IF('Impact of Quota'!K46/'Commission Rate and Quota'!$D$3&lt;1.25,'Commission Rate and Quota'!$D$15,'Commission Rate and Quota'!$D$16))))),IF(K46/'Commission Rate and Quota'!$E$3&lt;0.5,'Commission Rate and Quota'!$E$11,IF(K46/'Commission Rate and Quota'!$E$3&lt;0.75,'Commission Rate and Quota'!$E$12,IF(K46/'Commission Rate and Quota'!$E$3&lt;0.9,'Commission Rate and Quota'!$E$13,IF(K46/'Commission Rate and Quota'!$E$3&lt;1,'Commission Rate and Quota'!$E$14,IF(K46/'Commission Rate and Quota'!$E$3&lt;1.25,'Commission Rate and Quota'!$E$15,'Commission Rate and Quota'!$E$16))))))</f>
        <v>0.16</v>
      </c>
      <c r="M46" s="46">
        <f t="shared" si="0"/>
        <v>2884.8896000000004</v>
      </c>
      <c r="N46" s="51">
        <f>IF(I46="Product",K46/'Commission Rate and Quota'!$D$3,K46/'Commission Rate and Quota'!$E$3)</f>
        <v>0.99576975207210405</v>
      </c>
      <c r="O46" s="43">
        <f t="shared" si="1"/>
        <v>0</v>
      </c>
      <c r="P46" s="29">
        <f t="shared" si="2"/>
        <v>0.1145826862837316</v>
      </c>
    </row>
    <row r="47" spans="1:16" x14ac:dyDescent="0.25">
      <c r="A47" s="43" t="s">
        <v>107</v>
      </c>
      <c r="B47" s="44">
        <v>45743</v>
      </c>
      <c r="C47" s="43">
        <v>44084</v>
      </c>
      <c r="D47" s="45">
        <v>671.3</v>
      </c>
      <c r="E47" s="45">
        <v>0</v>
      </c>
      <c r="F47" s="43" t="s">
        <v>33</v>
      </c>
      <c r="G47" s="43">
        <v>1661</v>
      </c>
      <c r="H47" s="43" t="s">
        <v>10</v>
      </c>
      <c r="I47" s="43" t="s">
        <v>34</v>
      </c>
      <c r="J47" s="43" t="s">
        <v>11</v>
      </c>
      <c r="K47" s="46">
        <f t="shared" si="3"/>
        <v>2941576.69</v>
      </c>
      <c r="L47" s="47">
        <f>IF(I47="Product",IF(K47/'Commission Rate and Quota'!$D$3&lt;0.5,'Commission Rate and Quota'!$D$11,IF(K47/'Commission Rate and Quota'!$D$3&lt;0.75,'Commission Rate and Quota'!$D$12,IF(K47/'Commission Rate and Quota'!$D$3&lt;0.9,'Commission Rate and Quota'!$D$13,IF('Impact of Quota'!K47/'Commission Rate and Quota'!$D$3&lt;1,'Commission Rate and Quota'!$D$14,IF('Impact of Quota'!K47/'Commission Rate and Quota'!$D$3&lt;1.25,'Commission Rate and Quota'!$D$15,'Commission Rate and Quota'!$D$16))))),IF(K47/'Commission Rate and Quota'!$E$3&lt;0.5,'Commission Rate and Quota'!$E$11,IF(K47/'Commission Rate and Quota'!$E$3&lt;0.75,'Commission Rate and Quota'!$E$12,IF(K47/'Commission Rate and Quota'!$E$3&lt;0.9,'Commission Rate and Quota'!$E$13,IF(K47/'Commission Rate and Quota'!$E$3&lt;1,'Commission Rate and Quota'!$E$14,IF(K47/'Commission Rate and Quota'!$E$3&lt;1.25,'Commission Rate and Quota'!$E$15,'Commission Rate and Quota'!$E$16))))))</f>
        <v>0.16</v>
      </c>
      <c r="M47" s="46">
        <f t="shared" si="0"/>
        <v>107.408</v>
      </c>
      <c r="N47" s="51">
        <f>IF(I47="Product",K47/'Commission Rate and Quota'!$D$3,K47/'Commission Rate and Quota'!$E$3)</f>
        <v>0.99599704950126955</v>
      </c>
      <c r="O47" s="43">
        <f t="shared" si="1"/>
        <v>0</v>
      </c>
      <c r="P47" s="29">
        <f t="shared" si="2"/>
        <v>0</v>
      </c>
    </row>
    <row r="48" spans="1:16" x14ac:dyDescent="0.25">
      <c r="A48" s="43" t="s">
        <v>107</v>
      </c>
      <c r="B48" s="44">
        <v>45743</v>
      </c>
      <c r="C48" s="43">
        <v>44084</v>
      </c>
      <c r="D48" s="45">
        <v>8507.52</v>
      </c>
      <c r="E48" s="45">
        <v>1276.31</v>
      </c>
      <c r="F48" s="43" t="s">
        <v>33</v>
      </c>
      <c r="G48" s="43">
        <v>1661</v>
      </c>
      <c r="H48" s="43" t="s">
        <v>10</v>
      </c>
      <c r="I48" s="43" t="s">
        <v>34</v>
      </c>
      <c r="J48" s="43" t="s">
        <v>11</v>
      </c>
      <c r="K48" s="46">
        <f t="shared" si="3"/>
        <v>2950084.21</v>
      </c>
      <c r="L48" s="47">
        <f>IF(I48="Product",IF(K48/'Commission Rate and Quota'!$D$3&lt;0.5,'Commission Rate and Quota'!$D$11,IF(K48/'Commission Rate and Quota'!$D$3&lt;0.75,'Commission Rate and Quota'!$D$12,IF(K48/'Commission Rate and Quota'!$D$3&lt;0.9,'Commission Rate and Quota'!$D$13,IF('Impact of Quota'!K48/'Commission Rate and Quota'!$D$3&lt;1,'Commission Rate and Quota'!$D$14,IF('Impact of Quota'!K48/'Commission Rate and Quota'!$D$3&lt;1.25,'Commission Rate and Quota'!$D$15,'Commission Rate and Quota'!$D$16))))),IF(K48/'Commission Rate and Quota'!$E$3&lt;0.5,'Commission Rate and Quota'!$E$11,IF(K48/'Commission Rate and Quota'!$E$3&lt;0.75,'Commission Rate and Quota'!$E$12,IF(K48/'Commission Rate and Quota'!$E$3&lt;0.9,'Commission Rate and Quota'!$E$13,IF(K48/'Commission Rate and Quota'!$E$3&lt;1,'Commission Rate and Quota'!$E$14,IF(K48/'Commission Rate and Quota'!$E$3&lt;1.25,'Commission Rate and Quota'!$E$15,'Commission Rate and Quota'!$E$16))))))</f>
        <v>0.16</v>
      </c>
      <c r="M48" s="46">
        <f t="shared" si="0"/>
        <v>1361.2032000000002</v>
      </c>
      <c r="N48" s="51">
        <f>IF(I48="Product",K48/'Commission Rate and Quota'!$D$3,K48/'Commission Rate and Quota'!$E$3)</f>
        <v>0.99887763556498799</v>
      </c>
      <c r="O48" s="43">
        <f t="shared" si="1"/>
        <v>0</v>
      </c>
      <c r="P48" s="29">
        <f t="shared" si="2"/>
        <v>0.15002139283833596</v>
      </c>
    </row>
    <row r="49" spans="1:16" x14ac:dyDescent="0.25">
      <c r="A49" s="43" t="s">
        <v>293</v>
      </c>
      <c r="B49" s="44">
        <v>45743</v>
      </c>
      <c r="C49" s="43">
        <v>351594</v>
      </c>
      <c r="D49" s="45">
        <v>641.23</v>
      </c>
      <c r="E49" s="45">
        <v>0</v>
      </c>
      <c r="F49" s="43" t="s">
        <v>33</v>
      </c>
      <c r="G49" s="43">
        <v>1661</v>
      </c>
      <c r="H49" s="43" t="s">
        <v>10</v>
      </c>
      <c r="I49" s="43" t="s">
        <v>34</v>
      </c>
      <c r="J49" s="43" t="s">
        <v>11</v>
      </c>
      <c r="K49" s="46">
        <f t="shared" si="3"/>
        <v>2950725.44</v>
      </c>
      <c r="L49" s="47">
        <f>IF(I49="Product",IF(K49/'Commission Rate and Quota'!$D$3&lt;0.5,'Commission Rate and Quota'!$D$11,IF(K49/'Commission Rate and Quota'!$D$3&lt;0.75,'Commission Rate and Quota'!$D$12,IF(K49/'Commission Rate and Quota'!$D$3&lt;0.9,'Commission Rate and Quota'!$D$13,IF('Impact of Quota'!K49/'Commission Rate and Quota'!$D$3&lt;1,'Commission Rate and Quota'!$D$14,IF('Impact of Quota'!K49/'Commission Rate and Quota'!$D$3&lt;1.25,'Commission Rate and Quota'!$D$15,'Commission Rate and Quota'!$D$16))))),IF(K49/'Commission Rate and Quota'!$E$3&lt;0.5,'Commission Rate and Quota'!$E$11,IF(K49/'Commission Rate and Quota'!$E$3&lt;0.75,'Commission Rate and Quota'!$E$12,IF(K49/'Commission Rate and Quota'!$E$3&lt;0.9,'Commission Rate and Quota'!$E$13,IF(K49/'Commission Rate and Quota'!$E$3&lt;1,'Commission Rate and Quota'!$E$14,IF(K49/'Commission Rate and Quota'!$E$3&lt;1.25,'Commission Rate and Quota'!$E$15,'Commission Rate and Quota'!$E$16))))))</f>
        <v>0.16</v>
      </c>
      <c r="M49" s="46">
        <f t="shared" si="0"/>
        <v>102.5968</v>
      </c>
      <c r="N49" s="51">
        <f>IF(I49="Product",K49/'Commission Rate and Quota'!$D$3,K49/'Commission Rate and Quota'!$E$3)</f>
        <v>0.99909475150496085</v>
      </c>
      <c r="O49" s="43">
        <f t="shared" si="1"/>
        <v>0</v>
      </c>
      <c r="P49" s="29">
        <f t="shared" si="2"/>
        <v>0</v>
      </c>
    </row>
    <row r="50" spans="1:16" x14ac:dyDescent="0.25">
      <c r="A50" s="43" t="s">
        <v>293</v>
      </c>
      <c r="B50" s="44">
        <v>45743</v>
      </c>
      <c r="C50" s="43">
        <v>351594</v>
      </c>
      <c r="D50" s="45">
        <v>7481.72</v>
      </c>
      <c r="E50" s="45">
        <v>1197.2</v>
      </c>
      <c r="F50" s="43" t="s">
        <v>33</v>
      </c>
      <c r="G50" s="43">
        <v>1661</v>
      </c>
      <c r="H50" s="43" t="s">
        <v>10</v>
      </c>
      <c r="I50" s="43" t="s">
        <v>34</v>
      </c>
      <c r="J50" s="43" t="s">
        <v>11</v>
      </c>
      <c r="K50" s="46">
        <f t="shared" si="3"/>
        <v>2958207.16</v>
      </c>
      <c r="L50" s="47">
        <f>IF(I50="Product",IF(K50/'Commission Rate and Quota'!$D$3&lt;0.5,'Commission Rate and Quota'!$D$11,IF(K50/'Commission Rate and Quota'!$D$3&lt;0.75,'Commission Rate and Quota'!$D$12,IF(K50/'Commission Rate and Quota'!$D$3&lt;0.9,'Commission Rate and Quota'!$D$13,IF('Impact of Quota'!K50/'Commission Rate and Quota'!$D$3&lt;1,'Commission Rate and Quota'!$D$14,IF('Impact of Quota'!K50/'Commission Rate and Quota'!$D$3&lt;1.25,'Commission Rate and Quota'!$D$15,'Commission Rate and Quota'!$D$16))))),IF(K50/'Commission Rate and Quota'!$E$3&lt;0.5,'Commission Rate and Quota'!$E$11,IF(K50/'Commission Rate and Quota'!$E$3&lt;0.75,'Commission Rate and Quota'!$E$12,IF(K50/'Commission Rate and Quota'!$E$3&lt;0.9,'Commission Rate and Quota'!$E$13,IF(K50/'Commission Rate and Quota'!$E$3&lt;1,'Commission Rate and Quota'!$E$14,IF(K50/'Commission Rate and Quota'!$E$3&lt;1.25,'Commission Rate and Quota'!$E$15,'Commission Rate and Quota'!$E$16))))))</f>
        <v>0.18</v>
      </c>
      <c r="M50" s="46">
        <f t="shared" si="0"/>
        <v>1346.7095999999999</v>
      </c>
      <c r="N50" s="51">
        <f>IF(I50="Product",K50/'Commission Rate and Quota'!$D$3,K50/'Commission Rate and Quota'!$E$3)</f>
        <v>1.0016280089483338</v>
      </c>
      <c r="O50" s="43">
        <f t="shared" si="1"/>
        <v>0</v>
      </c>
      <c r="P50" s="29">
        <f t="shared" si="2"/>
        <v>0.16001668065631966</v>
      </c>
    </row>
    <row r="51" spans="1:16" x14ac:dyDescent="0.25">
      <c r="A51" s="43" t="s">
        <v>98</v>
      </c>
      <c r="B51" s="44">
        <v>45744</v>
      </c>
      <c r="C51" s="43">
        <v>42879</v>
      </c>
      <c r="D51" s="45">
        <v>7093.74</v>
      </c>
      <c r="E51" s="45">
        <v>7093.74</v>
      </c>
      <c r="F51" s="43" t="s">
        <v>33</v>
      </c>
      <c r="G51" s="43">
        <v>1661</v>
      </c>
      <c r="H51" s="43" t="s">
        <v>10</v>
      </c>
      <c r="I51" s="43" t="s">
        <v>34</v>
      </c>
      <c r="J51" s="43" t="s">
        <v>11</v>
      </c>
      <c r="K51" s="46">
        <f t="shared" si="3"/>
        <v>2965300.9000000004</v>
      </c>
      <c r="L51" s="47">
        <f>IF(I51="Product",IF(K51/'Commission Rate and Quota'!$D$3&lt;0.5,'Commission Rate and Quota'!$D$11,IF(K51/'Commission Rate and Quota'!$D$3&lt;0.75,'Commission Rate and Quota'!$D$12,IF(K51/'Commission Rate and Quota'!$D$3&lt;0.9,'Commission Rate and Quota'!$D$13,IF('Impact of Quota'!K51/'Commission Rate and Quota'!$D$3&lt;1,'Commission Rate and Quota'!$D$14,IF('Impact of Quota'!K51/'Commission Rate and Quota'!$D$3&lt;1.25,'Commission Rate and Quota'!$D$15,'Commission Rate and Quota'!$D$16))))),IF(K51/'Commission Rate and Quota'!$E$3&lt;0.5,'Commission Rate and Quota'!$E$11,IF(K51/'Commission Rate and Quota'!$E$3&lt;0.75,'Commission Rate and Quota'!$E$12,IF(K51/'Commission Rate and Quota'!$E$3&lt;0.9,'Commission Rate and Quota'!$E$13,IF(K51/'Commission Rate and Quota'!$E$3&lt;1,'Commission Rate and Quota'!$E$14,IF(K51/'Commission Rate and Quota'!$E$3&lt;1.25,'Commission Rate and Quota'!$E$15,'Commission Rate and Quota'!$E$16))))))</f>
        <v>0.18</v>
      </c>
      <c r="M51" s="46">
        <f t="shared" si="0"/>
        <v>1276.8732</v>
      </c>
      <c r="N51" s="51">
        <f>IF(I51="Product",K51/'Commission Rate and Quota'!$D$3,K51/'Commission Rate and Quota'!$E$3)</f>
        <v>1.0040298991094669</v>
      </c>
      <c r="O51" s="43">
        <f t="shared" si="1"/>
        <v>0</v>
      </c>
      <c r="P51" s="29">
        <f t="shared" si="2"/>
        <v>1</v>
      </c>
    </row>
    <row r="52" spans="1:16" x14ac:dyDescent="0.25">
      <c r="A52" s="43" t="s">
        <v>108</v>
      </c>
      <c r="B52" s="44">
        <v>45744</v>
      </c>
      <c r="C52" s="43">
        <v>44084</v>
      </c>
      <c r="D52" s="45">
        <v>92340</v>
      </c>
      <c r="E52" s="45">
        <v>9215</v>
      </c>
      <c r="F52" s="43" t="s">
        <v>33</v>
      </c>
      <c r="G52" s="43">
        <v>1661</v>
      </c>
      <c r="H52" s="43" t="s">
        <v>10</v>
      </c>
      <c r="I52" s="43" t="s">
        <v>34</v>
      </c>
      <c r="J52" s="43" t="s">
        <v>11</v>
      </c>
      <c r="K52" s="46">
        <f t="shared" si="3"/>
        <v>3057640.9000000004</v>
      </c>
      <c r="L52" s="47">
        <f>IF(I52="Product",IF(K52/'Commission Rate and Quota'!$D$3&lt;0.5,'Commission Rate and Quota'!$D$11,IF(K52/'Commission Rate and Quota'!$D$3&lt;0.75,'Commission Rate and Quota'!$D$12,IF(K52/'Commission Rate and Quota'!$D$3&lt;0.9,'Commission Rate and Quota'!$D$13,IF('Impact of Quota'!K52/'Commission Rate and Quota'!$D$3&lt;1,'Commission Rate and Quota'!$D$14,IF('Impact of Quota'!K52/'Commission Rate and Quota'!$D$3&lt;1.25,'Commission Rate and Quota'!$D$15,'Commission Rate and Quota'!$D$16))))),IF(K52/'Commission Rate and Quota'!$E$3&lt;0.5,'Commission Rate and Quota'!$E$11,IF(K52/'Commission Rate and Quota'!$E$3&lt;0.75,'Commission Rate and Quota'!$E$12,IF(K52/'Commission Rate and Quota'!$E$3&lt;0.9,'Commission Rate and Quota'!$E$13,IF(K52/'Commission Rate and Quota'!$E$3&lt;1,'Commission Rate and Quota'!$E$14,IF(K52/'Commission Rate and Quota'!$E$3&lt;1.25,'Commission Rate and Quota'!$E$15,'Commission Rate and Quota'!$E$16))))))</f>
        <v>0.18</v>
      </c>
      <c r="M52" s="46">
        <f t="shared" si="0"/>
        <v>16621.2</v>
      </c>
      <c r="N52" s="51">
        <f>IF(I52="Product",K52/'Commission Rate and Quota'!$D$3,K52/'Commission Rate and Quota'!$E$3)</f>
        <v>1.0352955696131814</v>
      </c>
      <c r="O52" s="43">
        <f t="shared" si="1"/>
        <v>0</v>
      </c>
      <c r="P52" s="29">
        <f t="shared" si="2"/>
        <v>9.9794238683127576E-2</v>
      </c>
    </row>
    <row r="53" spans="1:16" x14ac:dyDescent="0.25">
      <c r="A53" s="43" t="s">
        <v>108</v>
      </c>
      <c r="B53" s="44">
        <v>45744</v>
      </c>
      <c r="C53" s="43">
        <v>44084</v>
      </c>
      <c r="D53" s="45">
        <v>36012.19</v>
      </c>
      <c r="E53" s="45">
        <v>3600.91</v>
      </c>
      <c r="F53" s="43" t="s">
        <v>33</v>
      </c>
      <c r="G53" s="43">
        <v>1661</v>
      </c>
      <c r="H53" s="43" t="s">
        <v>10</v>
      </c>
      <c r="I53" s="43" t="s">
        <v>34</v>
      </c>
      <c r="J53" s="43" t="s">
        <v>11</v>
      </c>
      <c r="K53" s="46">
        <f t="shared" si="3"/>
        <v>3093653.0900000003</v>
      </c>
      <c r="L53" s="47">
        <f>IF(I53="Product",IF(K53/'Commission Rate and Quota'!$D$3&lt;0.5,'Commission Rate and Quota'!$D$11,IF(K53/'Commission Rate and Quota'!$D$3&lt;0.75,'Commission Rate and Quota'!$D$12,IF(K53/'Commission Rate and Quota'!$D$3&lt;0.9,'Commission Rate and Quota'!$D$13,IF('Impact of Quota'!K53/'Commission Rate and Quota'!$D$3&lt;1,'Commission Rate and Quota'!$D$14,IF('Impact of Quota'!K53/'Commission Rate and Quota'!$D$3&lt;1.25,'Commission Rate and Quota'!$D$15,'Commission Rate and Quota'!$D$16))))),IF(K53/'Commission Rate and Quota'!$E$3&lt;0.5,'Commission Rate and Quota'!$E$11,IF(K53/'Commission Rate and Quota'!$E$3&lt;0.75,'Commission Rate and Quota'!$E$12,IF(K53/'Commission Rate and Quota'!$E$3&lt;0.9,'Commission Rate and Quota'!$E$13,IF(K53/'Commission Rate and Quota'!$E$3&lt;1,'Commission Rate and Quota'!$E$14,IF(K53/'Commission Rate and Quota'!$E$3&lt;1.25,'Commission Rate and Quota'!$E$15,'Commission Rate and Quota'!$E$16))))))</f>
        <v>0.18</v>
      </c>
      <c r="M53" s="46">
        <f t="shared" si="0"/>
        <v>6482.1941999999999</v>
      </c>
      <c r="N53" s="51">
        <f>IF(I53="Product",K53/'Commission Rate and Quota'!$D$3,K53/'Commission Rate and Quota'!$E$3)</f>
        <v>1.0474890422865317</v>
      </c>
      <c r="O53" s="43">
        <f t="shared" si="1"/>
        <v>0</v>
      </c>
      <c r="P53" s="29">
        <f t="shared" si="2"/>
        <v>9.9991419572094883E-2</v>
      </c>
    </row>
    <row r="54" spans="1:16" x14ac:dyDescent="0.25">
      <c r="A54" s="43" t="s">
        <v>108</v>
      </c>
      <c r="B54" s="44">
        <v>45744</v>
      </c>
      <c r="C54" s="43">
        <v>44084</v>
      </c>
      <c r="D54" s="45">
        <v>10993.07</v>
      </c>
      <c r="E54" s="45">
        <v>1099.21</v>
      </c>
      <c r="F54" s="43" t="s">
        <v>33</v>
      </c>
      <c r="G54" s="43">
        <v>1661</v>
      </c>
      <c r="H54" s="43" t="s">
        <v>10</v>
      </c>
      <c r="I54" s="43" t="s">
        <v>34</v>
      </c>
      <c r="J54" s="43" t="s">
        <v>11</v>
      </c>
      <c r="K54" s="46">
        <f t="shared" si="3"/>
        <v>3104646.16</v>
      </c>
      <c r="L54" s="47">
        <f>IF(I54="Product",IF(K54/'Commission Rate and Quota'!$D$3&lt;0.5,'Commission Rate and Quota'!$D$11,IF(K54/'Commission Rate and Quota'!$D$3&lt;0.75,'Commission Rate and Quota'!$D$12,IF(K54/'Commission Rate and Quota'!$D$3&lt;0.9,'Commission Rate and Quota'!$D$13,IF('Impact of Quota'!K54/'Commission Rate and Quota'!$D$3&lt;1,'Commission Rate and Quota'!$D$14,IF('Impact of Quota'!K54/'Commission Rate and Quota'!$D$3&lt;1.25,'Commission Rate and Quota'!$D$15,'Commission Rate and Quota'!$D$16))))),IF(K54/'Commission Rate and Quota'!$E$3&lt;0.5,'Commission Rate and Quota'!$E$11,IF(K54/'Commission Rate and Quota'!$E$3&lt;0.75,'Commission Rate and Quota'!$E$12,IF(K54/'Commission Rate and Quota'!$E$3&lt;0.9,'Commission Rate and Quota'!$E$13,IF(K54/'Commission Rate and Quota'!$E$3&lt;1,'Commission Rate and Quota'!$E$14,IF(K54/'Commission Rate and Quota'!$E$3&lt;1.25,'Commission Rate and Quota'!$E$15,'Commission Rate and Quota'!$E$16))))))</f>
        <v>0.18</v>
      </c>
      <c r="M54" s="46">
        <f t="shared" si="0"/>
        <v>1978.7525999999998</v>
      </c>
      <c r="N54" s="51">
        <f>IF(I54="Product",K54/'Commission Rate and Quota'!$D$3,K54/'Commission Rate and Quota'!$E$3)</f>
        <v>1.0512112179898483</v>
      </c>
      <c r="O54" s="43">
        <f t="shared" si="1"/>
        <v>0</v>
      </c>
      <c r="P54" s="29">
        <f t="shared" si="2"/>
        <v>9.9991176259225142E-2</v>
      </c>
    </row>
    <row r="55" spans="1:16" x14ac:dyDescent="0.25">
      <c r="A55" s="43" t="s">
        <v>109</v>
      </c>
      <c r="B55" s="44">
        <v>45744</v>
      </c>
      <c r="C55" s="43">
        <v>44084</v>
      </c>
      <c r="D55" s="45">
        <v>3245.2</v>
      </c>
      <c r="E55" s="45">
        <v>389.2</v>
      </c>
      <c r="F55" s="43" t="s">
        <v>33</v>
      </c>
      <c r="G55" s="43">
        <v>1661</v>
      </c>
      <c r="H55" s="43" t="s">
        <v>10</v>
      </c>
      <c r="I55" s="43" t="s">
        <v>34</v>
      </c>
      <c r="J55" s="43" t="s">
        <v>11</v>
      </c>
      <c r="K55" s="46">
        <f t="shared" si="3"/>
        <v>3107891.3600000003</v>
      </c>
      <c r="L55" s="47">
        <f>IF(I55="Product",IF(K55/'Commission Rate and Quota'!$D$3&lt;0.5,'Commission Rate and Quota'!$D$11,IF(K55/'Commission Rate and Quota'!$D$3&lt;0.75,'Commission Rate and Quota'!$D$12,IF(K55/'Commission Rate and Quota'!$D$3&lt;0.9,'Commission Rate and Quota'!$D$13,IF('Impact of Quota'!K55/'Commission Rate and Quota'!$D$3&lt;1,'Commission Rate and Quota'!$D$14,IF('Impact of Quota'!K55/'Commission Rate and Quota'!$D$3&lt;1.25,'Commission Rate and Quota'!$D$15,'Commission Rate and Quota'!$D$16))))),IF(K55/'Commission Rate and Quota'!$E$3&lt;0.5,'Commission Rate and Quota'!$E$11,IF(K55/'Commission Rate and Quota'!$E$3&lt;0.75,'Commission Rate and Quota'!$E$12,IF(K55/'Commission Rate and Quota'!$E$3&lt;0.9,'Commission Rate and Quota'!$E$13,IF(K55/'Commission Rate and Quota'!$E$3&lt;1,'Commission Rate and Quota'!$E$14,IF(K55/'Commission Rate and Quota'!$E$3&lt;1.25,'Commission Rate and Quota'!$E$15,'Commission Rate and Quota'!$E$16))))))</f>
        <v>0.18</v>
      </c>
      <c r="M55" s="46">
        <f t="shared" si="0"/>
        <v>584.13599999999997</v>
      </c>
      <c r="N55" s="51">
        <f>IF(I55="Product",K55/'Commission Rate and Quota'!$D$3,K55/'Commission Rate and Quota'!$E$3)</f>
        <v>1.0523100197433535</v>
      </c>
      <c r="O55" s="43">
        <f t="shared" si="1"/>
        <v>0</v>
      </c>
      <c r="P55" s="29">
        <f t="shared" si="2"/>
        <v>0.11993097497842968</v>
      </c>
    </row>
    <row r="56" spans="1:16" x14ac:dyDescent="0.25">
      <c r="A56" s="43" t="s">
        <v>109</v>
      </c>
      <c r="B56" s="44">
        <v>45744</v>
      </c>
      <c r="C56" s="43">
        <v>44084</v>
      </c>
      <c r="D56" s="45">
        <v>4490.72</v>
      </c>
      <c r="E56" s="45">
        <v>538.72</v>
      </c>
      <c r="F56" s="43" t="s">
        <v>33</v>
      </c>
      <c r="G56" s="43">
        <v>1661</v>
      </c>
      <c r="H56" s="43" t="s">
        <v>10</v>
      </c>
      <c r="I56" s="43" t="s">
        <v>34</v>
      </c>
      <c r="J56" s="43" t="s">
        <v>11</v>
      </c>
      <c r="K56" s="46">
        <f t="shared" si="3"/>
        <v>3112382.0800000005</v>
      </c>
      <c r="L56" s="47">
        <f>IF(I56="Product",IF(K56/'Commission Rate and Quota'!$D$3&lt;0.5,'Commission Rate and Quota'!$D$11,IF(K56/'Commission Rate and Quota'!$D$3&lt;0.75,'Commission Rate and Quota'!$D$12,IF(K56/'Commission Rate and Quota'!$D$3&lt;0.9,'Commission Rate and Quota'!$D$13,IF('Impact of Quota'!K56/'Commission Rate and Quota'!$D$3&lt;1,'Commission Rate and Quota'!$D$14,IF('Impact of Quota'!K56/'Commission Rate and Quota'!$D$3&lt;1.25,'Commission Rate and Quota'!$D$15,'Commission Rate and Quota'!$D$16))))),IF(K56/'Commission Rate and Quota'!$E$3&lt;0.5,'Commission Rate and Quota'!$E$11,IF(K56/'Commission Rate and Quota'!$E$3&lt;0.75,'Commission Rate and Quota'!$E$12,IF(K56/'Commission Rate and Quota'!$E$3&lt;0.9,'Commission Rate and Quota'!$E$13,IF(K56/'Commission Rate and Quota'!$E$3&lt;1,'Commission Rate and Quota'!$E$14,IF(K56/'Commission Rate and Quota'!$E$3&lt;1.25,'Commission Rate and Quota'!$E$15,'Commission Rate and Quota'!$E$16))))))</f>
        <v>0.18</v>
      </c>
      <c r="M56" s="46">
        <f t="shared" si="0"/>
        <v>808.32960000000003</v>
      </c>
      <c r="N56" s="51">
        <f>IF(I56="Product",K56/'Commission Rate and Quota'!$D$3,K56/'Commission Rate and Quota'!$E$3)</f>
        <v>1.0538305457542312</v>
      </c>
      <c r="O56" s="43">
        <f t="shared" si="1"/>
        <v>0</v>
      </c>
      <c r="P56" s="29">
        <f t="shared" si="2"/>
        <v>0.11996294580824456</v>
      </c>
    </row>
    <row r="57" spans="1:16" x14ac:dyDescent="0.25">
      <c r="A57" s="43" t="s">
        <v>109</v>
      </c>
      <c r="B57" s="44">
        <v>45744</v>
      </c>
      <c r="C57" s="43">
        <v>44084</v>
      </c>
      <c r="D57" s="45">
        <v>33440.44</v>
      </c>
      <c r="E57" s="45">
        <v>4014.94</v>
      </c>
      <c r="F57" s="43" t="s">
        <v>33</v>
      </c>
      <c r="G57" s="43">
        <v>1661</v>
      </c>
      <c r="H57" s="43" t="s">
        <v>10</v>
      </c>
      <c r="I57" s="43" t="s">
        <v>34</v>
      </c>
      <c r="J57" s="43" t="s">
        <v>11</v>
      </c>
      <c r="K57" s="46">
        <f t="shared" si="3"/>
        <v>3145822.5200000005</v>
      </c>
      <c r="L57" s="47">
        <f>IF(I57="Product",IF(K57/'Commission Rate and Quota'!$D$3&lt;0.5,'Commission Rate and Quota'!$D$11,IF(K57/'Commission Rate and Quota'!$D$3&lt;0.75,'Commission Rate and Quota'!$D$12,IF(K57/'Commission Rate and Quota'!$D$3&lt;0.9,'Commission Rate and Quota'!$D$13,IF('Impact of Quota'!K57/'Commission Rate and Quota'!$D$3&lt;1,'Commission Rate and Quota'!$D$14,IF('Impact of Quota'!K57/'Commission Rate and Quota'!$D$3&lt;1.25,'Commission Rate and Quota'!$D$15,'Commission Rate and Quota'!$D$16))))),IF(K57/'Commission Rate and Quota'!$E$3&lt;0.5,'Commission Rate and Quota'!$E$11,IF(K57/'Commission Rate and Quota'!$E$3&lt;0.75,'Commission Rate and Quota'!$E$12,IF(K57/'Commission Rate and Quota'!$E$3&lt;0.9,'Commission Rate and Quota'!$E$13,IF(K57/'Commission Rate and Quota'!$E$3&lt;1,'Commission Rate and Quota'!$E$14,IF(K57/'Commission Rate and Quota'!$E$3&lt;1.25,'Commission Rate and Quota'!$E$15,'Commission Rate and Quota'!$E$16))))))</f>
        <v>0.18</v>
      </c>
      <c r="M57" s="46">
        <f t="shared" si="0"/>
        <v>6019.2791999999999</v>
      </c>
      <c r="N57" s="51">
        <f>IF(I57="Product",K57/'Commission Rate and Quota'!$D$3,K57/'Commission Rate and Quota'!$E$3)</f>
        <v>1.0651532420780261</v>
      </c>
      <c r="O57" s="43">
        <f t="shared" si="1"/>
        <v>0</v>
      </c>
      <c r="P57" s="29">
        <f t="shared" si="2"/>
        <v>0.12006241544668669</v>
      </c>
    </row>
    <row r="58" spans="1:16" x14ac:dyDescent="0.25">
      <c r="A58" s="43" t="s">
        <v>109</v>
      </c>
      <c r="B58" s="44">
        <v>45744</v>
      </c>
      <c r="C58" s="43">
        <v>44084</v>
      </c>
      <c r="D58" s="45">
        <v>11301.94</v>
      </c>
      <c r="E58" s="45">
        <v>1356.94</v>
      </c>
      <c r="F58" s="43" t="s">
        <v>33</v>
      </c>
      <c r="G58" s="43">
        <v>1661</v>
      </c>
      <c r="H58" s="43" t="s">
        <v>10</v>
      </c>
      <c r="I58" s="43" t="s">
        <v>34</v>
      </c>
      <c r="J58" s="43" t="s">
        <v>11</v>
      </c>
      <c r="K58" s="46">
        <f t="shared" si="3"/>
        <v>3157124.4600000004</v>
      </c>
      <c r="L58" s="47">
        <f>IF(I58="Product",IF(K58/'Commission Rate and Quota'!$D$3&lt;0.5,'Commission Rate and Quota'!$D$11,IF(K58/'Commission Rate and Quota'!$D$3&lt;0.75,'Commission Rate and Quota'!$D$12,IF(K58/'Commission Rate and Quota'!$D$3&lt;0.9,'Commission Rate and Quota'!$D$13,IF('Impact of Quota'!K58/'Commission Rate and Quota'!$D$3&lt;1,'Commission Rate and Quota'!$D$14,IF('Impact of Quota'!K58/'Commission Rate and Quota'!$D$3&lt;1.25,'Commission Rate and Quota'!$D$15,'Commission Rate and Quota'!$D$16))))),IF(K58/'Commission Rate and Quota'!$E$3&lt;0.5,'Commission Rate and Quota'!$E$11,IF(K58/'Commission Rate and Quota'!$E$3&lt;0.75,'Commission Rate and Quota'!$E$12,IF(K58/'Commission Rate and Quota'!$E$3&lt;0.9,'Commission Rate and Quota'!$E$13,IF(K58/'Commission Rate and Quota'!$E$3&lt;1,'Commission Rate and Quota'!$E$14,IF(K58/'Commission Rate and Quota'!$E$3&lt;1.25,'Commission Rate and Quota'!$E$15,'Commission Rate and Quota'!$E$16))))))</f>
        <v>0.18</v>
      </c>
      <c r="M58" s="46">
        <f t="shared" si="0"/>
        <v>2034.3492000000001</v>
      </c>
      <c r="N58" s="51">
        <f>IF(I58="Product",K58/'Commission Rate and Quota'!$D$3,K58/'Commission Rate and Quota'!$E$3)</f>
        <v>1.0689799989774496</v>
      </c>
      <c r="O58" s="43">
        <f t="shared" si="1"/>
        <v>0</v>
      </c>
      <c r="P58" s="29">
        <f t="shared" si="2"/>
        <v>0.12006257332811889</v>
      </c>
    </row>
    <row r="59" spans="1:16" x14ac:dyDescent="0.25">
      <c r="A59" s="43" t="s">
        <v>109</v>
      </c>
      <c r="B59" s="44">
        <v>45744</v>
      </c>
      <c r="C59" s="43">
        <v>44084</v>
      </c>
      <c r="D59" s="45">
        <v>3026.58</v>
      </c>
      <c r="E59" s="45">
        <v>0</v>
      </c>
      <c r="F59" s="43" t="s">
        <v>33</v>
      </c>
      <c r="G59" s="43">
        <v>1661</v>
      </c>
      <c r="H59" s="43" t="s">
        <v>10</v>
      </c>
      <c r="I59" s="43" t="s">
        <v>34</v>
      </c>
      <c r="J59" s="43" t="s">
        <v>11</v>
      </c>
      <c r="K59" s="46">
        <f t="shared" si="3"/>
        <v>3160151.0400000005</v>
      </c>
      <c r="L59" s="47">
        <f>IF(I59="Product",IF(K59/'Commission Rate and Quota'!$D$3&lt;0.5,'Commission Rate and Quota'!$D$11,IF(K59/'Commission Rate and Quota'!$D$3&lt;0.75,'Commission Rate and Quota'!$D$12,IF(K59/'Commission Rate and Quota'!$D$3&lt;0.9,'Commission Rate and Quota'!$D$13,IF('Impact of Quota'!K59/'Commission Rate and Quota'!$D$3&lt;1,'Commission Rate and Quota'!$D$14,IF('Impact of Quota'!K59/'Commission Rate and Quota'!$D$3&lt;1.25,'Commission Rate and Quota'!$D$15,'Commission Rate and Quota'!$D$16))))),IF(K59/'Commission Rate and Quota'!$E$3&lt;0.5,'Commission Rate and Quota'!$E$11,IF(K59/'Commission Rate and Quota'!$E$3&lt;0.75,'Commission Rate and Quota'!$E$12,IF(K59/'Commission Rate and Quota'!$E$3&lt;0.9,'Commission Rate and Quota'!$E$13,IF(K59/'Commission Rate and Quota'!$E$3&lt;1,'Commission Rate and Quota'!$E$14,IF(K59/'Commission Rate and Quota'!$E$3&lt;1.25,'Commission Rate and Quota'!$E$15,'Commission Rate and Quota'!$E$16))))))</f>
        <v>0.18</v>
      </c>
      <c r="M59" s="46">
        <f t="shared" si="0"/>
        <v>544.78440000000001</v>
      </c>
      <c r="N59" s="51">
        <f>IF(I59="Product",K59/'Commission Rate and Quota'!$D$3,K59/'Commission Rate and Quota'!$E$3)</f>
        <v>1.0700047775461428</v>
      </c>
      <c r="O59" s="43">
        <f t="shared" si="1"/>
        <v>0</v>
      </c>
      <c r="P59" s="29">
        <f t="shared" si="2"/>
        <v>0</v>
      </c>
    </row>
    <row r="60" spans="1:16" x14ac:dyDescent="0.25">
      <c r="A60" s="43" t="s">
        <v>273</v>
      </c>
      <c r="B60" s="44">
        <v>45744</v>
      </c>
      <c r="C60" s="43">
        <v>170462</v>
      </c>
      <c r="D60" s="45">
        <v>4601.12</v>
      </c>
      <c r="E60" s="45">
        <v>460.07</v>
      </c>
      <c r="F60" s="43" t="s">
        <v>33</v>
      </c>
      <c r="G60" s="43">
        <v>1661</v>
      </c>
      <c r="H60" s="43" t="s">
        <v>10</v>
      </c>
      <c r="I60" s="43" t="s">
        <v>34</v>
      </c>
      <c r="J60" s="43" t="s">
        <v>11</v>
      </c>
      <c r="K60" s="46">
        <f t="shared" si="3"/>
        <v>3164752.1600000006</v>
      </c>
      <c r="L60" s="47">
        <f>IF(I60="Product",IF(K60/'Commission Rate and Quota'!$D$3&lt;0.5,'Commission Rate and Quota'!$D$11,IF(K60/'Commission Rate and Quota'!$D$3&lt;0.75,'Commission Rate and Quota'!$D$12,IF(K60/'Commission Rate and Quota'!$D$3&lt;0.9,'Commission Rate and Quota'!$D$13,IF('Impact of Quota'!K60/'Commission Rate and Quota'!$D$3&lt;1,'Commission Rate and Quota'!$D$14,IF('Impact of Quota'!K60/'Commission Rate and Quota'!$D$3&lt;1.25,'Commission Rate and Quota'!$D$15,'Commission Rate and Quota'!$D$16))))),IF(K60/'Commission Rate and Quota'!$E$3&lt;0.5,'Commission Rate and Quota'!$E$11,IF(K60/'Commission Rate and Quota'!$E$3&lt;0.75,'Commission Rate and Quota'!$E$12,IF(K60/'Commission Rate and Quota'!$E$3&lt;0.9,'Commission Rate and Quota'!$E$13,IF(K60/'Commission Rate and Quota'!$E$3&lt;1,'Commission Rate and Quota'!$E$14,IF(K60/'Commission Rate and Quota'!$E$3&lt;1.25,'Commission Rate and Quota'!$E$15,'Commission Rate and Quota'!$E$16))))))</f>
        <v>0.18</v>
      </c>
      <c r="M60" s="46">
        <f t="shared" si="0"/>
        <v>828.20159999999998</v>
      </c>
      <c r="N60" s="51">
        <f>IF(I60="Product",K60/'Commission Rate and Quota'!$D$3,K60/'Commission Rate and Quota'!$E$3)</f>
        <v>1.0715626842157124</v>
      </c>
      <c r="O60" s="43">
        <f t="shared" si="1"/>
        <v>0</v>
      </c>
      <c r="P60" s="29">
        <f t="shared" si="2"/>
        <v>9.9990871787738633E-2</v>
      </c>
    </row>
    <row r="61" spans="1:16" x14ac:dyDescent="0.25">
      <c r="A61" s="43" t="s">
        <v>285</v>
      </c>
      <c r="B61" s="44">
        <v>45745</v>
      </c>
      <c r="C61" s="43">
        <v>221356</v>
      </c>
      <c r="D61" s="45">
        <v>24714</v>
      </c>
      <c r="E61" s="45">
        <v>1482</v>
      </c>
      <c r="F61" s="43" t="s">
        <v>33</v>
      </c>
      <c r="G61" s="43">
        <v>1661</v>
      </c>
      <c r="H61" s="43" t="s">
        <v>10</v>
      </c>
      <c r="I61" s="43" t="s">
        <v>34</v>
      </c>
      <c r="J61" s="43" t="s">
        <v>11</v>
      </c>
      <c r="K61" s="46">
        <f t="shared" si="3"/>
        <v>3189466.1600000006</v>
      </c>
      <c r="L61" s="47">
        <f>IF(I61="Product",IF(K61/'Commission Rate and Quota'!$D$3&lt;0.5,'Commission Rate and Quota'!$D$11,IF(K61/'Commission Rate and Quota'!$D$3&lt;0.75,'Commission Rate and Quota'!$D$12,IF(K61/'Commission Rate and Quota'!$D$3&lt;0.9,'Commission Rate and Quota'!$D$13,IF('Impact of Quota'!K61/'Commission Rate and Quota'!$D$3&lt;1,'Commission Rate and Quota'!$D$14,IF('Impact of Quota'!K61/'Commission Rate and Quota'!$D$3&lt;1.25,'Commission Rate and Quota'!$D$15,'Commission Rate and Quota'!$D$16))))),IF(K61/'Commission Rate and Quota'!$E$3&lt;0.5,'Commission Rate and Quota'!$E$11,IF(K61/'Commission Rate and Quota'!$E$3&lt;0.75,'Commission Rate and Quota'!$E$12,IF(K61/'Commission Rate and Quota'!$E$3&lt;0.9,'Commission Rate and Quota'!$E$13,IF(K61/'Commission Rate and Quota'!$E$3&lt;1,'Commission Rate and Quota'!$E$14,IF(K61/'Commission Rate and Quota'!$E$3&lt;1.25,'Commission Rate and Quota'!$E$15,'Commission Rate and Quota'!$E$16))))))</f>
        <v>0.18</v>
      </c>
      <c r="M61" s="46">
        <f t="shared" si="0"/>
        <v>4448.5199999999995</v>
      </c>
      <c r="N61" s="51">
        <f>IF(I61="Product",K61/'Commission Rate and Quota'!$D$3,K61/'Commission Rate and Quota'!$E$3)</f>
        <v>1.0799306697131004</v>
      </c>
      <c r="O61" s="43">
        <f t="shared" si="1"/>
        <v>0</v>
      </c>
      <c r="P61" s="29">
        <f t="shared" si="2"/>
        <v>5.9966011167759167E-2</v>
      </c>
    </row>
    <row r="62" spans="1:16" x14ac:dyDescent="0.25">
      <c r="A62" s="43" t="s">
        <v>291</v>
      </c>
      <c r="B62" s="44">
        <v>45745</v>
      </c>
      <c r="C62" s="43">
        <v>313854</v>
      </c>
      <c r="D62" s="45">
        <v>265000</v>
      </c>
      <c r="E62" s="45">
        <v>24500</v>
      </c>
      <c r="F62" s="43" t="s">
        <v>33</v>
      </c>
      <c r="G62" s="43">
        <v>1661</v>
      </c>
      <c r="H62" s="43" t="s">
        <v>10</v>
      </c>
      <c r="I62" s="43" t="s">
        <v>34</v>
      </c>
      <c r="J62" s="43" t="s">
        <v>11</v>
      </c>
      <c r="K62" s="46">
        <f t="shared" si="3"/>
        <v>3454466.1600000006</v>
      </c>
      <c r="L62" s="47">
        <f>IF(I62="Product",IF(K62/'Commission Rate and Quota'!$D$3&lt;0.5,'Commission Rate and Quota'!$D$11,IF(K62/'Commission Rate and Quota'!$D$3&lt;0.75,'Commission Rate and Quota'!$D$12,IF(K62/'Commission Rate and Quota'!$D$3&lt;0.9,'Commission Rate and Quota'!$D$13,IF('Impact of Quota'!K62/'Commission Rate and Quota'!$D$3&lt;1,'Commission Rate and Quota'!$D$14,IF('Impact of Quota'!K62/'Commission Rate and Quota'!$D$3&lt;1.25,'Commission Rate and Quota'!$D$15,'Commission Rate and Quota'!$D$16))))),IF(K62/'Commission Rate and Quota'!$E$3&lt;0.5,'Commission Rate and Quota'!$E$11,IF(K62/'Commission Rate and Quota'!$E$3&lt;0.75,'Commission Rate and Quota'!$E$12,IF(K62/'Commission Rate and Quota'!$E$3&lt;0.9,'Commission Rate and Quota'!$E$13,IF(K62/'Commission Rate and Quota'!$E$3&lt;1,'Commission Rate and Quota'!$E$14,IF(K62/'Commission Rate and Quota'!$E$3&lt;1.25,'Commission Rate and Quota'!$E$15,'Commission Rate and Quota'!$E$16))))))</f>
        <v>0.18</v>
      </c>
      <c r="M62" s="46">
        <f t="shared" si="0"/>
        <v>47700</v>
      </c>
      <c r="N62" s="51">
        <f>IF(I62="Product",K62/'Commission Rate and Quota'!$D$3,K62/'Commission Rate and Quota'!$E$3)</f>
        <v>1.1696577942905786</v>
      </c>
      <c r="O62" s="43">
        <f t="shared" si="1"/>
        <v>0</v>
      </c>
      <c r="P62" s="29">
        <f t="shared" si="2"/>
        <v>9.2452830188679239E-2</v>
      </c>
    </row>
    <row r="63" spans="1:16" x14ac:dyDescent="0.25">
      <c r="A63" s="43" t="s">
        <v>274</v>
      </c>
      <c r="B63" s="44">
        <v>45746</v>
      </c>
      <c r="C63" s="43">
        <v>170462</v>
      </c>
      <c r="D63" s="45">
        <v>6016.54</v>
      </c>
      <c r="E63" s="45">
        <v>481.54</v>
      </c>
      <c r="F63" s="43" t="s">
        <v>33</v>
      </c>
      <c r="G63" s="43">
        <v>1661</v>
      </c>
      <c r="H63" s="43" t="s">
        <v>10</v>
      </c>
      <c r="I63" s="43" t="s">
        <v>34</v>
      </c>
      <c r="J63" s="43" t="s">
        <v>11</v>
      </c>
      <c r="K63" s="46">
        <f t="shared" si="3"/>
        <v>3460482.7000000007</v>
      </c>
      <c r="L63" s="47">
        <f>IF(I63="Product",IF(K63/'Commission Rate and Quota'!$D$3&lt;0.5,'Commission Rate and Quota'!$D$11,IF(K63/'Commission Rate and Quota'!$D$3&lt;0.75,'Commission Rate and Quota'!$D$12,IF(K63/'Commission Rate and Quota'!$D$3&lt;0.9,'Commission Rate and Quota'!$D$13,IF('Impact of Quota'!K63/'Commission Rate and Quota'!$D$3&lt;1,'Commission Rate and Quota'!$D$14,IF('Impact of Quota'!K63/'Commission Rate and Quota'!$D$3&lt;1.25,'Commission Rate and Quota'!$D$15,'Commission Rate and Quota'!$D$16))))),IF(K63/'Commission Rate and Quota'!$E$3&lt;0.5,'Commission Rate and Quota'!$E$11,IF(K63/'Commission Rate and Quota'!$E$3&lt;0.75,'Commission Rate and Quota'!$E$12,IF(K63/'Commission Rate and Quota'!$E$3&lt;0.9,'Commission Rate and Quota'!$E$13,IF(K63/'Commission Rate and Quota'!$E$3&lt;1,'Commission Rate and Quota'!$E$14,IF(K63/'Commission Rate and Quota'!$E$3&lt;1.25,'Commission Rate and Quota'!$E$15,'Commission Rate and Quota'!$E$16))))))</f>
        <v>0.18</v>
      </c>
      <c r="M63" s="46">
        <f t="shared" si="0"/>
        <v>1082.9772</v>
      </c>
      <c r="N63" s="51">
        <f>IF(I63="Product",K63/'Commission Rate and Quota'!$D$3,K63/'Commission Rate and Quota'!$E$3)</f>
        <v>1.1716949521551272</v>
      </c>
      <c r="O63" s="43">
        <f t="shared" si="1"/>
        <v>0</v>
      </c>
      <c r="P63" s="29">
        <f t="shared" si="2"/>
        <v>8.003603399960775E-2</v>
      </c>
    </row>
    <row r="64" spans="1:16" x14ac:dyDescent="0.25">
      <c r="A64" s="43" t="s">
        <v>274</v>
      </c>
      <c r="B64" s="44">
        <v>45746</v>
      </c>
      <c r="C64" s="43">
        <v>170462</v>
      </c>
      <c r="D64" s="45">
        <v>27038.42</v>
      </c>
      <c r="E64" s="45">
        <v>1843.82</v>
      </c>
      <c r="F64" s="43" t="s">
        <v>33</v>
      </c>
      <c r="G64" s="43">
        <v>1661</v>
      </c>
      <c r="H64" s="43" t="s">
        <v>10</v>
      </c>
      <c r="I64" s="43" t="s">
        <v>34</v>
      </c>
      <c r="J64" s="43" t="s">
        <v>11</v>
      </c>
      <c r="K64" s="46">
        <f t="shared" si="3"/>
        <v>3487521.1200000006</v>
      </c>
      <c r="L64" s="47">
        <f>IF(I64="Product",IF(K64/'Commission Rate and Quota'!$D$3&lt;0.5,'Commission Rate and Quota'!$D$11,IF(K64/'Commission Rate and Quota'!$D$3&lt;0.75,'Commission Rate and Quota'!$D$12,IF(K64/'Commission Rate and Quota'!$D$3&lt;0.9,'Commission Rate and Quota'!$D$13,IF('Impact of Quota'!K64/'Commission Rate and Quota'!$D$3&lt;1,'Commission Rate and Quota'!$D$14,IF('Impact of Quota'!K64/'Commission Rate and Quota'!$D$3&lt;1.25,'Commission Rate and Quota'!$D$15,'Commission Rate and Quota'!$D$16))))),IF(K64/'Commission Rate and Quota'!$E$3&lt;0.5,'Commission Rate and Quota'!$E$11,IF(K64/'Commission Rate and Quota'!$E$3&lt;0.75,'Commission Rate and Quota'!$E$12,IF(K64/'Commission Rate and Quota'!$E$3&lt;0.9,'Commission Rate and Quota'!$E$13,IF(K64/'Commission Rate and Quota'!$E$3&lt;1,'Commission Rate and Quota'!$E$14,IF(K64/'Commission Rate and Quota'!$E$3&lt;1.25,'Commission Rate and Quota'!$E$15,'Commission Rate and Quota'!$E$16))))))</f>
        <v>0.18</v>
      </c>
      <c r="M64" s="46">
        <f t="shared" si="0"/>
        <v>4866.9155999999994</v>
      </c>
      <c r="N64" s="51">
        <f>IF(I64="Product",K64/'Commission Rate and Quota'!$D$3,K64/'Commission Rate and Quota'!$E$3)</f>
        <v>1.180849969814441</v>
      </c>
      <c r="O64" s="43">
        <f t="shared" si="1"/>
        <v>0</v>
      </c>
      <c r="P64" s="29">
        <f t="shared" si="2"/>
        <v>6.8192594093885672E-2</v>
      </c>
    </row>
    <row r="65" spans="1:16" x14ac:dyDescent="0.25">
      <c r="A65" s="43" t="s">
        <v>274</v>
      </c>
      <c r="B65" s="44">
        <v>45746</v>
      </c>
      <c r="C65" s="43">
        <v>170462</v>
      </c>
      <c r="D65" s="45">
        <v>446.59</v>
      </c>
      <c r="E65" s="45">
        <v>0</v>
      </c>
      <c r="F65" s="43" t="s">
        <v>33</v>
      </c>
      <c r="G65" s="43">
        <v>1661</v>
      </c>
      <c r="H65" s="43" t="s">
        <v>10</v>
      </c>
      <c r="I65" s="43" t="s">
        <v>34</v>
      </c>
      <c r="J65" s="43" t="s">
        <v>11</v>
      </c>
      <c r="K65" s="46">
        <f t="shared" si="3"/>
        <v>3487967.7100000004</v>
      </c>
      <c r="L65" s="47">
        <f>IF(I65="Product",IF(K65/'Commission Rate and Quota'!$D$3&lt;0.5,'Commission Rate and Quota'!$D$11,IF(K65/'Commission Rate and Quota'!$D$3&lt;0.75,'Commission Rate and Quota'!$D$12,IF(K65/'Commission Rate and Quota'!$D$3&lt;0.9,'Commission Rate and Quota'!$D$13,IF('Impact of Quota'!K65/'Commission Rate and Quota'!$D$3&lt;1,'Commission Rate and Quota'!$D$14,IF('Impact of Quota'!K65/'Commission Rate and Quota'!$D$3&lt;1.25,'Commission Rate and Quota'!$D$15,'Commission Rate and Quota'!$D$16))))),IF(K65/'Commission Rate and Quota'!$E$3&lt;0.5,'Commission Rate and Quota'!$E$11,IF(K65/'Commission Rate and Quota'!$E$3&lt;0.75,'Commission Rate and Quota'!$E$12,IF(K65/'Commission Rate and Quota'!$E$3&lt;0.9,'Commission Rate and Quota'!$E$13,IF(K65/'Commission Rate and Quota'!$E$3&lt;1,'Commission Rate and Quota'!$E$14,IF(K65/'Commission Rate and Quota'!$E$3&lt;1.25,'Commission Rate and Quota'!$E$15,'Commission Rate and Quota'!$E$16))))))</f>
        <v>0.18</v>
      </c>
      <c r="M65" s="46">
        <f t="shared" si="0"/>
        <v>80.386199999999988</v>
      </c>
      <c r="N65" s="51">
        <f>IF(I65="Product",K65/'Commission Rate and Quota'!$D$3,K65/'Commission Rate and Quota'!$E$3)</f>
        <v>1.1810011820278941</v>
      </c>
      <c r="O65" s="43">
        <f t="shared" si="1"/>
        <v>0</v>
      </c>
      <c r="P65" s="29">
        <f t="shared" si="2"/>
        <v>0</v>
      </c>
    </row>
    <row r="66" spans="1:16" x14ac:dyDescent="0.25">
      <c r="A66" s="43" t="s">
        <v>304</v>
      </c>
      <c r="B66" s="44">
        <v>45752</v>
      </c>
      <c r="C66" s="43">
        <v>463531</v>
      </c>
      <c r="D66" s="45">
        <v>543.84</v>
      </c>
      <c r="E66" s="45">
        <v>27.18</v>
      </c>
      <c r="F66" s="43" t="s">
        <v>33</v>
      </c>
      <c r="G66" s="43">
        <v>1661</v>
      </c>
      <c r="H66" s="43" t="s">
        <v>10</v>
      </c>
      <c r="I66" s="43" t="s">
        <v>34</v>
      </c>
      <c r="J66" s="43" t="s">
        <v>11</v>
      </c>
      <c r="K66" s="46">
        <f t="shared" si="3"/>
        <v>3488511.5500000003</v>
      </c>
      <c r="L66" s="47">
        <f>IF(I66="Product",IF(K66/'Commission Rate and Quota'!$D$3&lt;0.5,'Commission Rate and Quota'!$D$11,IF(K66/'Commission Rate and Quota'!$D$3&lt;0.75,'Commission Rate and Quota'!$D$12,IF(K66/'Commission Rate and Quota'!$D$3&lt;0.9,'Commission Rate and Quota'!$D$13,IF('Impact of Quota'!K66/'Commission Rate and Quota'!$D$3&lt;1,'Commission Rate and Quota'!$D$14,IF('Impact of Quota'!K66/'Commission Rate and Quota'!$D$3&lt;1.25,'Commission Rate and Quota'!$D$15,'Commission Rate and Quota'!$D$16))))),IF(K66/'Commission Rate and Quota'!$E$3&lt;0.5,'Commission Rate and Quota'!$E$11,IF(K66/'Commission Rate and Quota'!$E$3&lt;0.75,'Commission Rate and Quota'!$E$12,IF(K66/'Commission Rate and Quota'!$E$3&lt;0.9,'Commission Rate and Quota'!$E$13,IF(K66/'Commission Rate and Quota'!$E$3&lt;1,'Commission Rate and Quota'!$E$14,IF(K66/'Commission Rate and Quota'!$E$3&lt;1.25,'Commission Rate and Quota'!$E$15,'Commission Rate and Quota'!$E$16))))))</f>
        <v>0.18</v>
      </c>
      <c r="M66" s="46">
        <f t="shared" si="0"/>
        <v>97.891199999999998</v>
      </c>
      <c r="N66" s="51">
        <f>IF(I66="Product",K66/'Commission Rate and Quota'!$D$3,K66/'Commission Rate and Quota'!$E$3)</f>
        <v>1.1811853224031024</v>
      </c>
      <c r="O66" s="43">
        <f t="shared" si="1"/>
        <v>0</v>
      </c>
      <c r="P66" s="29">
        <f t="shared" si="2"/>
        <v>4.9977934686672547E-2</v>
      </c>
    </row>
    <row r="67" spans="1:16" x14ac:dyDescent="0.25">
      <c r="A67" s="43" t="s">
        <v>307</v>
      </c>
      <c r="B67" s="44">
        <v>45757</v>
      </c>
      <c r="C67" s="43">
        <v>488846</v>
      </c>
      <c r="D67" s="45">
        <v>5491</v>
      </c>
      <c r="E67" s="45">
        <v>867</v>
      </c>
      <c r="F67" s="43" t="s">
        <v>33</v>
      </c>
      <c r="G67" s="43">
        <v>1661</v>
      </c>
      <c r="H67" s="43" t="s">
        <v>10</v>
      </c>
      <c r="I67" s="43" t="s">
        <v>34</v>
      </c>
      <c r="J67" s="43" t="s">
        <v>11</v>
      </c>
      <c r="K67" s="46">
        <f t="shared" si="3"/>
        <v>3494002.5500000003</v>
      </c>
      <c r="L67" s="47">
        <f>IF(I67="Product",IF(K67/'Commission Rate and Quota'!$D$3&lt;0.5,'Commission Rate and Quota'!$D$11,IF(K67/'Commission Rate and Quota'!$D$3&lt;0.75,'Commission Rate and Quota'!$D$12,IF(K67/'Commission Rate and Quota'!$D$3&lt;0.9,'Commission Rate and Quota'!$D$13,IF('Impact of Quota'!K67/'Commission Rate and Quota'!$D$3&lt;1,'Commission Rate and Quota'!$D$14,IF('Impact of Quota'!K67/'Commission Rate and Quota'!$D$3&lt;1.25,'Commission Rate and Quota'!$D$15,'Commission Rate and Quota'!$D$16))))),IF(K67/'Commission Rate and Quota'!$E$3&lt;0.5,'Commission Rate and Quota'!$E$11,IF(K67/'Commission Rate and Quota'!$E$3&lt;0.75,'Commission Rate and Quota'!$E$12,IF(K67/'Commission Rate and Quota'!$E$3&lt;0.9,'Commission Rate and Quota'!$E$13,IF(K67/'Commission Rate and Quota'!$E$3&lt;1,'Commission Rate and Quota'!$E$14,IF(K67/'Commission Rate and Quota'!$E$3&lt;1.25,'Commission Rate and Quota'!$E$15,'Commission Rate and Quota'!$E$16))))))</f>
        <v>0.18</v>
      </c>
      <c r="M67" s="46">
        <f t="shared" ref="M67:M130" si="7">L67*D67</f>
        <v>988.38</v>
      </c>
      <c r="N67" s="51">
        <f>IF(I67="Product",K67/'Commission Rate and Quota'!$D$3,K67/'Commission Rate and Quota'!$E$3)</f>
        <v>1.1830445361429323</v>
      </c>
      <c r="O67" s="43">
        <f t="shared" ref="O67:O130" si="8">IF(N67&gt;1.25,1,0)</f>
        <v>0</v>
      </c>
      <c r="P67" s="29">
        <f t="shared" ref="P67:P130" si="9">E67/D67</f>
        <v>0.15789473684210525</v>
      </c>
    </row>
    <row r="68" spans="1:16" x14ac:dyDescent="0.25">
      <c r="A68" s="43" t="s">
        <v>110</v>
      </c>
      <c r="B68" s="44">
        <v>45766</v>
      </c>
      <c r="C68" s="43">
        <v>44084</v>
      </c>
      <c r="D68" s="45">
        <v>1153.2</v>
      </c>
      <c r="E68" s="45">
        <v>138.30000000000001</v>
      </c>
      <c r="F68" s="43" t="s">
        <v>33</v>
      </c>
      <c r="G68" s="43">
        <v>1661</v>
      </c>
      <c r="H68" s="43" t="s">
        <v>10</v>
      </c>
      <c r="I68" s="43" t="s">
        <v>34</v>
      </c>
      <c r="J68" s="43" t="s">
        <v>11</v>
      </c>
      <c r="K68" s="46">
        <f t="shared" ref="K68:K86" si="10">D68+K67</f>
        <v>3495155.7500000005</v>
      </c>
      <c r="L68" s="47">
        <f>IF(I68="Product",IF(K68/'Commission Rate and Quota'!$D$3&lt;0.5,'Commission Rate and Quota'!$D$11,IF(K68/'Commission Rate and Quota'!$D$3&lt;0.75,'Commission Rate and Quota'!$D$12,IF(K68/'Commission Rate and Quota'!$D$3&lt;0.9,'Commission Rate and Quota'!$D$13,IF('Impact of Quota'!K68/'Commission Rate and Quota'!$D$3&lt;1,'Commission Rate and Quota'!$D$14,IF('Impact of Quota'!K68/'Commission Rate and Quota'!$D$3&lt;1.25,'Commission Rate and Quota'!$D$15,'Commission Rate and Quota'!$D$16))))),IF(K68/'Commission Rate and Quota'!$E$3&lt;0.5,'Commission Rate and Quota'!$E$11,IF(K68/'Commission Rate and Quota'!$E$3&lt;0.75,'Commission Rate and Quota'!$E$12,IF(K68/'Commission Rate and Quota'!$E$3&lt;0.9,'Commission Rate and Quota'!$E$13,IF(K68/'Commission Rate and Quota'!$E$3&lt;1,'Commission Rate and Quota'!$E$14,IF(K68/'Commission Rate and Quota'!$E$3&lt;1.25,'Commission Rate and Quota'!$E$15,'Commission Rate and Quota'!$E$16))))))</f>
        <v>0.18</v>
      </c>
      <c r="M68" s="46">
        <f t="shared" si="7"/>
        <v>207.57599999999999</v>
      </c>
      <c r="N68" s="51">
        <f>IF(I68="Product",K68/'Commission Rate and Quota'!$D$3,K68/'Commission Rate and Quota'!$E$3)</f>
        <v>1.1834350015016597</v>
      </c>
      <c r="O68" s="43">
        <f t="shared" si="8"/>
        <v>0</v>
      </c>
      <c r="P68" s="29">
        <f t="shared" si="9"/>
        <v>0.11992715920915713</v>
      </c>
    </row>
    <row r="69" spans="1:16" x14ac:dyDescent="0.25">
      <c r="A69" s="43" t="s">
        <v>110</v>
      </c>
      <c r="B69" s="44">
        <v>45766</v>
      </c>
      <c r="C69" s="43">
        <v>44084</v>
      </c>
      <c r="D69" s="45">
        <v>72.209999999999994</v>
      </c>
      <c r="E69" s="45">
        <v>0</v>
      </c>
      <c r="F69" s="43" t="s">
        <v>33</v>
      </c>
      <c r="G69" s="43">
        <v>1661</v>
      </c>
      <c r="H69" s="43" t="s">
        <v>10</v>
      </c>
      <c r="I69" s="43" t="s">
        <v>34</v>
      </c>
      <c r="J69" s="43" t="s">
        <v>11</v>
      </c>
      <c r="K69" s="46">
        <f t="shared" si="10"/>
        <v>3495227.9600000004</v>
      </c>
      <c r="L69" s="47">
        <f>IF(I69="Product",IF(K69/'Commission Rate and Quota'!$D$3&lt;0.5,'Commission Rate and Quota'!$D$11,IF(K69/'Commission Rate and Quota'!$D$3&lt;0.75,'Commission Rate and Quota'!$D$12,IF(K69/'Commission Rate and Quota'!$D$3&lt;0.9,'Commission Rate and Quota'!$D$13,IF('Impact of Quota'!K69/'Commission Rate and Quota'!$D$3&lt;1,'Commission Rate and Quota'!$D$14,IF('Impact of Quota'!K69/'Commission Rate and Quota'!$D$3&lt;1.25,'Commission Rate and Quota'!$D$15,'Commission Rate and Quota'!$D$16))))),IF(K69/'Commission Rate and Quota'!$E$3&lt;0.5,'Commission Rate and Quota'!$E$11,IF(K69/'Commission Rate and Quota'!$E$3&lt;0.75,'Commission Rate and Quota'!$E$12,IF(K69/'Commission Rate and Quota'!$E$3&lt;0.9,'Commission Rate and Quota'!$E$13,IF(K69/'Commission Rate and Quota'!$E$3&lt;1,'Commission Rate and Quota'!$E$14,IF(K69/'Commission Rate and Quota'!$E$3&lt;1.25,'Commission Rate and Quota'!$E$15,'Commission Rate and Quota'!$E$16))))))</f>
        <v>0.18</v>
      </c>
      <c r="M69" s="46">
        <f t="shared" si="7"/>
        <v>12.997799999999998</v>
      </c>
      <c r="N69" s="51">
        <f>IF(I69="Product",K69/'Commission Rate and Quota'!$D$3,K69/'Commission Rate and Quota'!$E$3)</f>
        <v>1.1834594512966248</v>
      </c>
      <c r="O69" s="43">
        <f t="shared" si="8"/>
        <v>0</v>
      </c>
      <c r="P69" s="29">
        <f t="shared" si="9"/>
        <v>0</v>
      </c>
    </row>
    <row r="70" spans="1:16" x14ac:dyDescent="0.25">
      <c r="A70" s="43" t="s">
        <v>132</v>
      </c>
      <c r="B70" s="44">
        <v>45770</v>
      </c>
      <c r="C70" s="43">
        <v>57609</v>
      </c>
      <c r="D70" s="45">
        <v>2642.26</v>
      </c>
      <c r="E70" s="45">
        <v>528.45000000000005</v>
      </c>
      <c r="F70" s="43" t="s">
        <v>33</v>
      </c>
      <c r="G70" s="43">
        <v>1661</v>
      </c>
      <c r="H70" s="43" t="s">
        <v>10</v>
      </c>
      <c r="I70" s="43" t="s">
        <v>34</v>
      </c>
      <c r="J70" s="43" t="s">
        <v>11</v>
      </c>
      <c r="K70" s="46">
        <f t="shared" si="10"/>
        <v>3497870.22</v>
      </c>
      <c r="L70" s="47">
        <f>IF(I70="Product",IF(K70/'Commission Rate and Quota'!$D$3&lt;0.5,'Commission Rate and Quota'!$D$11,IF(K70/'Commission Rate and Quota'!$D$3&lt;0.75,'Commission Rate and Quota'!$D$12,IF(K70/'Commission Rate and Quota'!$D$3&lt;0.9,'Commission Rate and Quota'!$D$13,IF('Impact of Quota'!K70/'Commission Rate and Quota'!$D$3&lt;1,'Commission Rate and Quota'!$D$14,IF('Impact of Quota'!K70/'Commission Rate and Quota'!$D$3&lt;1.25,'Commission Rate and Quota'!$D$15,'Commission Rate and Quota'!$D$16))))),IF(K70/'Commission Rate and Quota'!$E$3&lt;0.5,'Commission Rate and Quota'!$E$11,IF(K70/'Commission Rate and Quota'!$E$3&lt;0.75,'Commission Rate and Quota'!$E$12,IF(K70/'Commission Rate and Quota'!$E$3&lt;0.9,'Commission Rate and Quota'!$E$13,IF(K70/'Commission Rate and Quota'!$E$3&lt;1,'Commission Rate and Quota'!$E$14,IF(K70/'Commission Rate and Quota'!$E$3&lt;1.25,'Commission Rate and Quota'!$E$15,'Commission Rate and Quota'!$E$16))))))</f>
        <v>0.18</v>
      </c>
      <c r="M70" s="46">
        <f t="shared" si="7"/>
        <v>475.60680000000002</v>
      </c>
      <c r="N70" s="51">
        <f>IF(I70="Product",K70/'Commission Rate and Quota'!$D$3,K70/'Commission Rate and Quota'!$E$3)</f>
        <v>1.184354101833176</v>
      </c>
      <c r="O70" s="43">
        <f t="shared" si="8"/>
        <v>0</v>
      </c>
      <c r="P70" s="29">
        <f t="shared" si="9"/>
        <v>0.19999924307221847</v>
      </c>
    </row>
    <row r="71" spans="1:16" x14ac:dyDescent="0.25">
      <c r="A71" s="43" t="s">
        <v>286</v>
      </c>
      <c r="B71" s="44">
        <v>45778</v>
      </c>
      <c r="C71" s="43">
        <v>222927</v>
      </c>
      <c r="D71" s="45">
        <v>11733.96</v>
      </c>
      <c r="E71" s="45">
        <v>3150.06</v>
      </c>
      <c r="F71" s="43" t="s">
        <v>33</v>
      </c>
      <c r="G71" s="43">
        <v>1661</v>
      </c>
      <c r="H71" s="43" t="s">
        <v>10</v>
      </c>
      <c r="I71" s="43" t="s">
        <v>34</v>
      </c>
      <c r="J71" s="43" t="s">
        <v>11</v>
      </c>
      <c r="K71" s="46">
        <f t="shared" si="10"/>
        <v>3509604.18</v>
      </c>
      <c r="L71" s="47">
        <f>IF(I71="Product",IF(K71/'Commission Rate and Quota'!$D$3&lt;0.5,'Commission Rate and Quota'!$D$11,IF(K71/'Commission Rate and Quota'!$D$3&lt;0.75,'Commission Rate and Quota'!$D$12,IF(K71/'Commission Rate and Quota'!$D$3&lt;0.9,'Commission Rate and Quota'!$D$13,IF('Impact of Quota'!K71/'Commission Rate and Quota'!$D$3&lt;1,'Commission Rate and Quota'!$D$14,IF('Impact of Quota'!K71/'Commission Rate and Quota'!$D$3&lt;1.25,'Commission Rate and Quota'!$D$15,'Commission Rate and Quota'!$D$16))))),IF(K71/'Commission Rate and Quota'!$E$3&lt;0.5,'Commission Rate and Quota'!$E$11,IF(K71/'Commission Rate and Quota'!$E$3&lt;0.75,'Commission Rate and Quota'!$E$12,IF(K71/'Commission Rate and Quota'!$E$3&lt;0.9,'Commission Rate and Quota'!$E$13,IF(K71/'Commission Rate and Quota'!$E$3&lt;1,'Commission Rate and Quota'!$E$14,IF(K71/'Commission Rate and Quota'!$E$3&lt;1.25,'Commission Rate and Quota'!$E$15,'Commission Rate and Quota'!$E$16))))))</f>
        <v>0.18</v>
      </c>
      <c r="M71" s="46">
        <f t="shared" si="7"/>
        <v>2112.1127999999999</v>
      </c>
      <c r="N71" s="51">
        <f>IF(I71="Product",K71/'Commission Rate and Quota'!$D$3,K71/'Commission Rate and Quota'!$E$3)</f>
        <v>1.1883271376471651</v>
      </c>
      <c r="O71" s="43">
        <f t="shared" si="8"/>
        <v>0</v>
      </c>
      <c r="P71" s="29">
        <f t="shared" si="9"/>
        <v>0.26845668469979445</v>
      </c>
    </row>
    <row r="72" spans="1:16" x14ac:dyDescent="0.25">
      <c r="A72" s="43" t="s">
        <v>287</v>
      </c>
      <c r="B72" s="44">
        <v>45778</v>
      </c>
      <c r="C72" s="43">
        <v>222927</v>
      </c>
      <c r="D72" s="45">
        <v>39906.269999999997</v>
      </c>
      <c r="E72" s="45">
        <v>3990.27</v>
      </c>
      <c r="F72" s="43" t="s">
        <v>33</v>
      </c>
      <c r="G72" s="43">
        <v>1661</v>
      </c>
      <c r="H72" s="43" t="s">
        <v>10</v>
      </c>
      <c r="I72" s="43" t="s">
        <v>34</v>
      </c>
      <c r="J72" s="43" t="s">
        <v>11</v>
      </c>
      <c r="K72" s="46">
        <f t="shared" si="10"/>
        <v>3549510.45</v>
      </c>
      <c r="L72" s="47">
        <f>IF(I72="Product",IF(K72/'Commission Rate and Quota'!$D$3&lt;0.5,'Commission Rate and Quota'!$D$11,IF(K72/'Commission Rate and Quota'!$D$3&lt;0.75,'Commission Rate and Quota'!$D$12,IF(K72/'Commission Rate and Quota'!$D$3&lt;0.9,'Commission Rate and Quota'!$D$13,IF('Impact of Quota'!K72/'Commission Rate and Quota'!$D$3&lt;1,'Commission Rate and Quota'!$D$14,IF('Impact of Quota'!K72/'Commission Rate and Quota'!$D$3&lt;1.25,'Commission Rate and Quota'!$D$15,'Commission Rate and Quota'!$D$16))))),IF(K72/'Commission Rate and Quota'!$E$3&lt;0.5,'Commission Rate and Quota'!$E$11,IF(K72/'Commission Rate and Quota'!$E$3&lt;0.75,'Commission Rate and Quota'!$E$12,IF(K72/'Commission Rate and Quota'!$E$3&lt;0.9,'Commission Rate and Quota'!$E$13,IF(K72/'Commission Rate and Quota'!$E$3&lt;1,'Commission Rate and Quota'!$E$14,IF(K72/'Commission Rate and Quota'!$E$3&lt;1.25,'Commission Rate and Quota'!$E$15,'Commission Rate and Quota'!$E$16))))))</f>
        <v>0.18</v>
      </c>
      <c r="M72" s="46">
        <f t="shared" si="7"/>
        <v>7183.1285999999991</v>
      </c>
      <c r="N72" s="51">
        <f>IF(I72="Product",K72/'Commission Rate and Quota'!$D$3,K72/'Commission Rate and Quota'!$E$3)</f>
        <v>1.2018391182498538</v>
      </c>
      <c r="O72" s="43">
        <f t="shared" si="8"/>
        <v>0</v>
      </c>
      <c r="P72" s="29">
        <f t="shared" si="9"/>
        <v>9.9991054037373087E-2</v>
      </c>
    </row>
    <row r="73" spans="1:16" x14ac:dyDescent="0.25">
      <c r="A73" s="43" t="s">
        <v>288</v>
      </c>
      <c r="B73" s="44">
        <v>45779</v>
      </c>
      <c r="C73" s="43">
        <v>222927</v>
      </c>
      <c r="D73" s="45">
        <v>8250</v>
      </c>
      <c r="E73" s="45">
        <v>1650</v>
      </c>
      <c r="F73" s="43" t="s">
        <v>33</v>
      </c>
      <c r="G73" s="43">
        <v>1661</v>
      </c>
      <c r="H73" s="43" t="s">
        <v>10</v>
      </c>
      <c r="I73" s="43" t="s">
        <v>34</v>
      </c>
      <c r="J73" s="43" t="s">
        <v>11</v>
      </c>
      <c r="K73" s="46">
        <f t="shared" si="10"/>
        <v>3557760.45</v>
      </c>
      <c r="L73" s="47">
        <f>IF(I73="Product",IF(K73/'Commission Rate and Quota'!$D$3&lt;0.5,'Commission Rate and Quota'!$D$11,IF(K73/'Commission Rate and Quota'!$D$3&lt;0.75,'Commission Rate and Quota'!$D$12,IF(K73/'Commission Rate and Quota'!$D$3&lt;0.9,'Commission Rate and Quota'!$D$13,IF('Impact of Quota'!K73/'Commission Rate and Quota'!$D$3&lt;1,'Commission Rate and Quota'!$D$14,IF('Impact of Quota'!K73/'Commission Rate and Quota'!$D$3&lt;1.25,'Commission Rate and Quota'!$D$15,'Commission Rate and Quota'!$D$16))))),IF(K73/'Commission Rate and Quota'!$E$3&lt;0.5,'Commission Rate and Quota'!$E$11,IF(K73/'Commission Rate and Quota'!$E$3&lt;0.75,'Commission Rate and Quota'!$E$12,IF(K73/'Commission Rate and Quota'!$E$3&lt;0.9,'Commission Rate and Quota'!$E$13,IF(K73/'Commission Rate and Quota'!$E$3&lt;1,'Commission Rate and Quota'!$E$14,IF(K73/'Commission Rate and Quota'!$E$3&lt;1.25,'Commission Rate and Quota'!$E$15,'Commission Rate and Quota'!$E$16))))))</f>
        <v>0.18</v>
      </c>
      <c r="M73" s="46">
        <f t="shared" si="7"/>
        <v>1485</v>
      </c>
      <c r="N73" s="51">
        <f>IF(I73="Product",K73/'Commission Rate and Quota'!$D$3,K73/'Commission Rate and Quota'!$E$3)</f>
        <v>1.2046325098640585</v>
      </c>
      <c r="O73" s="43">
        <f t="shared" si="8"/>
        <v>0</v>
      </c>
      <c r="P73" s="29">
        <f t="shared" si="9"/>
        <v>0.2</v>
      </c>
    </row>
    <row r="74" spans="1:16" x14ac:dyDescent="0.25">
      <c r="A74" s="43" t="s">
        <v>133</v>
      </c>
      <c r="B74" s="44">
        <v>45793</v>
      </c>
      <c r="C74" s="43">
        <v>57609</v>
      </c>
      <c r="D74" s="45">
        <v>1363.68</v>
      </c>
      <c r="E74" s="45">
        <v>163.68</v>
      </c>
      <c r="F74" s="43" t="s">
        <v>33</v>
      </c>
      <c r="G74" s="43">
        <v>1661</v>
      </c>
      <c r="H74" s="43" t="s">
        <v>10</v>
      </c>
      <c r="I74" s="43" t="s">
        <v>34</v>
      </c>
      <c r="J74" s="43" t="s">
        <v>11</v>
      </c>
      <c r="K74" s="46">
        <f t="shared" si="10"/>
        <v>3559124.1300000004</v>
      </c>
      <c r="L74" s="47">
        <f>IF(I74="Product",IF(K74/'Commission Rate and Quota'!$D$3&lt;0.5,'Commission Rate and Quota'!$D$11,IF(K74/'Commission Rate and Quota'!$D$3&lt;0.75,'Commission Rate and Quota'!$D$12,IF(K74/'Commission Rate and Quota'!$D$3&lt;0.9,'Commission Rate and Quota'!$D$13,IF('Impact of Quota'!K74/'Commission Rate and Quota'!$D$3&lt;1,'Commission Rate and Quota'!$D$14,IF('Impact of Quota'!K74/'Commission Rate and Quota'!$D$3&lt;1.25,'Commission Rate and Quota'!$D$15,'Commission Rate and Quota'!$D$16))))),IF(K74/'Commission Rate and Quota'!$E$3&lt;0.5,'Commission Rate and Quota'!$E$11,IF(K74/'Commission Rate and Quota'!$E$3&lt;0.75,'Commission Rate and Quota'!$E$12,IF(K74/'Commission Rate and Quota'!$E$3&lt;0.9,'Commission Rate and Quota'!$E$13,IF(K74/'Commission Rate and Quota'!$E$3&lt;1,'Commission Rate and Quota'!$E$14,IF(K74/'Commission Rate and Quota'!$E$3&lt;1.25,'Commission Rate and Quota'!$E$15,'Commission Rate and Quota'!$E$16))))))</f>
        <v>0.18</v>
      </c>
      <c r="M74" s="46">
        <f t="shared" si="7"/>
        <v>245.4624</v>
      </c>
      <c r="N74" s="51">
        <f>IF(I74="Product",K74/'Commission Rate and Quota'!$D$3,K74/'Commission Rate and Quota'!$E$3)</f>
        <v>1.205094242261205</v>
      </c>
      <c r="O74" s="43">
        <f t="shared" si="8"/>
        <v>0</v>
      </c>
      <c r="P74" s="29">
        <f t="shared" si="9"/>
        <v>0.12002815909890883</v>
      </c>
    </row>
    <row r="75" spans="1:16" x14ac:dyDescent="0.25">
      <c r="A75" s="43" t="s">
        <v>112</v>
      </c>
      <c r="B75" s="44">
        <v>45815</v>
      </c>
      <c r="C75" s="43">
        <v>44084</v>
      </c>
      <c r="D75" s="45">
        <v>17386.150000000001</v>
      </c>
      <c r="E75" s="45">
        <v>1653.5</v>
      </c>
      <c r="F75" s="43" t="s">
        <v>33</v>
      </c>
      <c r="G75" s="43">
        <v>1661</v>
      </c>
      <c r="H75" s="43" t="s">
        <v>10</v>
      </c>
      <c r="I75" s="43" t="s">
        <v>34</v>
      </c>
      <c r="J75" s="43" t="s">
        <v>11</v>
      </c>
      <c r="K75" s="46">
        <f t="shared" si="10"/>
        <v>3576510.2800000003</v>
      </c>
      <c r="L75" s="47">
        <f>IF(I75="Product",IF(K75/'Commission Rate and Quota'!$D$3&lt;0.5,'Commission Rate and Quota'!$D$11,IF(K75/'Commission Rate and Quota'!$D$3&lt;0.75,'Commission Rate and Quota'!$D$12,IF(K75/'Commission Rate and Quota'!$D$3&lt;0.9,'Commission Rate and Quota'!$D$13,IF('Impact of Quota'!K75/'Commission Rate and Quota'!$D$3&lt;1,'Commission Rate and Quota'!$D$14,IF('Impact of Quota'!K75/'Commission Rate and Quota'!$D$3&lt;1.25,'Commission Rate and Quota'!$D$15,'Commission Rate and Quota'!$D$16))))),IF(K75/'Commission Rate and Quota'!$E$3&lt;0.5,'Commission Rate and Quota'!$E$11,IF(K75/'Commission Rate and Quota'!$E$3&lt;0.75,'Commission Rate and Quota'!$E$12,IF(K75/'Commission Rate and Quota'!$E$3&lt;0.9,'Commission Rate and Quota'!$E$13,IF(K75/'Commission Rate and Quota'!$E$3&lt;1,'Commission Rate and Quota'!$E$14,IF(K75/'Commission Rate and Quota'!$E$3&lt;1.25,'Commission Rate and Quota'!$E$15,'Commission Rate and Quota'!$E$16))))))</f>
        <v>0.18</v>
      </c>
      <c r="M75" s="46">
        <f t="shared" si="7"/>
        <v>3129.5070000000001</v>
      </c>
      <c r="N75" s="51">
        <f>IF(I75="Product",K75/'Commission Rate and Quota'!$D$3,K75/'Commission Rate and Quota'!$E$3)</f>
        <v>1.2109810696082717</v>
      </c>
      <c r="O75" s="43">
        <f t="shared" si="8"/>
        <v>0</v>
      </c>
      <c r="P75" s="29">
        <f t="shared" si="9"/>
        <v>9.5104436577390622E-2</v>
      </c>
    </row>
    <row r="76" spans="1:16" x14ac:dyDescent="0.25">
      <c r="A76" s="43" t="s">
        <v>113</v>
      </c>
      <c r="B76" s="44">
        <v>45815</v>
      </c>
      <c r="C76" s="43">
        <v>44084</v>
      </c>
      <c r="D76" s="45">
        <v>29926.91</v>
      </c>
      <c r="E76" s="45">
        <v>2100.62</v>
      </c>
      <c r="F76" s="43" t="s">
        <v>33</v>
      </c>
      <c r="G76" s="43">
        <v>1661</v>
      </c>
      <c r="H76" s="43" t="s">
        <v>10</v>
      </c>
      <c r="I76" s="43" t="s">
        <v>34</v>
      </c>
      <c r="J76" s="43" t="s">
        <v>11</v>
      </c>
      <c r="K76" s="46">
        <f t="shared" si="10"/>
        <v>3606437.1900000004</v>
      </c>
      <c r="L76" s="47">
        <f>IF(I76="Product",IF(K76/'Commission Rate and Quota'!$D$3&lt;0.5,'Commission Rate and Quota'!$D$11,IF(K76/'Commission Rate and Quota'!$D$3&lt;0.75,'Commission Rate and Quota'!$D$12,IF(K76/'Commission Rate and Quota'!$D$3&lt;0.9,'Commission Rate and Quota'!$D$13,IF('Impact of Quota'!K76/'Commission Rate and Quota'!$D$3&lt;1,'Commission Rate and Quota'!$D$14,IF('Impact of Quota'!K76/'Commission Rate and Quota'!$D$3&lt;1.25,'Commission Rate and Quota'!$D$15,'Commission Rate and Quota'!$D$16))))),IF(K76/'Commission Rate and Quota'!$E$3&lt;0.5,'Commission Rate and Quota'!$E$11,IF(K76/'Commission Rate and Quota'!$E$3&lt;0.75,'Commission Rate and Quota'!$E$12,IF(K76/'Commission Rate and Quota'!$E$3&lt;0.9,'Commission Rate and Quota'!$E$13,IF(K76/'Commission Rate and Quota'!$E$3&lt;1,'Commission Rate and Quota'!$E$14,IF(K76/'Commission Rate and Quota'!$E$3&lt;1.25,'Commission Rate and Quota'!$E$15,'Commission Rate and Quota'!$E$16))))))</f>
        <v>0.18</v>
      </c>
      <c r="M76" s="46">
        <f t="shared" si="7"/>
        <v>5386.8437999999996</v>
      </c>
      <c r="N76" s="51">
        <f>IF(I76="Product",K76/'Commission Rate and Quota'!$D$3,K76/'Commission Rate and Quota'!$E$3)</f>
        <v>1.221114109539551</v>
      </c>
      <c r="O76" s="43">
        <f t="shared" si="8"/>
        <v>0</v>
      </c>
      <c r="P76" s="29">
        <f t="shared" si="9"/>
        <v>7.0191676989037624E-2</v>
      </c>
    </row>
    <row r="77" spans="1:16" x14ac:dyDescent="0.25">
      <c r="A77" s="43" t="s">
        <v>271</v>
      </c>
      <c r="B77" s="44">
        <v>45829</v>
      </c>
      <c r="C77" s="43">
        <v>170447</v>
      </c>
      <c r="D77" s="45">
        <v>39761.31</v>
      </c>
      <c r="E77" s="45">
        <v>1986.31</v>
      </c>
      <c r="F77" s="43" t="s">
        <v>33</v>
      </c>
      <c r="G77" s="43">
        <v>1661</v>
      </c>
      <c r="H77" s="43" t="s">
        <v>10</v>
      </c>
      <c r="I77" s="43" t="s">
        <v>34</v>
      </c>
      <c r="J77" s="43" t="s">
        <v>11</v>
      </c>
      <c r="K77" s="46">
        <f t="shared" si="10"/>
        <v>3646198.5000000005</v>
      </c>
      <c r="L77" s="47">
        <f>IF(I77="Product",IF(K77/'Commission Rate and Quota'!$D$3&lt;0.5,'Commission Rate and Quota'!$D$11,IF(K77/'Commission Rate and Quota'!$D$3&lt;0.75,'Commission Rate and Quota'!$D$12,IF(K77/'Commission Rate and Quota'!$D$3&lt;0.9,'Commission Rate and Quota'!$D$13,IF('Impact of Quota'!K77/'Commission Rate and Quota'!$D$3&lt;1,'Commission Rate and Quota'!$D$14,IF('Impact of Quota'!K77/'Commission Rate and Quota'!$D$3&lt;1.25,'Commission Rate and Quota'!$D$15,'Commission Rate and Quota'!$D$16))))),IF(K77/'Commission Rate and Quota'!$E$3&lt;0.5,'Commission Rate and Quota'!$E$11,IF(K77/'Commission Rate and Quota'!$E$3&lt;0.75,'Commission Rate and Quota'!$E$12,IF(K77/'Commission Rate and Quota'!$E$3&lt;0.9,'Commission Rate and Quota'!$E$13,IF(K77/'Commission Rate and Quota'!$E$3&lt;1,'Commission Rate and Quota'!$E$14,IF(K77/'Commission Rate and Quota'!$E$3&lt;1.25,'Commission Rate and Quota'!$E$15,'Commission Rate and Quota'!$E$16))))))</f>
        <v>0.18</v>
      </c>
      <c r="M77" s="46">
        <f t="shared" si="7"/>
        <v>7157.0357999999997</v>
      </c>
      <c r="N77" s="51">
        <f>IF(I77="Product",K77/'Commission Rate and Quota'!$D$3,K77/'Commission Rate and Quota'!$E$3)</f>
        <v>1.2345770077121312</v>
      </c>
      <c r="O77" s="43">
        <f t="shared" si="8"/>
        <v>0</v>
      </c>
      <c r="P77" s="29">
        <f t="shared" si="9"/>
        <v>4.9955849040185046E-2</v>
      </c>
    </row>
    <row r="78" spans="1:16" x14ac:dyDescent="0.25">
      <c r="A78" s="43" t="s">
        <v>134</v>
      </c>
      <c r="B78" s="44">
        <v>45830</v>
      </c>
      <c r="C78" s="43">
        <v>57609</v>
      </c>
      <c r="D78" s="45">
        <v>9766.5</v>
      </c>
      <c r="E78" s="45">
        <v>994.5</v>
      </c>
      <c r="F78" s="43" t="s">
        <v>33</v>
      </c>
      <c r="G78" s="43">
        <v>1661</v>
      </c>
      <c r="H78" s="43" t="s">
        <v>10</v>
      </c>
      <c r="I78" s="43" t="s">
        <v>34</v>
      </c>
      <c r="J78" s="43" t="s">
        <v>11</v>
      </c>
      <c r="K78" s="46">
        <f t="shared" si="10"/>
        <v>3655965.0000000005</v>
      </c>
      <c r="L78" s="47">
        <f>IF(I78="Product",IF(K78/'Commission Rate and Quota'!$D$3&lt;0.5,'Commission Rate and Quota'!$D$11,IF(K78/'Commission Rate and Quota'!$D$3&lt;0.75,'Commission Rate and Quota'!$D$12,IF(K78/'Commission Rate and Quota'!$D$3&lt;0.9,'Commission Rate and Quota'!$D$13,IF('Impact of Quota'!K78/'Commission Rate and Quota'!$D$3&lt;1,'Commission Rate and Quota'!$D$14,IF('Impact of Quota'!K78/'Commission Rate and Quota'!$D$3&lt;1.25,'Commission Rate and Quota'!$D$15,'Commission Rate and Quota'!$D$16))))),IF(K78/'Commission Rate and Quota'!$E$3&lt;0.5,'Commission Rate and Quota'!$E$11,IF(K78/'Commission Rate and Quota'!$E$3&lt;0.75,'Commission Rate and Quota'!$E$12,IF(K78/'Commission Rate and Quota'!$E$3&lt;0.9,'Commission Rate and Quota'!$E$13,IF(K78/'Commission Rate and Quota'!$E$3&lt;1,'Commission Rate and Quota'!$E$14,IF(K78/'Commission Rate and Quota'!$E$3&lt;1.25,'Commission Rate and Quota'!$E$15,'Commission Rate and Quota'!$E$16))))))</f>
        <v>0.18</v>
      </c>
      <c r="M78" s="46">
        <f t="shared" si="7"/>
        <v>1757.97</v>
      </c>
      <c r="N78" s="51">
        <f>IF(I78="Product",K78/'Commission Rate and Quota'!$D$3,K78/'Commission Rate and Quota'!$E$3)</f>
        <v>1.2378838754939649</v>
      </c>
      <c r="O78" s="43">
        <f t="shared" si="8"/>
        <v>0</v>
      </c>
      <c r="P78" s="29">
        <f t="shared" si="9"/>
        <v>0.10182767624020887</v>
      </c>
    </row>
    <row r="79" spans="1:16" x14ac:dyDescent="0.25">
      <c r="A79" s="43" t="s">
        <v>294</v>
      </c>
      <c r="B79" s="44">
        <v>45834</v>
      </c>
      <c r="C79" s="43">
        <v>351594</v>
      </c>
      <c r="D79" s="45">
        <v>15156.06</v>
      </c>
      <c r="E79" s="45">
        <v>2425.23</v>
      </c>
      <c r="F79" s="43" t="s">
        <v>33</v>
      </c>
      <c r="G79" s="43">
        <v>1661</v>
      </c>
      <c r="H79" s="43" t="s">
        <v>10</v>
      </c>
      <c r="I79" s="43" t="s">
        <v>34</v>
      </c>
      <c r="J79" s="43" t="s">
        <v>11</v>
      </c>
      <c r="K79" s="46">
        <f t="shared" si="10"/>
        <v>3671121.0600000005</v>
      </c>
      <c r="L79" s="47">
        <f>IF(I79="Product",IF(K79/'Commission Rate and Quota'!$D$3&lt;0.5,'Commission Rate and Quota'!$D$11,IF(K79/'Commission Rate and Quota'!$D$3&lt;0.75,'Commission Rate and Quota'!$D$12,IF(K79/'Commission Rate and Quota'!$D$3&lt;0.9,'Commission Rate and Quota'!$D$13,IF('Impact of Quota'!K79/'Commission Rate and Quota'!$D$3&lt;1,'Commission Rate and Quota'!$D$14,IF('Impact of Quota'!K79/'Commission Rate and Quota'!$D$3&lt;1.25,'Commission Rate and Quota'!$D$15,'Commission Rate and Quota'!$D$16))))),IF(K79/'Commission Rate and Quota'!$E$3&lt;0.5,'Commission Rate and Quota'!$E$11,IF(K79/'Commission Rate and Quota'!$E$3&lt;0.75,'Commission Rate and Quota'!$E$12,IF(K79/'Commission Rate and Quota'!$E$3&lt;0.9,'Commission Rate and Quota'!$E$13,IF(K79/'Commission Rate and Quota'!$E$3&lt;1,'Commission Rate and Quota'!$E$14,IF(K79/'Commission Rate and Quota'!$E$3&lt;1.25,'Commission Rate and Quota'!$E$15,'Commission Rate and Quota'!$E$16))))))</f>
        <v>0.18</v>
      </c>
      <c r="M79" s="46">
        <f t="shared" si="7"/>
        <v>2728.0907999999999</v>
      </c>
      <c r="N79" s="51">
        <f>IF(I79="Product",K79/'Commission Rate and Quota'!$D$3,K79/'Commission Rate and Quota'!$E$3)</f>
        <v>1.2430156101495262</v>
      </c>
      <c r="O79" s="43">
        <f t="shared" si="8"/>
        <v>0</v>
      </c>
      <c r="P79" s="29">
        <f t="shared" si="9"/>
        <v>0.16001718124631337</v>
      </c>
    </row>
    <row r="80" spans="1:16" x14ac:dyDescent="0.25">
      <c r="A80" s="43" t="s">
        <v>294</v>
      </c>
      <c r="B80" s="44">
        <v>45834</v>
      </c>
      <c r="C80" s="43">
        <v>351594</v>
      </c>
      <c r="D80" s="45">
        <v>159.29</v>
      </c>
      <c r="E80" s="45">
        <v>25.49</v>
      </c>
      <c r="F80" s="43" t="s">
        <v>33</v>
      </c>
      <c r="G80" s="43">
        <v>1661</v>
      </c>
      <c r="H80" s="43" t="s">
        <v>10</v>
      </c>
      <c r="I80" s="43" t="s">
        <v>34</v>
      </c>
      <c r="J80" s="43" t="s">
        <v>11</v>
      </c>
      <c r="K80" s="46">
        <f t="shared" si="10"/>
        <v>3671280.3500000006</v>
      </c>
      <c r="L80" s="47">
        <f>IF(I80="Product",IF(K80/'Commission Rate and Quota'!$D$3&lt;0.5,'Commission Rate and Quota'!$D$11,IF(K80/'Commission Rate and Quota'!$D$3&lt;0.75,'Commission Rate and Quota'!$D$12,IF(K80/'Commission Rate and Quota'!$D$3&lt;0.9,'Commission Rate and Quota'!$D$13,IF('Impact of Quota'!K80/'Commission Rate and Quota'!$D$3&lt;1,'Commission Rate and Quota'!$D$14,IF('Impact of Quota'!K80/'Commission Rate and Quota'!$D$3&lt;1.25,'Commission Rate and Quota'!$D$15,'Commission Rate and Quota'!$D$16))))),IF(K80/'Commission Rate and Quota'!$E$3&lt;0.5,'Commission Rate and Quota'!$E$11,IF(K80/'Commission Rate and Quota'!$E$3&lt;0.75,'Commission Rate and Quota'!$E$12,IF(K80/'Commission Rate and Quota'!$E$3&lt;0.9,'Commission Rate and Quota'!$E$13,IF(K80/'Commission Rate and Quota'!$E$3&lt;1,'Commission Rate and Quota'!$E$14,IF(K80/'Commission Rate and Quota'!$E$3&lt;1.25,'Commission Rate and Quota'!$E$15,'Commission Rate and Quota'!$E$16))))))</f>
        <v>0.18</v>
      </c>
      <c r="M80" s="46">
        <f t="shared" si="7"/>
        <v>28.672199999999997</v>
      </c>
      <c r="N80" s="51">
        <f>IF(I80="Product",K80/'Commission Rate and Quota'!$D$3,K80/'Commission Rate and Quota'!$E$3)</f>
        <v>1.2430695446162203</v>
      </c>
      <c r="O80" s="43">
        <f t="shared" si="8"/>
        <v>0</v>
      </c>
      <c r="P80" s="29">
        <f t="shared" si="9"/>
        <v>0.16002260028878146</v>
      </c>
    </row>
    <row r="81" spans="1:16" x14ac:dyDescent="0.25">
      <c r="A81" s="43" t="s">
        <v>294</v>
      </c>
      <c r="B81" s="44">
        <v>45834</v>
      </c>
      <c r="C81" s="43">
        <v>351594</v>
      </c>
      <c r="D81" s="45">
        <v>1291.3499999999999</v>
      </c>
      <c r="E81" s="45">
        <v>0</v>
      </c>
      <c r="F81" s="43" t="s">
        <v>33</v>
      </c>
      <c r="G81" s="43">
        <v>1661</v>
      </c>
      <c r="H81" s="43" t="s">
        <v>10</v>
      </c>
      <c r="I81" s="43" t="s">
        <v>34</v>
      </c>
      <c r="J81" s="43" t="s">
        <v>11</v>
      </c>
      <c r="K81" s="46">
        <f t="shared" si="10"/>
        <v>3672571.7000000007</v>
      </c>
      <c r="L81" s="47">
        <f>IF(I81="Product",IF(K81/'Commission Rate and Quota'!$D$3&lt;0.5,'Commission Rate and Quota'!$D$11,IF(K81/'Commission Rate and Quota'!$D$3&lt;0.75,'Commission Rate and Quota'!$D$12,IF(K81/'Commission Rate and Quota'!$D$3&lt;0.9,'Commission Rate and Quota'!$D$13,IF('Impact of Quota'!K81/'Commission Rate and Quota'!$D$3&lt;1,'Commission Rate and Quota'!$D$14,IF('Impact of Quota'!K81/'Commission Rate and Quota'!$D$3&lt;1.25,'Commission Rate and Quota'!$D$15,'Commission Rate and Quota'!$D$16))))),IF(K81/'Commission Rate and Quota'!$E$3&lt;0.5,'Commission Rate and Quota'!$E$11,IF(K81/'Commission Rate and Quota'!$E$3&lt;0.75,'Commission Rate and Quota'!$E$12,IF(K81/'Commission Rate and Quota'!$E$3&lt;0.9,'Commission Rate and Quota'!$E$13,IF(K81/'Commission Rate and Quota'!$E$3&lt;1,'Commission Rate and Quota'!$E$14,IF(K81/'Commission Rate and Quota'!$E$3&lt;1.25,'Commission Rate and Quota'!$E$15,'Commission Rate and Quota'!$E$16))))))</f>
        <v>0.18</v>
      </c>
      <c r="M81" s="46">
        <f t="shared" si="7"/>
        <v>232.44299999999998</v>
      </c>
      <c r="N81" s="51">
        <f>IF(I81="Product",K81/'Commission Rate and Quota'!$D$3,K81/'Commission Rate and Quota'!$E$3)</f>
        <v>1.2435067865872511</v>
      </c>
      <c r="O81" s="43">
        <f t="shared" si="8"/>
        <v>0</v>
      </c>
      <c r="P81" s="29">
        <f t="shared" si="9"/>
        <v>0</v>
      </c>
    </row>
    <row r="82" spans="1:16" x14ac:dyDescent="0.25">
      <c r="A82" s="43" t="s">
        <v>295</v>
      </c>
      <c r="B82" s="44">
        <v>45858</v>
      </c>
      <c r="C82" s="43">
        <v>351594</v>
      </c>
      <c r="D82" s="45">
        <v>1252.3800000000001</v>
      </c>
      <c r="E82" s="45">
        <v>200.4</v>
      </c>
      <c r="F82" s="43" t="s">
        <v>33</v>
      </c>
      <c r="G82" s="43">
        <v>1661</v>
      </c>
      <c r="H82" s="43" t="s">
        <v>10</v>
      </c>
      <c r="I82" s="43" t="s">
        <v>34</v>
      </c>
      <c r="J82" s="43" t="s">
        <v>11</v>
      </c>
      <c r="K82" s="46">
        <f t="shared" si="10"/>
        <v>3673824.0800000005</v>
      </c>
      <c r="L82" s="47">
        <f>IF(I82="Product",IF(K82/'Commission Rate and Quota'!$D$3&lt;0.5,'Commission Rate and Quota'!$D$11,IF(K82/'Commission Rate and Quota'!$D$3&lt;0.75,'Commission Rate and Quota'!$D$12,IF(K82/'Commission Rate and Quota'!$D$3&lt;0.9,'Commission Rate and Quota'!$D$13,IF('Impact of Quota'!K82/'Commission Rate and Quota'!$D$3&lt;1,'Commission Rate and Quota'!$D$14,IF('Impact of Quota'!K82/'Commission Rate and Quota'!$D$3&lt;1.25,'Commission Rate and Quota'!$D$15,'Commission Rate and Quota'!$D$16))))),IF(K82/'Commission Rate and Quota'!$E$3&lt;0.5,'Commission Rate and Quota'!$E$11,IF(K82/'Commission Rate and Quota'!$E$3&lt;0.75,'Commission Rate and Quota'!$E$12,IF(K82/'Commission Rate and Quota'!$E$3&lt;0.9,'Commission Rate and Quota'!$E$13,IF(K82/'Commission Rate and Quota'!$E$3&lt;1,'Commission Rate and Quota'!$E$14,IF(K82/'Commission Rate and Quota'!$E$3&lt;1.25,'Commission Rate and Quota'!$E$15,'Commission Rate and Quota'!$E$16))))))</f>
        <v>0.18</v>
      </c>
      <c r="M82" s="46">
        <f t="shared" si="7"/>
        <v>225.42840000000001</v>
      </c>
      <c r="N82" s="51">
        <f>IF(I82="Product",K82/'Commission Rate and Quota'!$D$3,K82/'Commission Rate and Quota'!$E$3)</f>
        <v>1.2439308335920749</v>
      </c>
      <c r="O82" s="43">
        <f t="shared" si="8"/>
        <v>0</v>
      </c>
      <c r="P82" s="29">
        <f t="shared" si="9"/>
        <v>0.1600153308101375</v>
      </c>
    </row>
    <row r="83" spans="1:16" x14ac:dyDescent="0.25">
      <c r="A83" s="43" t="s">
        <v>295</v>
      </c>
      <c r="B83" s="44">
        <v>45858</v>
      </c>
      <c r="C83" s="43">
        <v>351594</v>
      </c>
      <c r="D83" s="45">
        <v>365.26</v>
      </c>
      <c r="E83" s="45">
        <v>58.44</v>
      </c>
      <c r="F83" s="43" t="s">
        <v>33</v>
      </c>
      <c r="G83" s="43">
        <v>1661</v>
      </c>
      <c r="H83" s="43" t="s">
        <v>10</v>
      </c>
      <c r="I83" s="43" t="s">
        <v>34</v>
      </c>
      <c r="J83" s="43" t="s">
        <v>11</v>
      </c>
      <c r="K83" s="46">
        <f t="shared" si="10"/>
        <v>3674189.3400000003</v>
      </c>
      <c r="L83" s="47">
        <f>IF(I83="Product",IF(K83/'Commission Rate and Quota'!$D$3&lt;0.5,'Commission Rate and Quota'!$D$11,IF(K83/'Commission Rate and Quota'!$D$3&lt;0.75,'Commission Rate and Quota'!$D$12,IF(K83/'Commission Rate and Quota'!$D$3&lt;0.9,'Commission Rate and Quota'!$D$13,IF('Impact of Quota'!K83/'Commission Rate and Quota'!$D$3&lt;1,'Commission Rate and Quota'!$D$14,IF('Impact of Quota'!K83/'Commission Rate and Quota'!$D$3&lt;1.25,'Commission Rate and Quota'!$D$15,'Commission Rate and Quota'!$D$16))))),IF(K83/'Commission Rate and Quota'!$E$3&lt;0.5,'Commission Rate and Quota'!$E$11,IF(K83/'Commission Rate and Quota'!$E$3&lt;0.75,'Commission Rate and Quota'!$E$12,IF(K83/'Commission Rate and Quota'!$E$3&lt;0.9,'Commission Rate and Quota'!$E$13,IF(K83/'Commission Rate and Quota'!$E$3&lt;1,'Commission Rate and Quota'!$E$14,IF(K83/'Commission Rate and Quota'!$E$3&lt;1.25,'Commission Rate and Quota'!$E$15,'Commission Rate and Quota'!$E$16))))))</f>
        <v>0.18</v>
      </c>
      <c r="M83" s="46">
        <f t="shared" si="7"/>
        <v>65.746799999999993</v>
      </c>
      <c r="N83" s="51">
        <f>IF(I83="Product",K83/'Commission Rate and Quota'!$D$3,K83/'Commission Rate and Quota'!$E$3)</f>
        <v>1.2440545080431058</v>
      </c>
      <c r="O83" s="43">
        <f t="shared" si="8"/>
        <v>0</v>
      </c>
      <c r="P83" s="29">
        <f t="shared" si="9"/>
        <v>0.15999561955867053</v>
      </c>
    </row>
    <row r="84" spans="1:16" x14ac:dyDescent="0.25">
      <c r="A84" s="43" t="s">
        <v>295</v>
      </c>
      <c r="B84" s="44">
        <v>45858</v>
      </c>
      <c r="C84" s="43">
        <v>351594</v>
      </c>
      <c r="D84" s="45">
        <v>82.6</v>
      </c>
      <c r="E84" s="45">
        <v>0</v>
      </c>
      <c r="F84" s="43" t="s">
        <v>33</v>
      </c>
      <c r="G84" s="43">
        <v>1661</v>
      </c>
      <c r="H84" s="43" t="s">
        <v>10</v>
      </c>
      <c r="I84" s="43" t="s">
        <v>34</v>
      </c>
      <c r="J84" s="43" t="s">
        <v>11</v>
      </c>
      <c r="K84" s="46">
        <f t="shared" si="10"/>
        <v>3674271.9400000004</v>
      </c>
      <c r="L84" s="47">
        <f>IF(I84="Product",IF(K84/'Commission Rate and Quota'!$D$3&lt;0.5,'Commission Rate and Quota'!$D$11,IF(K84/'Commission Rate and Quota'!$D$3&lt;0.75,'Commission Rate and Quota'!$D$12,IF(K84/'Commission Rate and Quota'!$D$3&lt;0.9,'Commission Rate and Quota'!$D$13,IF('Impact of Quota'!K84/'Commission Rate and Quota'!$D$3&lt;1,'Commission Rate and Quota'!$D$14,IF('Impact of Quota'!K84/'Commission Rate and Quota'!$D$3&lt;1.25,'Commission Rate and Quota'!$D$15,'Commission Rate and Quota'!$D$16))))),IF(K84/'Commission Rate and Quota'!$E$3&lt;0.5,'Commission Rate and Quota'!$E$11,IF(K84/'Commission Rate and Quota'!$E$3&lt;0.75,'Commission Rate and Quota'!$E$12,IF(K84/'Commission Rate and Quota'!$E$3&lt;0.9,'Commission Rate and Quota'!$E$13,IF(K84/'Commission Rate and Quota'!$E$3&lt;1,'Commission Rate and Quota'!$E$14,IF(K84/'Commission Rate and Quota'!$E$3&lt;1.25,'Commission Rate and Quota'!$E$15,'Commission Rate and Quota'!$E$16))))))</f>
        <v>0.18</v>
      </c>
      <c r="M84" s="46">
        <f t="shared" si="7"/>
        <v>14.867999999999999</v>
      </c>
      <c r="N84" s="51">
        <f>IF(I84="Product",K84/'Commission Rate and Quota'!$D$3,K84/'Commission Rate and Quota'!$E$3)</f>
        <v>1.24408247581854</v>
      </c>
      <c r="O84" s="43">
        <f t="shared" si="8"/>
        <v>0</v>
      </c>
      <c r="P84" s="29">
        <f t="shared" si="9"/>
        <v>0</v>
      </c>
    </row>
    <row r="85" spans="1:16" x14ac:dyDescent="0.25">
      <c r="A85" s="43" t="s">
        <v>101</v>
      </c>
      <c r="B85" s="44">
        <v>45861</v>
      </c>
      <c r="C85" s="43">
        <v>43369</v>
      </c>
      <c r="D85" s="45">
        <v>15000</v>
      </c>
      <c r="E85" s="45">
        <v>2148</v>
      </c>
      <c r="F85" s="43" t="s">
        <v>33</v>
      </c>
      <c r="G85" s="43">
        <v>1661</v>
      </c>
      <c r="H85" s="43" t="s">
        <v>10</v>
      </c>
      <c r="I85" s="43" t="s">
        <v>34</v>
      </c>
      <c r="J85" s="43" t="s">
        <v>11</v>
      </c>
      <c r="K85" s="46">
        <f t="shared" si="10"/>
        <v>3689271.9400000004</v>
      </c>
      <c r="L85" s="47">
        <f>IF(I85="Product",IF(K85/'Commission Rate and Quota'!$D$3&lt;0.5,'Commission Rate and Quota'!$D$11,IF(K85/'Commission Rate and Quota'!$D$3&lt;0.75,'Commission Rate and Quota'!$D$12,IF(K85/'Commission Rate and Quota'!$D$3&lt;0.9,'Commission Rate and Quota'!$D$13,IF('Impact of Quota'!K85/'Commission Rate and Quota'!$D$3&lt;1,'Commission Rate and Quota'!$D$14,IF('Impact of Quota'!K85/'Commission Rate and Quota'!$D$3&lt;1.25,'Commission Rate and Quota'!$D$15,'Commission Rate and Quota'!$D$16))))),IF(K85/'Commission Rate and Quota'!$E$3&lt;0.5,'Commission Rate and Quota'!$E$11,IF(K85/'Commission Rate and Quota'!$E$3&lt;0.75,'Commission Rate and Quota'!$E$12,IF(K85/'Commission Rate and Quota'!$E$3&lt;0.9,'Commission Rate and Quota'!$E$13,IF(K85/'Commission Rate and Quota'!$E$3&lt;1,'Commission Rate and Quota'!$E$14,IF(K85/'Commission Rate and Quota'!$E$3&lt;1.25,'Commission Rate and Quota'!$E$15,'Commission Rate and Quota'!$E$16))))))</f>
        <v>0.18</v>
      </c>
      <c r="M85" s="46">
        <f t="shared" si="7"/>
        <v>2700</v>
      </c>
      <c r="N85" s="52">
        <f>IF(I85="Product",K85/'Commission Rate and Quota'!$D$3,K85/'Commission Rate and Quota'!$E$3)</f>
        <v>1.2491613696625483</v>
      </c>
      <c r="O85" s="43">
        <f t="shared" si="8"/>
        <v>0</v>
      </c>
      <c r="P85" s="29">
        <f t="shared" si="9"/>
        <v>0.14319999999999999</v>
      </c>
    </row>
    <row r="86" spans="1:16" x14ac:dyDescent="0.25">
      <c r="A86" s="43" t="s">
        <v>101</v>
      </c>
      <c r="B86" s="44">
        <v>45861</v>
      </c>
      <c r="C86" s="43">
        <v>43369</v>
      </c>
      <c r="D86" s="45">
        <v>2478</v>
      </c>
      <c r="E86" s="45">
        <v>498</v>
      </c>
      <c r="F86" s="43" t="s">
        <v>33</v>
      </c>
      <c r="G86" s="43">
        <v>1661</v>
      </c>
      <c r="H86" s="43" t="s">
        <v>10</v>
      </c>
      <c r="I86" s="43" t="s">
        <v>34</v>
      </c>
      <c r="J86" s="43" t="s">
        <v>11</v>
      </c>
      <c r="K86" s="46">
        <f t="shared" si="10"/>
        <v>3691749.9400000004</v>
      </c>
      <c r="L86" s="47">
        <f>IF(I86="Product",IF(K86/'Commission Rate and Quota'!$D$3&lt;0.5,'Commission Rate and Quota'!$D$11,IF(K86/'Commission Rate and Quota'!$D$3&lt;0.75,'Commission Rate and Quota'!$D$12,IF(K86/'Commission Rate and Quota'!$D$3&lt;0.9,'Commission Rate and Quota'!$D$13,IF('Impact of Quota'!K86/'Commission Rate and Quota'!$D$3&lt;1,'Commission Rate and Quota'!$D$14,IF('Impact of Quota'!K86/'Commission Rate and Quota'!$D$3&lt;1.25,'Commission Rate and Quota'!$D$15,'Commission Rate and Quota'!$D$16))))),IF(K86/'Commission Rate and Quota'!$E$3&lt;0.5,'Commission Rate and Quota'!$E$11,IF(K86/'Commission Rate and Quota'!$E$3&lt;0.75,'Commission Rate and Quota'!$E$12,IF(K86/'Commission Rate and Quota'!$E$3&lt;0.9,'Commission Rate and Quota'!$E$13,IF(K86/'Commission Rate and Quota'!$E$3&lt;1,'Commission Rate and Quota'!$E$14,IF(K86/'Commission Rate and Quota'!$E$3&lt;1.25,'Commission Rate and Quota'!$E$15,'Commission Rate and Quota'!$E$16))))))</f>
        <v>0.2</v>
      </c>
      <c r="M86" s="46">
        <f t="shared" si="7"/>
        <v>495.6</v>
      </c>
      <c r="N86" s="52">
        <f>IF(I86="Product",K86/'Commission Rate and Quota'!$D$3,K86/'Commission Rate and Quota'!$E$3)</f>
        <v>1.2500004029255785</v>
      </c>
      <c r="O86" s="43">
        <f t="shared" si="8"/>
        <v>1</v>
      </c>
      <c r="P86" s="29">
        <f t="shared" si="9"/>
        <v>0.2009685230024213</v>
      </c>
    </row>
    <row r="87" spans="1:16" x14ac:dyDescent="0.25">
      <c r="A87" s="43" t="s">
        <v>123</v>
      </c>
      <c r="B87" s="44">
        <v>45661</v>
      </c>
      <c r="C87" s="43">
        <v>57609</v>
      </c>
      <c r="D87" s="45">
        <v>4800</v>
      </c>
      <c r="E87" s="45">
        <v>1920</v>
      </c>
      <c r="F87" s="43" t="s">
        <v>33</v>
      </c>
      <c r="G87" s="43">
        <v>1661</v>
      </c>
      <c r="H87" s="43" t="s">
        <v>10</v>
      </c>
      <c r="I87" s="43" t="s">
        <v>38</v>
      </c>
      <c r="J87" s="43" t="s">
        <v>11</v>
      </c>
      <c r="K87" s="46">
        <f>D87</f>
        <v>4800</v>
      </c>
      <c r="L87" s="47">
        <f>IF(I87="Product",IF(K87/'Commission Rate and Quota'!$D$3&lt;0.5,'Commission Rate and Quota'!$D$11,IF(K87/'Commission Rate and Quota'!$D$3&lt;0.75,'Commission Rate and Quota'!$D$12,IF(K87/'Commission Rate and Quota'!$D$3&lt;0.9,'Commission Rate and Quota'!$D$13,IF('Impact of Quota'!K87/'Commission Rate and Quota'!$D$3&lt;1,'Commission Rate and Quota'!$D$14,IF('Impact of Quota'!K87/'Commission Rate and Quota'!$D$3&lt;1.25,'Commission Rate and Quota'!$D$15,'Commission Rate and Quota'!$D$16))))),IF(K87/'Commission Rate and Quota'!$E$3&lt;0.5,'Commission Rate and Quota'!$E$11,IF(K87/'Commission Rate and Quota'!$E$3&lt;0.75,'Commission Rate and Quota'!$E$12,IF(K87/'Commission Rate and Quota'!$E$3&lt;0.9,'Commission Rate and Quota'!$E$13,IF(K87/'Commission Rate and Quota'!$E$3&lt;1,'Commission Rate and Quota'!$E$14,IF(K87/'Commission Rate and Quota'!$E$3&lt;1.25,'Commission Rate and Quota'!$E$15,'Commission Rate and Quota'!$E$16))))))</f>
        <v>0.1</v>
      </c>
      <c r="M87" s="46">
        <f t="shared" si="7"/>
        <v>480</v>
      </c>
      <c r="N87" s="51">
        <f>IF(I87="Product",K87/'Commission Rate and Quota'!$D$3,K87/'Commission Rate and Quota'!$E$3)</f>
        <v>1.9359912880392037E-2</v>
      </c>
      <c r="O87" s="43">
        <f t="shared" si="8"/>
        <v>0</v>
      </c>
      <c r="P87" s="29">
        <f t="shared" si="9"/>
        <v>0.4</v>
      </c>
    </row>
    <row r="88" spans="1:16" x14ac:dyDescent="0.25">
      <c r="A88" s="43" t="s">
        <v>123</v>
      </c>
      <c r="B88" s="44">
        <v>45661</v>
      </c>
      <c r="C88" s="43">
        <v>57609</v>
      </c>
      <c r="D88" s="45">
        <v>48375</v>
      </c>
      <c r="E88" s="45">
        <v>19350</v>
      </c>
      <c r="F88" s="43" t="s">
        <v>33</v>
      </c>
      <c r="G88" s="43">
        <v>1661</v>
      </c>
      <c r="H88" s="43" t="s">
        <v>10</v>
      </c>
      <c r="I88" s="43" t="s">
        <v>38</v>
      </c>
      <c r="J88" s="43" t="s">
        <v>11</v>
      </c>
      <c r="K88" s="46">
        <f>D88+K87</f>
        <v>53175</v>
      </c>
      <c r="L88" s="47">
        <f>IF(I88="Product",IF(K88/'Commission Rate and Quota'!$D$3&lt;0.5,'Commission Rate and Quota'!$D$11,IF(K88/'Commission Rate and Quota'!$D$3&lt;0.75,'Commission Rate and Quota'!$D$12,IF(K88/'Commission Rate and Quota'!$D$3&lt;0.9,'Commission Rate and Quota'!$D$13,IF('Impact of Quota'!K88/'Commission Rate and Quota'!$D$3&lt;1,'Commission Rate and Quota'!$D$14,IF('Impact of Quota'!K88/'Commission Rate and Quota'!$D$3&lt;1.25,'Commission Rate and Quota'!$D$15,'Commission Rate and Quota'!$D$16))))),IF(K88/'Commission Rate and Quota'!$E$3&lt;0.5,'Commission Rate and Quota'!$E$11,IF(K88/'Commission Rate and Quota'!$E$3&lt;0.75,'Commission Rate and Quota'!$E$12,IF(K88/'Commission Rate and Quota'!$E$3&lt;0.9,'Commission Rate and Quota'!$E$13,IF(K88/'Commission Rate and Quota'!$E$3&lt;1,'Commission Rate and Quota'!$E$14,IF(K88/'Commission Rate and Quota'!$E$3&lt;1.25,'Commission Rate and Quota'!$E$15,'Commission Rate and Quota'!$E$16))))))</f>
        <v>0.1</v>
      </c>
      <c r="M88" s="46">
        <f t="shared" si="7"/>
        <v>4837.5</v>
      </c>
      <c r="N88" s="51">
        <f>IF(I88="Product",K88/'Commission Rate and Quota'!$D$3,K88/'Commission Rate and Quota'!$E$3)</f>
        <v>0.21447153487809306</v>
      </c>
      <c r="O88" s="43">
        <f t="shared" si="8"/>
        <v>0</v>
      </c>
      <c r="P88" s="29">
        <f t="shared" si="9"/>
        <v>0.4</v>
      </c>
    </row>
    <row r="89" spans="1:16" x14ac:dyDescent="0.25">
      <c r="A89" s="43" t="s">
        <v>282</v>
      </c>
      <c r="B89" s="44">
        <v>45708</v>
      </c>
      <c r="C89" s="43">
        <v>221356</v>
      </c>
      <c r="D89" s="45">
        <v>17380</v>
      </c>
      <c r="E89" s="45">
        <v>6315</v>
      </c>
      <c r="F89" s="43" t="s">
        <v>33</v>
      </c>
      <c r="G89" s="43">
        <v>1661</v>
      </c>
      <c r="H89" s="43" t="s">
        <v>10</v>
      </c>
      <c r="I89" s="43" t="s">
        <v>38</v>
      </c>
      <c r="J89" s="43" t="s">
        <v>11</v>
      </c>
      <c r="K89" s="46">
        <f t="shared" ref="K89:K100" si="11">D89+K88</f>
        <v>70555</v>
      </c>
      <c r="L89" s="47">
        <f>IF(I89="Product",IF(K89/'Commission Rate and Quota'!$D$3&lt;0.5,'Commission Rate and Quota'!$D$11,IF(K89/'Commission Rate and Quota'!$D$3&lt;0.75,'Commission Rate and Quota'!$D$12,IF(K89/'Commission Rate and Quota'!$D$3&lt;0.9,'Commission Rate and Quota'!$D$13,IF('Impact of Quota'!K89/'Commission Rate and Quota'!$D$3&lt;1,'Commission Rate and Quota'!$D$14,IF('Impact of Quota'!K89/'Commission Rate and Quota'!$D$3&lt;1.25,'Commission Rate and Quota'!$D$15,'Commission Rate and Quota'!$D$16))))),IF(K89/'Commission Rate and Quota'!$E$3&lt;0.5,'Commission Rate and Quota'!$E$11,IF(K89/'Commission Rate and Quota'!$E$3&lt;0.75,'Commission Rate and Quota'!$E$12,IF(K89/'Commission Rate and Quota'!$E$3&lt;0.9,'Commission Rate and Quota'!$E$13,IF(K89/'Commission Rate and Quota'!$E$3&lt;1,'Commission Rate and Quota'!$E$14,IF(K89/'Commission Rate and Quota'!$E$3&lt;1.25,'Commission Rate and Quota'!$E$15,'Commission Rate and Quota'!$E$16))))))</f>
        <v>0.1</v>
      </c>
      <c r="M89" s="46">
        <f t="shared" si="7"/>
        <v>1738</v>
      </c>
      <c r="N89" s="51">
        <f>IF(I89="Product",K89/'Commission Rate and Quota'!$D$3,K89/'Commission Rate and Quota'!$E$3)</f>
        <v>0.28457055276584586</v>
      </c>
      <c r="O89" s="43">
        <f t="shared" si="8"/>
        <v>0</v>
      </c>
      <c r="P89" s="29">
        <f t="shared" si="9"/>
        <v>0.3633486766398159</v>
      </c>
    </row>
    <row r="90" spans="1:16" x14ac:dyDescent="0.25">
      <c r="A90" s="43" t="s">
        <v>283</v>
      </c>
      <c r="B90" s="44">
        <v>45708</v>
      </c>
      <c r="C90" s="43">
        <v>221356</v>
      </c>
      <c r="D90" s="45">
        <v>45000.3</v>
      </c>
      <c r="E90" s="45">
        <v>18270.3</v>
      </c>
      <c r="F90" s="43" t="s">
        <v>33</v>
      </c>
      <c r="G90" s="43">
        <v>1661</v>
      </c>
      <c r="H90" s="43" t="s">
        <v>10</v>
      </c>
      <c r="I90" s="43" t="s">
        <v>38</v>
      </c>
      <c r="J90" s="43" t="s">
        <v>11</v>
      </c>
      <c r="K90" s="46">
        <f t="shared" si="11"/>
        <v>115555.3</v>
      </c>
      <c r="L90" s="47">
        <f>IF(I90="Product",IF(K90/'Commission Rate and Quota'!$D$3&lt;0.5,'Commission Rate and Quota'!$D$11,IF(K90/'Commission Rate and Quota'!$D$3&lt;0.75,'Commission Rate and Quota'!$D$12,IF(K90/'Commission Rate and Quota'!$D$3&lt;0.9,'Commission Rate and Quota'!$D$13,IF('Impact of Quota'!K90/'Commission Rate and Quota'!$D$3&lt;1,'Commission Rate and Quota'!$D$14,IF('Impact of Quota'!K90/'Commission Rate and Quota'!$D$3&lt;1.25,'Commission Rate and Quota'!$D$15,'Commission Rate and Quota'!$D$16))))),IF(K90/'Commission Rate and Quota'!$E$3&lt;0.5,'Commission Rate and Quota'!$E$11,IF(K90/'Commission Rate and Quota'!$E$3&lt;0.75,'Commission Rate and Quota'!$E$12,IF(K90/'Commission Rate and Quota'!$E$3&lt;0.9,'Commission Rate and Quota'!$E$13,IF(K90/'Commission Rate and Quota'!$E$3&lt;1,'Commission Rate and Quota'!$E$14,IF(K90/'Commission Rate and Quota'!$E$3&lt;1.25,'Commission Rate and Quota'!$E$15,'Commission Rate and Quota'!$E$16))))))</f>
        <v>0.1</v>
      </c>
      <c r="M90" s="46">
        <f t="shared" si="7"/>
        <v>4500.0300000000007</v>
      </c>
      <c r="N90" s="51">
        <f>IF(I90="Product",K90/'Commission Rate and Quota'!$D$3,K90/'Commission Rate and Quota'!$E$3)</f>
        <v>0.46607094601407628</v>
      </c>
      <c r="O90" s="43">
        <f t="shared" si="8"/>
        <v>0</v>
      </c>
      <c r="P90" s="29">
        <f t="shared" si="9"/>
        <v>0.40600395997360011</v>
      </c>
    </row>
    <row r="91" spans="1:16" x14ac:dyDescent="0.25">
      <c r="A91" s="43" t="s">
        <v>105</v>
      </c>
      <c r="B91" s="44">
        <v>45721</v>
      </c>
      <c r="C91" s="43">
        <v>44084</v>
      </c>
      <c r="D91" s="45">
        <v>1718.5</v>
      </c>
      <c r="E91" s="45">
        <v>234.58</v>
      </c>
      <c r="F91" s="43" t="s">
        <v>33</v>
      </c>
      <c r="G91" s="43">
        <v>1661</v>
      </c>
      <c r="H91" s="43" t="s">
        <v>10</v>
      </c>
      <c r="I91" s="43" t="s">
        <v>38</v>
      </c>
      <c r="J91" s="43" t="s">
        <v>11</v>
      </c>
      <c r="K91" s="46">
        <f t="shared" si="11"/>
        <v>117273.8</v>
      </c>
      <c r="L91" s="47">
        <f>IF(I91="Product",IF(K91/'Commission Rate and Quota'!$D$3&lt;0.5,'Commission Rate and Quota'!$D$11,IF(K91/'Commission Rate and Quota'!$D$3&lt;0.75,'Commission Rate and Quota'!$D$12,IF(K91/'Commission Rate and Quota'!$D$3&lt;0.9,'Commission Rate and Quota'!$D$13,IF('Impact of Quota'!K91/'Commission Rate and Quota'!$D$3&lt;1,'Commission Rate and Quota'!$D$14,IF('Impact of Quota'!K91/'Commission Rate and Quota'!$D$3&lt;1.25,'Commission Rate and Quota'!$D$15,'Commission Rate and Quota'!$D$16))))),IF(K91/'Commission Rate and Quota'!$E$3&lt;0.5,'Commission Rate and Quota'!$E$11,IF(K91/'Commission Rate and Quota'!$E$3&lt;0.75,'Commission Rate and Quota'!$E$12,IF(K91/'Commission Rate and Quota'!$E$3&lt;0.9,'Commission Rate and Quota'!$E$13,IF(K91/'Commission Rate and Quota'!$E$3&lt;1,'Commission Rate and Quota'!$E$14,IF(K91/'Commission Rate and Quota'!$E$3&lt;1.25,'Commission Rate and Quota'!$E$15,'Commission Rate and Quota'!$E$16))))))</f>
        <v>0.1</v>
      </c>
      <c r="M91" s="46">
        <f t="shared" si="7"/>
        <v>171.85000000000002</v>
      </c>
      <c r="N91" s="51">
        <f>IF(I91="Product",K91/'Commission Rate and Quota'!$D$3,K91/'Commission Rate and Quota'!$E$3)</f>
        <v>0.47300219815677497</v>
      </c>
      <c r="O91" s="43">
        <f t="shared" si="8"/>
        <v>0</v>
      </c>
      <c r="P91" s="29">
        <f t="shared" si="9"/>
        <v>0.13650276403840558</v>
      </c>
    </row>
    <row r="92" spans="1:16" x14ac:dyDescent="0.25">
      <c r="A92" s="43" t="s">
        <v>100</v>
      </c>
      <c r="B92" s="44">
        <v>45730</v>
      </c>
      <c r="C92" s="43">
        <v>43369</v>
      </c>
      <c r="D92" s="45">
        <v>13975</v>
      </c>
      <c r="E92" s="45">
        <v>6478.5</v>
      </c>
      <c r="F92" s="43" t="s">
        <v>33</v>
      </c>
      <c r="G92" s="43">
        <v>1661</v>
      </c>
      <c r="H92" s="43" t="s">
        <v>10</v>
      </c>
      <c r="I92" s="43" t="s">
        <v>38</v>
      </c>
      <c r="J92" s="43" t="s">
        <v>11</v>
      </c>
      <c r="K92" s="46">
        <f t="shared" si="11"/>
        <v>131248.79999999999</v>
      </c>
      <c r="L92" s="47">
        <f>IF(I92="Product",IF(K92/'Commission Rate and Quota'!$D$3&lt;0.5,'Commission Rate and Quota'!$D$11,IF(K92/'Commission Rate and Quota'!$D$3&lt;0.75,'Commission Rate and Quota'!$D$12,IF(K92/'Commission Rate and Quota'!$D$3&lt;0.9,'Commission Rate and Quota'!$D$13,IF('Impact of Quota'!K92/'Commission Rate and Quota'!$D$3&lt;1,'Commission Rate and Quota'!$D$14,IF('Impact of Quota'!K92/'Commission Rate and Quota'!$D$3&lt;1.25,'Commission Rate and Quota'!$D$15,'Commission Rate and Quota'!$D$16))))),IF(K92/'Commission Rate and Quota'!$E$3&lt;0.5,'Commission Rate and Quota'!$E$11,IF(K92/'Commission Rate and Quota'!$E$3&lt;0.75,'Commission Rate and Quota'!$E$12,IF(K92/'Commission Rate and Quota'!$E$3&lt;0.9,'Commission Rate and Quota'!$E$13,IF(K92/'Commission Rate and Quota'!$E$3&lt;1,'Commission Rate and Quota'!$E$14,IF(K92/'Commission Rate and Quota'!$E$3&lt;1.25,'Commission Rate and Quota'!$E$15,'Commission Rate and Quota'!$E$16))))))</f>
        <v>0.125</v>
      </c>
      <c r="M92" s="46">
        <f t="shared" si="7"/>
        <v>1746.875</v>
      </c>
      <c r="N92" s="51">
        <f>IF(I92="Product",K92/'Commission Rate and Quota'!$D$3,K92/'Commission Rate and Quota'!$E$3)</f>
        <v>0.52936777784499967</v>
      </c>
      <c r="O92" s="43">
        <f t="shared" si="8"/>
        <v>0</v>
      </c>
      <c r="P92" s="29">
        <f t="shared" si="9"/>
        <v>0.46357781753130589</v>
      </c>
    </row>
    <row r="93" spans="1:16" x14ac:dyDescent="0.25">
      <c r="A93" s="43" t="s">
        <v>165</v>
      </c>
      <c r="B93" s="44">
        <v>45746</v>
      </c>
      <c r="C93" s="43">
        <v>121409</v>
      </c>
      <c r="D93" s="45">
        <v>72450</v>
      </c>
      <c r="E93" s="45">
        <v>22338.74</v>
      </c>
      <c r="F93" s="43" t="s">
        <v>33</v>
      </c>
      <c r="G93" s="43">
        <v>1661</v>
      </c>
      <c r="H93" s="43" t="s">
        <v>10</v>
      </c>
      <c r="I93" s="43" t="s">
        <v>38</v>
      </c>
      <c r="J93" s="43" t="s">
        <v>11</v>
      </c>
      <c r="K93" s="46">
        <f t="shared" si="11"/>
        <v>203698.8</v>
      </c>
      <c r="L93" s="47">
        <f>IF(I93="Product",IF(K93/'Commission Rate and Quota'!$D$3&lt;0.5,'Commission Rate and Quota'!$D$11,IF(K93/'Commission Rate and Quota'!$D$3&lt;0.75,'Commission Rate and Quota'!$D$12,IF(K93/'Commission Rate and Quota'!$D$3&lt;0.9,'Commission Rate and Quota'!$D$13,IF('Impact of Quota'!K93/'Commission Rate and Quota'!$D$3&lt;1,'Commission Rate and Quota'!$D$14,IF('Impact of Quota'!K93/'Commission Rate and Quota'!$D$3&lt;1.25,'Commission Rate and Quota'!$D$15,'Commission Rate and Quota'!$D$16))))),IF(K93/'Commission Rate and Quota'!$E$3&lt;0.5,'Commission Rate and Quota'!$E$11,IF(K93/'Commission Rate and Quota'!$E$3&lt;0.75,'Commission Rate and Quota'!$E$12,IF(K93/'Commission Rate and Quota'!$E$3&lt;0.9,'Commission Rate and Quota'!$E$13,IF(K93/'Commission Rate and Quota'!$E$3&lt;1,'Commission Rate and Quota'!$E$14,IF(K93/'Commission Rate and Quota'!$E$3&lt;1.25,'Commission Rate and Quota'!$E$15,'Commission Rate and Quota'!$E$16))))))</f>
        <v>0.14000000000000001</v>
      </c>
      <c r="M93" s="46">
        <f t="shared" si="7"/>
        <v>10143.000000000002</v>
      </c>
      <c r="N93" s="51">
        <f>IF(I93="Product",K93/'Commission Rate and Quota'!$D$3,K93/'Commission Rate and Quota'!$E$3)</f>
        <v>0.82158146288341694</v>
      </c>
      <c r="O93" s="43">
        <f t="shared" si="8"/>
        <v>0</v>
      </c>
      <c r="P93" s="29">
        <f t="shared" si="9"/>
        <v>0.3083331953071084</v>
      </c>
    </row>
    <row r="94" spans="1:16" x14ac:dyDescent="0.25">
      <c r="A94" s="43" t="s">
        <v>270</v>
      </c>
      <c r="B94" s="44">
        <v>45758</v>
      </c>
      <c r="C94" s="43">
        <v>170447</v>
      </c>
      <c r="D94" s="45">
        <v>300</v>
      </c>
      <c r="E94" s="45">
        <v>120</v>
      </c>
      <c r="F94" s="43" t="s">
        <v>33</v>
      </c>
      <c r="G94" s="43">
        <v>1661</v>
      </c>
      <c r="H94" s="43" t="s">
        <v>10</v>
      </c>
      <c r="I94" s="43" t="s">
        <v>38</v>
      </c>
      <c r="J94" s="43" t="s">
        <v>11</v>
      </c>
      <c r="K94" s="46">
        <f t="shared" si="11"/>
        <v>203998.8</v>
      </c>
      <c r="L94" s="47">
        <f>IF(I94="Product",IF(K94/'Commission Rate and Quota'!$D$3&lt;0.5,'Commission Rate and Quota'!$D$11,IF(K94/'Commission Rate and Quota'!$D$3&lt;0.75,'Commission Rate and Quota'!$D$12,IF(K94/'Commission Rate and Quota'!$D$3&lt;0.9,'Commission Rate and Quota'!$D$13,IF('Impact of Quota'!K94/'Commission Rate and Quota'!$D$3&lt;1,'Commission Rate and Quota'!$D$14,IF('Impact of Quota'!K94/'Commission Rate and Quota'!$D$3&lt;1.25,'Commission Rate and Quota'!$D$15,'Commission Rate and Quota'!$D$16))))),IF(K94/'Commission Rate and Quota'!$E$3&lt;0.5,'Commission Rate and Quota'!$E$11,IF(K94/'Commission Rate and Quota'!$E$3&lt;0.75,'Commission Rate and Quota'!$E$12,IF(K94/'Commission Rate and Quota'!$E$3&lt;0.9,'Commission Rate and Quota'!$E$13,IF(K94/'Commission Rate and Quota'!$E$3&lt;1,'Commission Rate and Quota'!$E$14,IF(K94/'Commission Rate and Quota'!$E$3&lt;1.25,'Commission Rate and Quota'!$E$15,'Commission Rate and Quota'!$E$16))))))</f>
        <v>0.14000000000000001</v>
      </c>
      <c r="M94" s="46">
        <f t="shared" si="7"/>
        <v>42.000000000000007</v>
      </c>
      <c r="N94" s="51">
        <f>IF(I94="Product",K94/'Commission Rate and Quota'!$D$3,K94/'Commission Rate and Quota'!$E$3)</f>
        <v>0.82279145743844151</v>
      </c>
      <c r="O94" s="43">
        <f t="shared" si="8"/>
        <v>0</v>
      </c>
      <c r="P94" s="29">
        <f t="shared" si="9"/>
        <v>0.4</v>
      </c>
    </row>
    <row r="95" spans="1:16" x14ac:dyDescent="0.25">
      <c r="A95" s="43" t="s">
        <v>270</v>
      </c>
      <c r="B95" s="44">
        <v>45758</v>
      </c>
      <c r="C95" s="43">
        <v>170447</v>
      </c>
      <c r="D95" s="45">
        <v>21600</v>
      </c>
      <c r="E95" s="45">
        <v>9450</v>
      </c>
      <c r="F95" s="43" t="s">
        <v>33</v>
      </c>
      <c r="G95" s="43">
        <v>1661</v>
      </c>
      <c r="H95" s="43" t="s">
        <v>10</v>
      </c>
      <c r="I95" s="43" t="s">
        <v>38</v>
      </c>
      <c r="J95" s="43" t="s">
        <v>11</v>
      </c>
      <c r="K95" s="46">
        <f t="shared" si="11"/>
        <v>225598.8</v>
      </c>
      <c r="L95" s="47">
        <f>IF(I95="Product",IF(K95/'Commission Rate and Quota'!$D$3&lt;0.5,'Commission Rate and Quota'!$D$11,IF(K95/'Commission Rate and Quota'!$D$3&lt;0.75,'Commission Rate and Quota'!$D$12,IF(K95/'Commission Rate and Quota'!$D$3&lt;0.9,'Commission Rate and Quota'!$D$13,IF('Impact of Quota'!K95/'Commission Rate and Quota'!$D$3&lt;1,'Commission Rate and Quota'!$D$14,IF('Impact of Quota'!K95/'Commission Rate and Quota'!$D$3&lt;1.25,'Commission Rate and Quota'!$D$15,'Commission Rate and Quota'!$D$16))))),IF(K95/'Commission Rate and Quota'!$E$3&lt;0.5,'Commission Rate and Quota'!$E$11,IF(K95/'Commission Rate and Quota'!$E$3&lt;0.75,'Commission Rate and Quota'!$E$12,IF(K95/'Commission Rate and Quota'!$E$3&lt;0.9,'Commission Rate and Quota'!$E$13,IF(K95/'Commission Rate and Quota'!$E$3&lt;1,'Commission Rate and Quota'!$E$14,IF(K95/'Commission Rate and Quota'!$E$3&lt;1.25,'Commission Rate and Quota'!$E$15,'Commission Rate and Quota'!$E$16))))))</f>
        <v>0.22500000000000001</v>
      </c>
      <c r="M95" s="46">
        <f t="shared" si="7"/>
        <v>4860</v>
      </c>
      <c r="N95" s="51">
        <f>IF(I95="Product",K95/'Commission Rate and Quota'!$D$3,K95/'Commission Rate and Quota'!$E$3)</f>
        <v>0.90991106540020561</v>
      </c>
      <c r="O95" s="43">
        <f t="shared" si="8"/>
        <v>0</v>
      </c>
      <c r="P95" s="29">
        <f t="shared" si="9"/>
        <v>0.4375</v>
      </c>
    </row>
    <row r="96" spans="1:16" x14ac:dyDescent="0.25">
      <c r="A96" s="43" t="s">
        <v>37</v>
      </c>
      <c r="B96" s="44">
        <v>45770</v>
      </c>
      <c r="C96" s="43">
        <v>29795</v>
      </c>
      <c r="D96" s="45">
        <v>1500</v>
      </c>
      <c r="E96" s="45">
        <v>600</v>
      </c>
      <c r="F96" s="43" t="s">
        <v>33</v>
      </c>
      <c r="G96" s="43">
        <v>1661</v>
      </c>
      <c r="H96" s="43" t="s">
        <v>10</v>
      </c>
      <c r="I96" s="43" t="s">
        <v>38</v>
      </c>
      <c r="J96" s="43" t="s">
        <v>11</v>
      </c>
      <c r="K96" s="46">
        <f t="shared" si="11"/>
        <v>227098.8</v>
      </c>
      <c r="L96" s="47">
        <f>IF(I96="Product",IF(K96/'Commission Rate and Quota'!$D$3&lt;0.5,'Commission Rate and Quota'!$D$11,IF(K96/'Commission Rate and Quota'!$D$3&lt;0.75,'Commission Rate and Quota'!$D$12,IF(K96/'Commission Rate and Quota'!$D$3&lt;0.9,'Commission Rate and Quota'!$D$13,IF('Impact of Quota'!K96/'Commission Rate and Quota'!$D$3&lt;1,'Commission Rate and Quota'!$D$14,IF('Impact of Quota'!K96/'Commission Rate and Quota'!$D$3&lt;1.25,'Commission Rate and Quota'!$D$15,'Commission Rate and Quota'!$D$16))))),IF(K96/'Commission Rate and Quota'!$E$3&lt;0.5,'Commission Rate and Quota'!$E$11,IF(K96/'Commission Rate and Quota'!$E$3&lt;0.75,'Commission Rate and Quota'!$E$12,IF(K96/'Commission Rate and Quota'!$E$3&lt;0.9,'Commission Rate and Quota'!$E$13,IF(K96/'Commission Rate and Quota'!$E$3&lt;1,'Commission Rate and Quota'!$E$14,IF(K96/'Commission Rate and Quota'!$E$3&lt;1.25,'Commission Rate and Quota'!$E$15,'Commission Rate and Quota'!$E$16))))))</f>
        <v>0.22500000000000001</v>
      </c>
      <c r="M96" s="46">
        <f t="shared" si="7"/>
        <v>337.5</v>
      </c>
      <c r="N96" s="51">
        <f>IF(I96="Product",K96/'Commission Rate and Quota'!$D$3,K96/'Commission Rate and Quota'!$E$3)</f>
        <v>0.91596103817532815</v>
      </c>
      <c r="O96" s="43">
        <f t="shared" si="8"/>
        <v>0</v>
      </c>
      <c r="P96" s="29">
        <f t="shared" si="9"/>
        <v>0.4</v>
      </c>
    </row>
    <row r="97" spans="1:19" x14ac:dyDescent="0.25">
      <c r="A97" s="43" t="s">
        <v>37</v>
      </c>
      <c r="B97" s="44">
        <v>45770</v>
      </c>
      <c r="C97" s="43">
        <v>29795</v>
      </c>
      <c r="D97" s="45">
        <v>50750</v>
      </c>
      <c r="E97" s="45">
        <v>23345</v>
      </c>
      <c r="F97" s="43" t="s">
        <v>33</v>
      </c>
      <c r="G97" s="43">
        <v>1661</v>
      </c>
      <c r="H97" s="43" t="s">
        <v>10</v>
      </c>
      <c r="I97" s="43" t="s">
        <v>38</v>
      </c>
      <c r="J97" s="43" t="s">
        <v>11</v>
      </c>
      <c r="K97" s="46">
        <f t="shared" si="11"/>
        <v>277848.8</v>
      </c>
      <c r="L97" s="47">
        <f>IF(I97="Product",IF(K97/'Commission Rate and Quota'!$D$3&lt;0.5,'Commission Rate and Quota'!$D$11,IF(K97/'Commission Rate and Quota'!$D$3&lt;0.75,'Commission Rate and Quota'!$D$12,IF(K97/'Commission Rate and Quota'!$D$3&lt;0.9,'Commission Rate and Quota'!$D$13,IF('Impact of Quota'!K97/'Commission Rate and Quota'!$D$3&lt;1,'Commission Rate and Quota'!$D$14,IF('Impact of Quota'!K97/'Commission Rate and Quota'!$D$3&lt;1.25,'Commission Rate and Quota'!$D$15,'Commission Rate and Quota'!$D$16))))),IF(K97/'Commission Rate and Quota'!$E$3&lt;0.5,'Commission Rate and Quota'!$E$11,IF(K97/'Commission Rate and Quota'!$E$3&lt;0.75,'Commission Rate and Quota'!$E$12,IF(K97/'Commission Rate and Quota'!$E$3&lt;0.9,'Commission Rate and Quota'!$E$13,IF(K97/'Commission Rate and Quota'!$E$3&lt;1,'Commission Rate and Quota'!$E$14,IF(K97/'Commission Rate and Quota'!$E$3&lt;1.25,'Commission Rate and Quota'!$E$15,'Commission Rate and Quota'!$E$16))))))</f>
        <v>0.25</v>
      </c>
      <c r="M97" s="46">
        <f t="shared" si="7"/>
        <v>12687.5</v>
      </c>
      <c r="N97" s="51">
        <f>IF(I97="Product",K97/'Commission Rate and Quota'!$D$3,K97/'Commission Rate and Quota'!$E$3)</f>
        <v>1.1206517837336398</v>
      </c>
      <c r="O97" s="43">
        <f t="shared" si="8"/>
        <v>0</v>
      </c>
      <c r="P97" s="29">
        <f t="shared" si="9"/>
        <v>0.46</v>
      </c>
    </row>
    <row r="98" spans="1:19" x14ac:dyDescent="0.25">
      <c r="A98" s="43" t="s">
        <v>111</v>
      </c>
      <c r="B98" s="44">
        <v>45794</v>
      </c>
      <c r="C98" s="43">
        <v>44084</v>
      </c>
      <c r="D98" s="45">
        <v>5760</v>
      </c>
      <c r="E98" s="45">
        <v>2816</v>
      </c>
      <c r="F98" s="43" t="s">
        <v>33</v>
      </c>
      <c r="G98" s="43">
        <v>1661</v>
      </c>
      <c r="H98" s="43" t="s">
        <v>10</v>
      </c>
      <c r="I98" s="43" t="s">
        <v>38</v>
      </c>
      <c r="J98" s="43" t="s">
        <v>11</v>
      </c>
      <c r="K98" s="46">
        <f t="shared" si="11"/>
        <v>283608.8</v>
      </c>
      <c r="L98" s="47">
        <f>IF(I98="Product",IF(K98/'Commission Rate and Quota'!$D$3&lt;0.5,'Commission Rate and Quota'!$D$11,IF(K98/'Commission Rate and Quota'!$D$3&lt;0.75,'Commission Rate and Quota'!$D$12,IF(K98/'Commission Rate and Quota'!$D$3&lt;0.9,'Commission Rate and Quota'!$D$13,IF('Impact of Quota'!K98/'Commission Rate and Quota'!$D$3&lt;1,'Commission Rate and Quota'!$D$14,IF('Impact of Quota'!K98/'Commission Rate and Quota'!$D$3&lt;1.25,'Commission Rate and Quota'!$D$15,'Commission Rate and Quota'!$D$16))))),IF(K98/'Commission Rate and Quota'!$E$3&lt;0.5,'Commission Rate and Quota'!$E$11,IF(K98/'Commission Rate and Quota'!$E$3&lt;0.75,'Commission Rate and Quota'!$E$12,IF(K98/'Commission Rate and Quota'!$E$3&lt;0.9,'Commission Rate and Quota'!$E$13,IF(K98/'Commission Rate and Quota'!$E$3&lt;1,'Commission Rate and Quota'!$E$14,IF(K98/'Commission Rate and Quota'!$E$3&lt;1.25,'Commission Rate and Quota'!$E$15,'Commission Rate and Quota'!$E$16))))))</f>
        <v>0.25</v>
      </c>
      <c r="M98" s="46">
        <f t="shared" si="7"/>
        <v>1440</v>
      </c>
      <c r="N98" s="51">
        <f>IF(I98="Product",K98/'Commission Rate and Quota'!$D$3,K98/'Commission Rate and Quota'!$E$3)</f>
        <v>1.1438836791901104</v>
      </c>
      <c r="O98" s="43">
        <f t="shared" si="8"/>
        <v>0</v>
      </c>
      <c r="P98" s="29">
        <f t="shared" si="9"/>
        <v>0.48888888888888887</v>
      </c>
    </row>
    <row r="99" spans="1:19" x14ac:dyDescent="0.25">
      <c r="A99" s="43" t="s">
        <v>289</v>
      </c>
      <c r="B99" s="44">
        <v>45799</v>
      </c>
      <c r="C99" s="43">
        <v>222927</v>
      </c>
      <c r="D99" s="45">
        <v>46500</v>
      </c>
      <c r="E99" s="45">
        <v>18600</v>
      </c>
      <c r="F99" s="43" t="s">
        <v>33</v>
      </c>
      <c r="G99" s="43">
        <v>1661</v>
      </c>
      <c r="H99" s="43" t="s">
        <v>10</v>
      </c>
      <c r="I99" s="43" t="s">
        <v>38</v>
      </c>
      <c r="J99" s="43" t="s">
        <v>11</v>
      </c>
      <c r="K99" s="46">
        <f t="shared" si="11"/>
        <v>330108.79999999999</v>
      </c>
      <c r="L99" s="47">
        <f>IF(I99="Product",IF(K99/'Commission Rate and Quota'!$D$3&lt;0.5,'Commission Rate and Quota'!$D$11,IF(K99/'Commission Rate and Quota'!$D$3&lt;0.75,'Commission Rate and Quota'!$D$12,IF(K99/'Commission Rate and Quota'!$D$3&lt;0.9,'Commission Rate and Quota'!$D$13,IF('Impact of Quota'!K99/'Commission Rate and Quota'!$D$3&lt;1,'Commission Rate and Quota'!$D$14,IF('Impact of Quota'!K99/'Commission Rate and Quota'!$D$3&lt;1.25,'Commission Rate and Quota'!$D$15,'Commission Rate and Quota'!$D$16))))),IF(K99/'Commission Rate and Quota'!$E$3&lt;0.5,'Commission Rate and Quota'!$E$11,IF(K99/'Commission Rate and Quota'!$E$3&lt;0.75,'Commission Rate and Quota'!$E$12,IF(K99/'Commission Rate and Quota'!$E$3&lt;0.9,'Commission Rate and Quota'!$E$13,IF(K99/'Commission Rate and Quota'!$E$3&lt;1,'Commission Rate and Quota'!$E$14,IF(K99/'Commission Rate and Quota'!$E$3&lt;1.25,'Commission Rate and Quota'!$E$15,'Commission Rate and Quota'!$E$16))))))</f>
        <v>0.28000000000000003</v>
      </c>
      <c r="M99" s="46">
        <f t="shared" si="7"/>
        <v>13020.000000000002</v>
      </c>
      <c r="N99" s="51">
        <f>IF(I99="Product",K99/'Commission Rate and Quota'!$D$3,K99/'Commission Rate and Quota'!$E$3)</f>
        <v>1.3314328352189082</v>
      </c>
      <c r="O99" s="43">
        <f t="shared" si="8"/>
        <v>1</v>
      </c>
      <c r="P99" s="29">
        <f t="shared" si="9"/>
        <v>0.4</v>
      </c>
    </row>
    <row r="100" spans="1:19" x14ac:dyDescent="0.25">
      <c r="A100" s="43" t="s">
        <v>114</v>
      </c>
      <c r="B100" s="44">
        <v>45819</v>
      </c>
      <c r="C100" s="43">
        <v>44084</v>
      </c>
      <c r="D100" s="45">
        <v>471.2</v>
      </c>
      <c r="E100" s="45">
        <v>239.6</v>
      </c>
      <c r="F100" s="43" t="s">
        <v>33</v>
      </c>
      <c r="G100" s="43">
        <v>1661</v>
      </c>
      <c r="H100" s="43" t="s">
        <v>10</v>
      </c>
      <c r="I100" s="43" t="s">
        <v>38</v>
      </c>
      <c r="J100" s="43" t="s">
        <v>11</v>
      </c>
      <c r="K100" s="46">
        <f t="shared" si="11"/>
        <v>330580</v>
      </c>
      <c r="L100" s="47">
        <f>IF(I100="Product",IF(K100/'Commission Rate and Quota'!$D$3&lt;0.5,'Commission Rate and Quota'!$D$11,IF(K100/'Commission Rate and Quota'!$D$3&lt;0.75,'Commission Rate and Quota'!$D$12,IF(K100/'Commission Rate and Quota'!$D$3&lt;0.9,'Commission Rate and Quota'!$D$13,IF('Impact of Quota'!K100/'Commission Rate and Quota'!$D$3&lt;1,'Commission Rate and Quota'!$D$14,IF('Impact of Quota'!K100/'Commission Rate and Quota'!$D$3&lt;1.25,'Commission Rate and Quota'!$D$15,'Commission Rate and Quota'!$D$16))))),IF(K100/'Commission Rate and Quota'!$E$3&lt;0.5,'Commission Rate and Quota'!$E$11,IF(K100/'Commission Rate and Quota'!$E$3&lt;0.75,'Commission Rate and Quota'!$E$12,IF(K100/'Commission Rate and Quota'!$E$3&lt;0.9,'Commission Rate and Quota'!$E$13,IF(K100/'Commission Rate and Quota'!$E$3&lt;1,'Commission Rate and Quota'!$E$14,IF(K100/'Commission Rate and Quota'!$E$3&lt;1.25,'Commission Rate and Quota'!$E$15,'Commission Rate and Quota'!$E$16))))))</f>
        <v>0.28000000000000003</v>
      </c>
      <c r="M100" s="46">
        <f t="shared" si="7"/>
        <v>131.93600000000001</v>
      </c>
      <c r="N100" s="51">
        <f>IF(I100="Product",K100/'Commission Rate and Quota'!$D$3,K100/'Commission Rate and Quota'!$E$3)</f>
        <v>1.3333333333333333</v>
      </c>
      <c r="O100" s="43">
        <f t="shared" si="8"/>
        <v>1</v>
      </c>
      <c r="P100" s="29">
        <f t="shared" si="9"/>
        <v>0.50848896434634971</v>
      </c>
    </row>
    <row r="101" spans="1:19" x14ac:dyDescent="0.25">
      <c r="A101" s="43" t="s">
        <v>200</v>
      </c>
      <c r="B101" s="44">
        <v>45682</v>
      </c>
      <c r="C101" s="43">
        <v>167324</v>
      </c>
      <c r="D101" s="45">
        <v>7924.58</v>
      </c>
      <c r="E101" s="45">
        <v>595.84</v>
      </c>
      <c r="F101" s="43" t="s">
        <v>33</v>
      </c>
      <c r="G101" s="43">
        <v>763043</v>
      </c>
      <c r="H101" s="43" t="s">
        <v>12</v>
      </c>
      <c r="I101" s="43" t="s">
        <v>34</v>
      </c>
      <c r="J101" s="43" t="s">
        <v>13</v>
      </c>
      <c r="K101" s="46">
        <f>D101</f>
        <v>7924.58</v>
      </c>
      <c r="L101" s="47">
        <f>IF(I101="Product",IF(K101/'Commission Rate and Quota'!$D$4&lt;0.5,'Commission Rate and Quota'!$D$20,IF(K101/'Commission Rate and Quota'!$D$4&lt;0.75,'Commission Rate and Quota'!$D$21,IF(K101/'Commission Rate and Quota'!$D$4&lt;0.9,'Commission Rate and Quota'!$D$22,IF('Impact of Quota'!K101/'Commission Rate and Quota'!$D$4&lt;1,'Commission Rate and Quota'!$D$23,IF('Impact of Quota'!K101/'Commission Rate and Quota'!$D$4&lt;1.25,'Commission Rate and Quota'!$D$24,'Commission Rate and Quota'!$D$25))))),IF(K101/'Commission Rate and Quota'!$E$4&lt;0.5,'Commission Rate and Quota'!$E$20,IF(K101/'Commission Rate and Quota'!$E$4&lt;0.75,'Commission Rate and Quota'!$E$21,IF(K101/'Commission Rate and Quota'!$E$4&lt;0.9,'Commission Rate and Quota'!$E$22,IF(K101/'Commission Rate and Quota'!$E$4&lt;1,'Commission Rate and Quota'!$E$23,IF(K101/'Commission Rate and Quota'!$E$4&lt;1.25,'Commission Rate and Quota'!$E$24,'Commission Rate and Quota'!$E$25))))))</f>
        <v>0.05</v>
      </c>
      <c r="M101" s="46">
        <f t="shared" si="7"/>
        <v>396.22900000000004</v>
      </c>
      <c r="N101" s="51">
        <f>IF(I101="Product",K101/'Commission Rate and Quota'!$D$4,K101/'Commission Rate and Quota'!$E$4)</f>
        <v>2.1442929965708435E-3</v>
      </c>
      <c r="O101" s="43">
        <f t="shared" si="8"/>
        <v>0</v>
      </c>
      <c r="P101" s="29">
        <f t="shared" si="9"/>
        <v>7.5188842815644488E-2</v>
      </c>
      <c r="Q101" s="47">
        <f>IF(I101="Product",IF(K101/$S$4&lt;0.5,'Commission Rate and Quota'!$D$20,IF(K101/$S$4&lt;0.75,'Commission Rate and Quota'!$D$21,IF(K101/$S$4&lt;0.9,'Commission Rate and Quota'!$D$22,IF('Impact of Quota'!K101/'Commission Rate and Quota'!$D$6&lt;1,'Commission Rate and Quota'!$D$23,IF('Impact of Quota'!K101/$S$4&lt;1.25,'Commission Rate and Quota'!$D$24,'Commission Rate and Quota'!$D$25))))),IF(K101/$S$4&lt;0.5,'Commission Rate and Quota'!$E$20,IF(K101/$S$4&lt;0.75,'Commission Rate and Quota'!$E$21,IF(K101/$S$4&lt;0.9,'Commission Rate and Quota'!$E$22,IF(K101/$S$4&lt;1,'Commission Rate and Quota'!$E$23,IF(K101/$S$4&lt;1.25,'Commission Rate and Quota'!$E$24,'Commission Rate and Quota'!$E$25))))))</f>
        <v>0.05</v>
      </c>
      <c r="R101" s="34">
        <f>Q101*D101</f>
        <v>396.22900000000004</v>
      </c>
      <c r="S101" s="34">
        <f>SUM(R101:R245)</f>
        <v>687384.85810000019</v>
      </c>
    </row>
    <row r="102" spans="1:19" x14ac:dyDescent="0.25">
      <c r="A102" s="43" t="s">
        <v>200</v>
      </c>
      <c r="B102" s="44">
        <v>45682</v>
      </c>
      <c r="C102" s="43">
        <v>167324</v>
      </c>
      <c r="D102" s="45">
        <v>2610</v>
      </c>
      <c r="E102" s="45">
        <v>150</v>
      </c>
      <c r="F102" s="43" t="s">
        <v>33</v>
      </c>
      <c r="G102" s="43">
        <v>763043</v>
      </c>
      <c r="H102" s="43" t="s">
        <v>12</v>
      </c>
      <c r="I102" s="43" t="s">
        <v>34</v>
      </c>
      <c r="J102" s="43" t="s">
        <v>13</v>
      </c>
      <c r="K102" s="46">
        <f>D102+K101</f>
        <v>10534.58</v>
      </c>
      <c r="L102" s="47">
        <f>IF(I102="Product",IF(K102/'Commission Rate and Quota'!$D$4&lt;0.5,'Commission Rate and Quota'!$D$20,IF(K102/'Commission Rate and Quota'!$D$4&lt;0.75,'Commission Rate and Quota'!$D$21,IF(K102/'Commission Rate and Quota'!$D$4&lt;0.9,'Commission Rate and Quota'!$D$22,IF('Impact of Quota'!K102/'Commission Rate and Quota'!$D$4&lt;1,'Commission Rate and Quota'!$D$23,IF('Impact of Quota'!K102/'Commission Rate and Quota'!$D$4&lt;1.25,'Commission Rate and Quota'!$D$24,'Commission Rate and Quota'!$D$25))))),IF(K102/'Commission Rate and Quota'!$E$4&lt;0.5,'Commission Rate and Quota'!$E$20,IF(K102/'Commission Rate and Quota'!$E$4&lt;0.75,'Commission Rate and Quota'!$E$21,IF(K102/'Commission Rate and Quota'!$E$4&lt;0.9,'Commission Rate and Quota'!$E$22,IF(K102/'Commission Rate and Quota'!$E$4&lt;1,'Commission Rate and Quota'!$E$23,IF(K102/'Commission Rate and Quota'!$E$4&lt;1.25,'Commission Rate and Quota'!$E$24,'Commission Rate and Quota'!$E$25))))))</f>
        <v>0.05</v>
      </c>
      <c r="M102" s="46">
        <f t="shared" si="7"/>
        <v>130.5</v>
      </c>
      <c r="N102" s="51">
        <f>IF(I102="Product",K102/'Commission Rate and Quota'!$D$4,K102/'Commission Rate and Quota'!$E$4)</f>
        <v>2.8505266040364631E-3</v>
      </c>
      <c r="O102" s="43">
        <f t="shared" si="8"/>
        <v>0</v>
      </c>
      <c r="P102" s="29">
        <f t="shared" si="9"/>
        <v>5.7471264367816091E-2</v>
      </c>
      <c r="Q102" s="47">
        <f>IF(I102="Product",IF(K102/$S$4&lt;0.5,'Commission Rate and Quota'!$D$20,IF(K102/$S$4&lt;0.75,'Commission Rate and Quota'!$D$21,IF(K102/$S$4&lt;0.9,'Commission Rate and Quota'!$D$22,IF('Impact of Quota'!K102/'Commission Rate and Quota'!$D$6&lt;1,'Commission Rate and Quota'!$D$23,IF('Impact of Quota'!K102/$S$4&lt;1.25,'Commission Rate and Quota'!$D$24,'Commission Rate and Quota'!$D$25))))),IF(K102/$S$4&lt;0.5,'Commission Rate and Quota'!$E$20,IF(K102/$S$4&lt;0.75,'Commission Rate and Quota'!$E$21,IF(K102/$S$4&lt;0.9,'Commission Rate and Quota'!$E$22,IF(K102/$S$4&lt;1,'Commission Rate and Quota'!$E$23,IF(K102/$S$4&lt;1.25,'Commission Rate and Quota'!$E$24,'Commission Rate and Quota'!$E$25))))))</f>
        <v>0.05</v>
      </c>
      <c r="R102" s="34">
        <f t="shared" ref="R102:R165" si="12">Q102*D102</f>
        <v>130.5</v>
      </c>
    </row>
    <row r="103" spans="1:19" x14ac:dyDescent="0.25">
      <c r="A103" s="43" t="s">
        <v>200</v>
      </c>
      <c r="B103" s="44">
        <v>45682</v>
      </c>
      <c r="C103" s="43">
        <v>167324</v>
      </c>
      <c r="D103" s="45">
        <v>437.98</v>
      </c>
      <c r="E103" s="45">
        <v>0</v>
      </c>
      <c r="F103" s="43" t="s">
        <v>33</v>
      </c>
      <c r="G103" s="43">
        <v>763043</v>
      </c>
      <c r="H103" s="43" t="s">
        <v>12</v>
      </c>
      <c r="I103" s="43" t="s">
        <v>34</v>
      </c>
      <c r="J103" s="43" t="s">
        <v>13</v>
      </c>
      <c r="K103" s="46">
        <f t="shared" ref="K103:K166" si="13">D103+K102</f>
        <v>10972.56</v>
      </c>
      <c r="L103" s="47">
        <f>IF(I103="Product",IF(K103/'Commission Rate and Quota'!$D$4&lt;0.5,'Commission Rate and Quota'!$D$20,IF(K103/'Commission Rate and Quota'!$D$4&lt;0.75,'Commission Rate and Quota'!$D$21,IF(K103/'Commission Rate and Quota'!$D$4&lt;0.9,'Commission Rate and Quota'!$D$22,IF('Impact of Quota'!K103/'Commission Rate and Quota'!$D$4&lt;1,'Commission Rate and Quota'!$D$23,IF('Impact of Quota'!K103/'Commission Rate and Quota'!$D$4&lt;1.25,'Commission Rate and Quota'!$D$24,'Commission Rate and Quota'!$D$25))))),IF(K103/'Commission Rate and Quota'!$E$4&lt;0.5,'Commission Rate and Quota'!$E$20,IF(K103/'Commission Rate and Quota'!$E$4&lt;0.75,'Commission Rate and Quota'!$E$21,IF(K103/'Commission Rate and Quota'!$E$4&lt;0.9,'Commission Rate and Quota'!$E$22,IF(K103/'Commission Rate and Quota'!$E$4&lt;1,'Commission Rate and Quota'!$E$23,IF(K103/'Commission Rate and Quota'!$E$4&lt;1.25,'Commission Rate and Quota'!$E$24,'Commission Rate and Quota'!$E$25))))))</f>
        <v>0.05</v>
      </c>
      <c r="M103" s="46">
        <f t="shared" si="7"/>
        <v>21.899000000000001</v>
      </c>
      <c r="N103" s="51">
        <f>IF(I103="Product",K103/'Commission Rate and Quota'!$D$4,K103/'Commission Rate and Quota'!$E$4)</f>
        <v>2.9690385562961535E-3</v>
      </c>
      <c r="O103" s="43">
        <f t="shared" si="8"/>
        <v>0</v>
      </c>
      <c r="P103" s="29">
        <f t="shared" si="9"/>
        <v>0</v>
      </c>
      <c r="Q103" s="47">
        <f>IF(I103="Product",IF(K103/$S$4&lt;0.5,'Commission Rate and Quota'!$D$20,IF(K103/$S$4&lt;0.75,'Commission Rate and Quota'!$D$21,IF(K103/$S$4&lt;0.9,'Commission Rate and Quota'!$D$22,IF('Impact of Quota'!K103/'Commission Rate and Quota'!$D$6&lt;1,'Commission Rate and Quota'!$D$23,IF('Impact of Quota'!K103/$S$4&lt;1.25,'Commission Rate and Quota'!$D$24,'Commission Rate and Quota'!$D$25))))),IF(K103/$S$4&lt;0.5,'Commission Rate and Quota'!$E$20,IF(K103/$S$4&lt;0.75,'Commission Rate and Quota'!$E$21,IF(K103/$S$4&lt;0.9,'Commission Rate and Quota'!$E$22,IF(K103/$S$4&lt;1,'Commission Rate and Quota'!$E$23,IF(K103/$S$4&lt;1.25,'Commission Rate and Quota'!$E$24,'Commission Rate and Quota'!$E$25))))))</f>
        <v>0.05</v>
      </c>
      <c r="R103" s="34">
        <f t="shared" si="12"/>
        <v>21.899000000000001</v>
      </c>
    </row>
    <row r="104" spans="1:19" x14ac:dyDescent="0.25">
      <c r="A104" s="43" t="s">
        <v>201</v>
      </c>
      <c r="B104" s="44">
        <v>45682</v>
      </c>
      <c r="C104" s="43">
        <v>167324</v>
      </c>
      <c r="D104" s="45">
        <v>3990</v>
      </c>
      <c r="E104" s="45">
        <v>90</v>
      </c>
      <c r="F104" s="43" t="s">
        <v>33</v>
      </c>
      <c r="G104" s="43">
        <v>763043</v>
      </c>
      <c r="H104" s="43" t="s">
        <v>12</v>
      </c>
      <c r="I104" s="43" t="s">
        <v>34</v>
      </c>
      <c r="J104" s="43" t="s">
        <v>13</v>
      </c>
      <c r="K104" s="46">
        <f t="shared" si="13"/>
        <v>14962.56</v>
      </c>
      <c r="L104" s="47">
        <f>IF(I104="Product",IF(K104/'Commission Rate and Quota'!$D$4&lt;0.5,'Commission Rate and Quota'!$D$20,IF(K104/'Commission Rate and Quota'!$D$4&lt;0.75,'Commission Rate and Quota'!$D$21,IF(K104/'Commission Rate and Quota'!$D$4&lt;0.9,'Commission Rate and Quota'!$D$22,IF('Impact of Quota'!K104/'Commission Rate and Quota'!$D$4&lt;1,'Commission Rate and Quota'!$D$23,IF('Impact of Quota'!K104/'Commission Rate and Quota'!$D$4&lt;1.25,'Commission Rate and Quota'!$D$24,'Commission Rate and Quota'!$D$25))))),IF(K104/'Commission Rate and Quota'!$E$4&lt;0.5,'Commission Rate and Quota'!$E$20,IF(K104/'Commission Rate and Quota'!$E$4&lt;0.75,'Commission Rate and Quota'!$E$21,IF(K104/'Commission Rate and Quota'!$E$4&lt;0.9,'Commission Rate and Quota'!$E$22,IF(K104/'Commission Rate and Quota'!$E$4&lt;1,'Commission Rate and Quota'!$E$23,IF(K104/'Commission Rate and Quota'!$E$4&lt;1.25,'Commission Rate and Quota'!$E$24,'Commission Rate and Quota'!$E$25))))))</f>
        <v>0.05</v>
      </c>
      <c r="M104" s="46">
        <f t="shared" si="7"/>
        <v>199.5</v>
      </c>
      <c r="N104" s="51">
        <f>IF(I104="Product",K104/'Commission Rate and Quota'!$D$4,K104/'Commission Rate and Quota'!$E$4)</f>
        <v>4.0486830366746303E-3</v>
      </c>
      <c r="O104" s="43">
        <f t="shared" si="8"/>
        <v>0</v>
      </c>
      <c r="P104" s="29">
        <f t="shared" si="9"/>
        <v>2.2556390977443608E-2</v>
      </c>
      <c r="Q104" s="47">
        <f>IF(I104="Product",IF(K104/$S$4&lt;0.5,'Commission Rate and Quota'!$D$20,IF(K104/$S$4&lt;0.75,'Commission Rate and Quota'!$D$21,IF(K104/$S$4&lt;0.9,'Commission Rate and Quota'!$D$22,IF('Impact of Quota'!K104/'Commission Rate and Quota'!$D$6&lt;1,'Commission Rate and Quota'!$D$23,IF('Impact of Quota'!K104/$S$4&lt;1.25,'Commission Rate and Quota'!$D$24,'Commission Rate and Quota'!$D$25))))),IF(K104/$S$4&lt;0.5,'Commission Rate and Quota'!$E$20,IF(K104/$S$4&lt;0.75,'Commission Rate and Quota'!$E$21,IF(K104/$S$4&lt;0.9,'Commission Rate and Quota'!$E$22,IF(K104/$S$4&lt;1,'Commission Rate and Quota'!$E$23,IF(K104/$S$4&lt;1.25,'Commission Rate and Quota'!$E$24,'Commission Rate and Quota'!$E$25))))))</f>
        <v>0.05</v>
      </c>
      <c r="R104" s="34">
        <f t="shared" si="12"/>
        <v>199.5</v>
      </c>
    </row>
    <row r="105" spans="1:19" x14ac:dyDescent="0.25">
      <c r="A105" s="43" t="s">
        <v>201</v>
      </c>
      <c r="B105" s="44">
        <v>45682</v>
      </c>
      <c r="C105" s="43">
        <v>167324</v>
      </c>
      <c r="D105" s="45">
        <v>114.95</v>
      </c>
      <c r="E105" s="45">
        <v>0</v>
      </c>
      <c r="F105" s="43" t="s">
        <v>33</v>
      </c>
      <c r="G105" s="43">
        <v>763043</v>
      </c>
      <c r="H105" s="43" t="s">
        <v>12</v>
      </c>
      <c r="I105" s="43" t="s">
        <v>34</v>
      </c>
      <c r="J105" s="43" t="s">
        <v>13</v>
      </c>
      <c r="K105" s="46">
        <f t="shared" si="13"/>
        <v>15077.51</v>
      </c>
      <c r="L105" s="47">
        <f>IF(I105="Product",IF(K105/'Commission Rate and Quota'!$D$4&lt;0.5,'Commission Rate and Quota'!$D$20,IF(K105/'Commission Rate and Quota'!$D$4&lt;0.75,'Commission Rate and Quota'!$D$21,IF(K105/'Commission Rate and Quota'!$D$4&lt;0.9,'Commission Rate and Quota'!$D$22,IF('Impact of Quota'!K105/'Commission Rate and Quota'!$D$4&lt;1,'Commission Rate and Quota'!$D$23,IF('Impact of Quota'!K105/'Commission Rate and Quota'!$D$4&lt;1.25,'Commission Rate and Quota'!$D$24,'Commission Rate and Quota'!$D$25))))),IF(K105/'Commission Rate and Quota'!$E$4&lt;0.5,'Commission Rate and Quota'!$E$20,IF(K105/'Commission Rate and Quota'!$E$4&lt;0.75,'Commission Rate and Quota'!$E$21,IF(K105/'Commission Rate and Quota'!$E$4&lt;0.9,'Commission Rate and Quota'!$E$22,IF(K105/'Commission Rate and Quota'!$E$4&lt;1,'Commission Rate and Quota'!$E$23,IF(K105/'Commission Rate and Quota'!$E$4&lt;1.25,'Commission Rate and Quota'!$E$24,'Commission Rate and Quota'!$E$25))))))</f>
        <v>0.05</v>
      </c>
      <c r="M105" s="46">
        <f t="shared" si="7"/>
        <v>5.7475000000000005</v>
      </c>
      <c r="N105" s="51">
        <f>IF(I105="Product",K105/'Commission Rate and Quota'!$D$4,K105/'Commission Rate and Quota'!$E$4)</f>
        <v>4.0797870800379152E-3</v>
      </c>
      <c r="O105" s="43">
        <f t="shared" si="8"/>
        <v>0</v>
      </c>
      <c r="P105" s="29">
        <f t="shared" si="9"/>
        <v>0</v>
      </c>
      <c r="Q105" s="47">
        <f>IF(I105="Product",IF(K105/$S$4&lt;0.5,'Commission Rate and Quota'!$D$20,IF(K105/$S$4&lt;0.75,'Commission Rate and Quota'!$D$21,IF(K105/$S$4&lt;0.9,'Commission Rate and Quota'!$D$22,IF('Impact of Quota'!K105/'Commission Rate and Quota'!$D$6&lt;1,'Commission Rate and Quota'!$D$23,IF('Impact of Quota'!K105/$S$4&lt;1.25,'Commission Rate and Quota'!$D$24,'Commission Rate and Quota'!$D$25))))),IF(K105/$S$4&lt;0.5,'Commission Rate and Quota'!$E$20,IF(K105/$S$4&lt;0.75,'Commission Rate and Quota'!$E$21,IF(K105/$S$4&lt;0.9,'Commission Rate and Quota'!$E$22,IF(K105/$S$4&lt;1,'Commission Rate and Quota'!$E$23,IF(K105/$S$4&lt;1.25,'Commission Rate and Quota'!$E$24,'Commission Rate and Quota'!$E$25))))))</f>
        <v>0.05</v>
      </c>
      <c r="R105" s="34">
        <f t="shared" si="12"/>
        <v>5.7475000000000005</v>
      </c>
    </row>
    <row r="106" spans="1:19" x14ac:dyDescent="0.25">
      <c r="A106" s="43" t="s">
        <v>202</v>
      </c>
      <c r="B106" s="44">
        <v>45694</v>
      </c>
      <c r="C106" s="43">
        <v>167324</v>
      </c>
      <c r="D106" s="45">
        <v>2606.8000000000002</v>
      </c>
      <c r="E106" s="45">
        <v>58.8</v>
      </c>
      <c r="F106" s="43" t="s">
        <v>33</v>
      </c>
      <c r="G106" s="43">
        <v>763043</v>
      </c>
      <c r="H106" s="43" t="s">
        <v>12</v>
      </c>
      <c r="I106" s="43" t="s">
        <v>34</v>
      </c>
      <c r="J106" s="43" t="s">
        <v>13</v>
      </c>
      <c r="K106" s="46">
        <f t="shared" si="13"/>
        <v>17684.310000000001</v>
      </c>
      <c r="L106" s="47">
        <f>IF(I106="Product",IF(K106/'Commission Rate and Quota'!$D$4&lt;0.5,'Commission Rate and Quota'!$D$20,IF(K106/'Commission Rate and Quota'!$D$4&lt;0.75,'Commission Rate and Quota'!$D$21,IF(K106/'Commission Rate and Quota'!$D$4&lt;0.9,'Commission Rate and Quota'!$D$22,IF('Impact of Quota'!K106/'Commission Rate and Quota'!$D$4&lt;1,'Commission Rate and Quota'!$D$23,IF('Impact of Quota'!K106/'Commission Rate and Quota'!$D$4&lt;1.25,'Commission Rate and Quota'!$D$24,'Commission Rate and Quota'!$D$25))))),IF(K106/'Commission Rate and Quota'!$E$4&lt;0.5,'Commission Rate and Quota'!$E$20,IF(K106/'Commission Rate and Quota'!$E$4&lt;0.75,'Commission Rate and Quota'!$E$21,IF(K106/'Commission Rate and Quota'!$E$4&lt;0.9,'Commission Rate and Quota'!$E$22,IF(K106/'Commission Rate and Quota'!$E$4&lt;1,'Commission Rate and Quota'!$E$23,IF(K106/'Commission Rate and Quota'!$E$4&lt;1.25,'Commission Rate and Quota'!$E$24,'Commission Rate and Quota'!$E$25))))))</f>
        <v>0.05</v>
      </c>
      <c r="M106" s="46">
        <f t="shared" si="7"/>
        <v>130.34</v>
      </c>
      <c r="N106" s="51">
        <f>IF(I106="Product",K106/'Commission Rate and Quota'!$D$4,K106/'Commission Rate and Quota'!$E$4)</f>
        <v>4.7851548072185193E-3</v>
      </c>
      <c r="O106" s="43">
        <f t="shared" si="8"/>
        <v>0</v>
      </c>
      <c r="P106" s="29">
        <f t="shared" si="9"/>
        <v>2.2556390977443608E-2</v>
      </c>
      <c r="Q106" s="47">
        <f>IF(I106="Product",IF(K106/$S$4&lt;0.5,'Commission Rate and Quota'!$D$20,IF(K106/$S$4&lt;0.75,'Commission Rate and Quota'!$D$21,IF(K106/$S$4&lt;0.9,'Commission Rate and Quota'!$D$22,IF('Impact of Quota'!K106/'Commission Rate and Quota'!$D$6&lt;1,'Commission Rate and Quota'!$D$23,IF('Impact of Quota'!K106/$S$4&lt;1.25,'Commission Rate and Quota'!$D$24,'Commission Rate and Quota'!$D$25))))),IF(K106/$S$4&lt;0.5,'Commission Rate and Quota'!$E$20,IF(K106/$S$4&lt;0.75,'Commission Rate and Quota'!$E$21,IF(K106/$S$4&lt;0.9,'Commission Rate and Quota'!$E$22,IF(K106/$S$4&lt;1,'Commission Rate and Quota'!$E$23,IF(K106/$S$4&lt;1.25,'Commission Rate and Quota'!$E$24,'Commission Rate and Quota'!$E$25))))))</f>
        <v>0.05</v>
      </c>
      <c r="R106" s="34">
        <f t="shared" si="12"/>
        <v>130.34</v>
      </c>
    </row>
    <row r="107" spans="1:19" x14ac:dyDescent="0.25">
      <c r="A107" s="43" t="s">
        <v>202</v>
      </c>
      <c r="B107" s="44">
        <v>45694</v>
      </c>
      <c r="C107" s="43">
        <v>167324</v>
      </c>
      <c r="D107" s="45">
        <v>18620</v>
      </c>
      <c r="E107" s="45">
        <v>420</v>
      </c>
      <c r="F107" s="43" t="s">
        <v>33</v>
      </c>
      <c r="G107" s="43">
        <v>763043</v>
      </c>
      <c r="H107" s="43" t="s">
        <v>12</v>
      </c>
      <c r="I107" s="43" t="s">
        <v>34</v>
      </c>
      <c r="J107" s="43" t="s">
        <v>13</v>
      </c>
      <c r="K107" s="46">
        <f t="shared" si="13"/>
        <v>36304.31</v>
      </c>
      <c r="L107" s="47">
        <f>IF(I107="Product",IF(K107/'Commission Rate and Quota'!$D$4&lt;0.5,'Commission Rate and Quota'!$D$20,IF(K107/'Commission Rate and Quota'!$D$4&lt;0.75,'Commission Rate and Quota'!$D$21,IF(K107/'Commission Rate and Quota'!$D$4&lt;0.9,'Commission Rate and Quota'!$D$22,IF('Impact of Quota'!K107/'Commission Rate and Quota'!$D$4&lt;1,'Commission Rate and Quota'!$D$23,IF('Impact of Quota'!K107/'Commission Rate and Quota'!$D$4&lt;1.25,'Commission Rate and Quota'!$D$24,'Commission Rate and Quota'!$D$25))))),IF(K107/'Commission Rate and Quota'!$E$4&lt;0.5,'Commission Rate and Quota'!$E$20,IF(K107/'Commission Rate and Quota'!$E$4&lt;0.75,'Commission Rate and Quota'!$E$21,IF(K107/'Commission Rate and Quota'!$E$4&lt;0.9,'Commission Rate and Quota'!$E$22,IF(K107/'Commission Rate and Quota'!$E$4&lt;1,'Commission Rate and Quota'!$E$23,IF(K107/'Commission Rate and Quota'!$E$4&lt;1.25,'Commission Rate and Quota'!$E$24,'Commission Rate and Quota'!$E$25))))))</f>
        <v>0.05</v>
      </c>
      <c r="M107" s="46">
        <f t="shared" si="7"/>
        <v>931</v>
      </c>
      <c r="N107" s="51">
        <f>IF(I107="Product",K107/'Commission Rate and Quota'!$D$4,K107/'Commission Rate and Quota'!$E$4)</f>
        <v>9.8234957156514077E-3</v>
      </c>
      <c r="O107" s="43">
        <f t="shared" si="8"/>
        <v>0</v>
      </c>
      <c r="P107" s="29">
        <f t="shared" si="9"/>
        <v>2.2556390977443608E-2</v>
      </c>
      <c r="Q107" s="47">
        <f>IF(I107="Product",IF(K107/$S$4&lt;0.5,'Commission Rate and Quota'!$D$20,IF(K107/$S$4&lt;0.75,'Commission Rate and Quota'!$D$21,IF(K107/$S$4&lt;0.9,'Commission Rate and Quota'!$D$22,IF('Impact of Quota'!K107/'Commission Rate and Quota'!$D$6&lt;1,'Commission Rate and Quota'!$D$23,IF('Impact of Quota'!K107/$S$4&lt;1.25,'Commission Rate and Quota'!$D$24,'Commission Rate and Quota'!$D$25))))),IF(K107/$S$4&lt;0.5,'Commission Rate and Quota'!$E$20,IF(K107/$S$4&lt;0.75,'Commission Rate and Quota'!$E$21,IF(K107/$S$4&lt;0.9,'Commission Rate and Quota'!$E$22,IF(K107/$S$4&lt;1,'Commission Rate and Quota'!$E$23,IF(K107/$S$4&lt;1.25,'Commission Rate and Quota'!$E$24,'Commission Rate and Quota'!$E$25))))))</f>
        <v>0.05</v>
      </c>
      <c r="R107" s="34">
        <f t="shared" si="12"/>
        <v>931</v>
      </c>
    </row>
    <row r="108" spans="1:19" x14ac:dyDescent="0.25">
      <c r="A108" s="43" t="s">
        <v>202</v>
      </c>
      <c r="B108" s="44">
        <v>45694</v>
      </c>
      <c r="C108" s="43">
        <v>167324</v>
      </c>
      <c r="D108" s="45">
        <v>3897.6</v>
      </c>
      <c r="E108" s="45">
        <v>89.6</v>
      </c>
      <c r="F108" s="43" t="s">
        <v>33</v>
      </c>
      <c r="G108" s="43">
        <v>763043</v>
      </c>
      <c r="H108" s="43" t="s">
        <v>12</v>
      </c>
      <c r="I108" s="43" t="s">
        <v>34</v>
      </c>
      <c r="J108" s="43" t="s">
        <v>13</v>
      </c>
      <c r="K108" s="46">
        <f t="shared" si="13"/>
        <v>40201.909999999996</v>
      </c>
      <c r="L108" s="47">
        <f>IF(I108="Product",IF(K108/'Commission Rate and Quota'!$D$4&lt;0.5,'Commission Rate and Quota'!$D$20,IF(K108/'Commission Rate and Quota'!$D$4&lt;0.75,'Commission Rate and Quota'!$D$21,IF(K108/'Commission Rate and Quota'!$D$4&lt;0.9,'Commission Rate and Quota'!$D$22,IF('Impact of Quota'!K108/'Commission Rate and Quota'!$D$4&lt;1,'Commission Rate and Quota'!$D$23,IF('Impact of Quota'!K108/'Commission Rate and Quota'!$D$4&lt;1.25,'Commission Rate and Quota'!$D$24,'Commission Rate and Quota'!$D$25))))),IF(K108/'Commission Rate and Quota'!$E$4&lt;0.5,'Commission Rate and Quota'!$E$20,IF(K108/'Commission Rate and Quota'!$E$4&lt;0.75,'Commission Rate and Quota'!$E$21,IF(K108/'Commission Rate and Quota'!$E$4&lt;0.9,'Commission Rate and Quota'!$E$22,IF(K108/'Commission Rate and Quota'!$E$4&lt;1,'Commission Rate and Quota'!$E$23,IF(K108/'Commission Rate and Quota'!$E$4&lt;1.25,'Commission Rate and Quota'!$E$24,'Commission Rate and Quota'!$E$25))))))</f>
        <v>0.05</v>
      </c>
      <c r="M108" s="46">
        <f t="shared" si="7"/>
        <v>194.88</v>
      </c>
      <c r="N108" s="51">
        <f>IF(I108="Product",K108/'Commission Rate and Quota'!$D$4,K108/'Commission Rate and Quota'!$E$4)</f>
        <v>1.0878137902800067E-2</v>
      </c>
      <c r="O108" s="43">
        <f t="shared" si="8"/>
        <v>0</v>
      </c>
      <c r="P108" s="29">
        <f t="shared" si="9"/>
        <v>2.2988505747126436E-2</v>
      </c>
      <c r="Q108" s="47">
        <f>IF(I108="Product",IF(K108/$S$4&lt;0.5,'Commission Rate and Quota'!$D$20,IF(K108/$S$4&lt;0.75,'Commission Rate and Quota'!$D$21,IF(K108/$S$4&lt;0.9,'Commission Rate and Quota'!$D$22,IF('Impact of Quota'!K108/'Commission Rate and Quota'!$D$6&lt;1,'Commission Rate and Quota'!$D$23,IF('Impact of Quota'!K108/$S$4&lt;1.25,'Commission Rate and Quota'!$D$24,'Commission Rate and Quota'!$D$25))))),IF(K108/$S$4&lt;0.5,'Commission Rate and Quota'!$E$20,IF(K108/$S$4&lt;0.75,'Commission Rate and Quota'!$E$21,IF(K108/$S$4&lt;0.9,'Commission Rate and Quota'!$E$22,IF(K108/$S$4&lt;1,'Commission Rate and Quota'!$E$23,IF(K108/$S$4&lt;1.25,'Commission Rate and Quota'!$E$24,'Commission Rate and Quota'!$E$25))))))</f>
        <v>0.05</v>
      </c>
      <c r="R108" s="34">
        <f t="shared" si="12"/>
        <v>194.88</v>
      </c>
    </row>
    <row r="109" spans="1:19" x14ac:dyDescent="0.25">
      <c r="A109" s="43" t="s">
        <v>202</v>
      </c>
      <c r="B109" s="44">
        <v>45694</v>
      </c>
      <c r="C109" s="43">
        <v>167324</v>
      </c>
      <c r="D109" s="45">
        <v>1183.08</v>
      </c>
      <c r="E109" s="45">
        <v>0</v>
      </c>
      <c r="F109" s="43" t="s">
        <v>33</v>
      </c>
      <c r="G109" s="43">
        <v>763043</v>
      </c>
      <c r="H109" s="43" t="s">
        <v>12</v>
      </c>
      <c r="I109" s="43" t="s">
        <v>34</v>
      </c>
      <c r="J109" s="43" t="s">
        <v>13</v>
      </c>
      <c r="K109" s="46">
        <f t="shared" si="13"/>
        <v>41384.99</v>
      </c>
      <c r="L109" s="47">
        <f>IF(I109="Product",IF(K109/'Commission Rate and Quota'!$D$4&lt;0.5,'Commission Rate and Quota'!$D$20,IF(K109/'Commission Rate and Quota'!$D$4&lt;0.75,'Commission Rate and Quota'!$D$21,IF(K109/'Commission Rate and Quota'!$D$4&lt;0.9,'Commission Rate and Quota'!$D$22,IF('Impact of Quota'!K109/'Commission Rate and Quota'!$D$4&lt;1,'Commission Rate and Quota'!$D$23,IF('Impact of Quota'!K109/'Commission Rate and Quota'!$D$4&lt;1.25,'Commission Rate and Quota'!$D$24,'Commission Rate and Quota'!$D$25))))),IF(K109/'Commission Rate and Quota'!$E$4&lt;0.5,'Commission Rate and Quota'!$E$20,IF(K109/'Commission Rate and Quota'!$E$4&lt;0.75,'Commission Rate and Quota'!$E$21,IF(K109/'Commission Rate and Quota'!$E$4&lt;0.9,'Commission Rate and Quota'!$E$22,IF(K109/'Commission Rate and Quota'!$E$4&lt;1,'Commission Rate and Quota'!$E$23,IF(K109/'Commission Rate and Quota'!$E$4&lt;1.25,'Commission Rate and Quota'!$E$24,'Commission Rate and Quota'!$E$25))))))</f>
        <v>0.05</v>
      </c>
      <c r="M109" s="46">
        <f t="shared" si="7"/>
        <v>59.153999999999996</v>
      </c>
      <c r="N109" s="51">
        <f>IF(I109="Product",K109/'Commission Rate and Quota'!$D$4,K109/'Commission Rate and Quota'!$E$4)</f>
        <v>1.1198264667673792E-2</v>
      </c>
      <c r="O109" s="43">
        <f t="shared" si="8"/>
        <v>0</v>
      </c>
      <c r="P109" s="29">
        <f t="shared" si="9"/>
        <v>0</v>
      </c>
      <c r="Q109" s="47">
        <f>IF(I109="Product",IF(K109/$S$4&lt;0.5,'Commission Rate and Quota'!$D$20,IF(K109/$S$4&lt;0.75,'Commission Rate and Quota'!$D$21,IF(K109/$S$4&lt;0.9,'Commission Rate and Quota'!$D$22,IF('Impact of Quota'!K109/'Commission Rate and Quota'!$D$6&lt;1,'Commission Rate and Quota'!$D$23,IF('Impact of Quota'!K109/$S$4&lt;1.25,'Commission Rate and Quota'!$D$24,'Commission Rate and Quota'!$D$25))))),IF(K109/$S$4&lt;0.5,'Commission Rate and Quota'!$E$20,IF(K109/$S$4&lt;0.75,'Commission Rate and Quota'!$E$21,IF(K109/$S$4&lt;0.9,'Commission Rate and Quota'!$E$22,IF(K109/$S$4&lt;1,'Commission Rate and Quota'!$E$23,IF(K109/$S$4&lt;1.25,'Commission Rate and Quota'!$E$24,'Commission Rate and Quota'!$E$25))))))</f>
        <v>0.05</v>
      </c>
      <c r="R109" s="34">
        <f t="shared" si="12"/>
        <v>59.153999999999996</v>
      </c>
    </row>
    <row r="110" spans="1:19" x14ac:dyDescent="0.25">
      <c r="A110" s="43" t="s">
        <v>203</v>
      </c>
      <c r="B110" s="44">
        <v>45735</v>
      </c>
      <c r="C110" s="43">
        <v>167324</v>
      </c>
      <c r="D110" s="45">
        <v>8689.6</v>
      </c>
      <c r="E110" s="45">
        <v>196.24</v>
      </c>
      <c r="F110" s="43" t="s">
        <v>33</v>
      </c>
      <c r="G110" s="43">
        <v>763043</v>
      </c>
      <c r="H110" s="43" t="s">
        <v>12</v>
      </c>
      <c r="I110" s="43" t="s">
        <v>34</v>
      </c>
      <c r="J110" s="43" t="s">
        <v>13</v>
      </c>
      <c r="K110" s="46">
        <f t="shared" si="13"/>
        <v>50074.59</v>
      </c>
      <c r="L110" s="47">
        <f>IF(I110="Product",IF(K110/'Commission Rate and Quota'!$D$4&lt;0.5,'Commission Rate and Quota'!$D$20,IF(K110/'Commission Rate and Quota'!$D$4&lt;0.75,'Commission Rate and Quota'!$D$21,IF(K110/'Commission Rate and Quota'!$D$4&lt;0.9,'Commission Rate and Quota'!$D$22,IF('Impact of Quota'!K110/'Commission Rate and Quota'!$D$4&lt;1,'Commission Rate and Quota'!$D$23,IF('Impact of Quota'!K110/'Commission Rate and Quota'!$D$4&lt;1.25,'Commission Rate and Quota'!$D$24,'Commission Rate and Quota'!$D$25))))),IF(K110/'Commission Rate and Quota'!$E$4&lt;0.5,'Commission Rate and Quota'!$E$20,IF(K110/'Commission Rate and Quota'!$E$4&lt;0.75,'Commission Rate and Quota'!$E$21,IF(K110/'Commission Rate and Quota'!$E$4&lt;0.9,'Commission Rate and Quota'!$E$22,IF(K110/'Commission Rate and Quota'!$E$4&lt;1,'Commission Rate and Quota'!$E$23,IF(K110/'Commission Rate and Quota'!$E$4&lt;1.25,'Commission Rate and Quota'!$E$24,'Commission Rate and Quota'!$E$25))))))</f>
        <v>0.05</v>
      </c>
      <c r="M110" s="46">
        <f t="shared" si="7"/>
        <v>434.48</v>
      </c>
      <c r="N110" s="51">
        <f>IF(I110="Product",K110/'Commission Rate and Quota'!$D$4,K110/'Commission Rate and Quota'!$E$4)</f>
        <v>1.3549562581632892E-2</v>
      </c>
      <c r="O110" s="43">
        <f t="shared" si="8"/>
        <v>0</v>
      </c>
      <c r="P110" s="29">
        <f t="shared" si="9"/>
        <v>2.2583317989320568E-2</v>
      </c>
      <c r="Q110" s="47">
        <f>IF(I110="Product",IF(K110/$S$4&lt;0.5,'Commission Rate and Quota'!$D$20,IF(K110/$S$4&lt;0.75,'Commission Rate and Quota'!$D$21,IF(K110/$S$4&lt;0.9,'Commission Rate and Quota'!$D$22,IF('Impact of Quota'!K110/'Commission Rate and Quota'!$D$6&lt;1,'Commission Rate and Quota'!$D$23,IF('Impact of Quota'!K110/$S$4&lt;1.25,'Commission Rate and Quota'!$D$24,'Commission Rate and Quota'!$D$25))))),IF(K110/$S$4&lt;0.5,'Commission Rate and Quota'!$E$20,IF(K110/$S$4&lt;0.75,'Commission Rate and Quota'!$E$21,IF(K110/$S$4&lt;0.9,'Commission Rate and Quota'!$E$22,IF(K110/$S$4&lt;1,'Commission Rate and Quota'!$E$23,IF(K110/$S$4&lt;1.25,'Commission Rate and Quota'!$E$24,'Commission Rate and Quota'!$E$25))))))</f>
        <v>0.05</v>
      </c>
      <c r="R110" s="34">
        <f t="shared" si="12"/>
        <v>434.48</v>
      </c>
    </row>
    <row r="111" spans="1:19" x14ac:dyDescent="0.25">
      <c r="A111" s="43" t="s">
        <v>203</v>
      </c>
      <c r="B111" s="44">
        <v>45735</v>
      </c>
      <c r="C111" s="43">
        <v>167324</v>
      </c>
      <c r="D111" s="45">
        <v>50540</v>
      </c>
      <c r="E111" s="45">
        <v>3420</v>
      </c>
      <c r="F111" s="43" t="s">
        <v>33</v>
      </c>
      <c r="G111" s="43">
        <v>763043</v>
      </c>
      <c r="H111" s="43" t="s">
        <v>12</v>
      </c>
      <c r="I111" s="43" t="s">
        <v>34</v>
      </c>
      <c r="J111" s="43" t="s">
        <v>13</v>
      </c>
      <c r="K111" s="46">
        <f t="shared" si="13"/>
        <v>100614.59</v>
      </c>
      <c r="L111" s="47">
        <f>IF(I111="Product",IF(K111/'Commission Rate and Quota'!$D$4&lt;0.5,'Commission Rate and Quota'!$D$20,IF(K111/'Commission Rate and Quota'!$D$4&lt;0.75,'Commission Rate and Quota'!$D$21,IF(K111/'Commission Rate and Quota'!$D$4&lt;0.9,'Commission Rate and Quota'!$D$22,IF('Impact of Quota'!K111/'Commission Rate and Quota'!$D$4&lt;1,'Commission Rate and Quota'!$D$23,IF('Impact of Quota'!K111/'Commission Rate and Quota'!$D$4&lt;1.25,'Commission Rate and Quota'!$D$24,'Commission Rate and Quota'!$D$25))))),IF(K111/'Commission Rate and Quota'!$E$4&lt;0.5,'Commission Rate and Quota'!$E$20,IF(K111/'Commission Rate and Quota'!$E$4&lt;0.75,'Commission Rate and Quota'!$E$21,IF(K111/'Commission Rate and Quota'!$E$4&lt;0.9,'Commission Rate and Quota'!$E$22,IF(K111/'Commission Rate and Quota'!$E$4&lt;1,'Commission Rate and Quota'!$E$23,IF(K111/'Commission Rate and Quota'!$E$4&lt;1.25,'Commission Rate and Quota'!$E$24,'Commission Rate and Quota'!$E$25))))))</f>
        <v>0.05</v>
      </c>
      <c r="M111" s="46">
        <f t="shared" si="7"/>
        <v>2527</v>
      </c>
      <c r="N111" s="51">
        <f>IF(I111="Product",K111/'Commission Rate and Quota'!$D$4,K111/'Commission Rate and Quota'!$E$4)</f>
        <v>2.722505933309359E-2</v>
      </c>
      <c r="O111" s="43">
        <f t="shared" si="8"/>
        <v>0</v>
      </c>
      <c r="P111" s="29">
        <f t="shared" si="9"/>
        <v>6.7669172932330823E-2</v>
      </c>
      <c r="Q111" s="47">
        <f>IF(I111="Product",IF(K111/$S$4&lt;0.5,'Commission Rate and Quota'!$D$20,IF(K111/$S$4&lt;0.75,'Commission Rate and Quota'!$D$21,IF(K111/$S$4&lt;0.9,'Commission Rate and Quota'!$D$22,IF('Impact of Quota'!K111/'Commission Rate and Quota'!$D$6&lt;1,'Commission Rate and Quota'!$D$23,IF('Impact of Quota'!K111/$S$4&lt;1.25,'Commission Rate and Quota'!$D$24,'Commission Rate and Quota'!$D$25))))),IF(K111/$S$4&lt;0.5,'Commission Rate and Quota'!$E$20,IF(K111/$S$4&lt;0.75,'Commission Rate and Quota'!$E$21,IF(K111/$S$4&lt;0.9,'Commission Rate and Quota'!$E$22,IF(K111/$S$4&lt;1,'Commission Rate and Quota'!$E$23,IF(K111/$S$4&lt;1.25,'Commission Rate and Quota'!$E$24,'Commission Rate and Quota'!$E$25))))))</f>
        <v>0.05</v>
      </c>
      <c r="R111" s="34">
        <f t="shared" si="12"/>
        <v>2527</v>
      </c>
    </row>
    <row r="112" spans="1:19" x14ac:dyDescent="0.25">
      <c r="A112" s="43" t="s">
        <v>203</v>
      </c>
      <c r="B112" s="44">
        <v>45735</v>
      </c>
      <c r="C112" s="43">
        <v>167324</v>
      </c>
      <c r="D112" s="45">
        <v>12992</v>
      </c>
      <c r="E112" s="45">
        <v>298.68</v>
      </c>
      <c r="F112" s="43" t="s">
        <v>33</v>
      </c>
      <c r="G112" s="43">
        <v>763043</v>
      </c>
      <c r="H112" s="43" t="s">
        <v>12</v>
      </c>
      <c r="I112" s="43" t="s">
        <v>34</v>
      </c>
      <c r="J112" s="43" t="s">
        <v>13</v>
      </c>
      <c r="K112" s="46">
        <f t="shared" si="13"/>
        <v>113606.59</v>
      </c>
      <c r="L112" s="47">
        <f>IF(I112="Product",IF(K112/'Commission Rate and Quota'!$D$4&lt;0.5,'Commission Rate and Quota'!$D$20,IF(K112/'Commission Rate and Quota'!$D$4&lt;0.75,'Commission Rate and Quota'!$D$21,IF(K112/'Commission Rate and Quota'!$D$4&lt;0.9,'Commission Rate and Quota'!$D$22,IF('Impact of Quota'!K112/'Commission Rate and Quota'!$D$4&lt;1,'Commission Rate and Quota'!$D$23,IF('Impact of Quota'!K112/'Commission Rate and Quota'!$D$4&lt;1.25,'Commission Rate and Quota'!$D$24,'Commission Rate and Quota'!$D$25))))),IF(K112/'Commission Rate and Quota'!$E$4&lt;0.5,'Commission Rate and Quota'!$E$20,IF(K112/'Commission Rate and Quota'!$E$4&lt;0.75,'Commission Rate and Quota'!$E$21,IF(K112/'Commission Rate and Quota'!$E$4&lt;0.9,'Commission Rate and Quota'!$E$22,IF(K112/'Commission Rate and Quota'!$E$4&lt;1,'Commission Rate and Quota'!$E$23,IF(K112/'Commission Rate and Quota'!$E$4&lt;1.25,'Commission Rate and Quota'!$E$24,'Commission Rate and Quota'!$E$25))))))</f>
        <v>0.05</v>
      </c>
      <c r="M112" s="46">
        <f t="shared" si="7"/>
        <v>649.6</v>
      </c>
      <c r="N112" s="51">
        <f>IF(I112="Product",K112/'Commission Rate and Quota'!$D$4,K112/'Commission Rate and Quota'!$E$4)</f>
        <v>3.0740533290255789E-2</v>
      </c>
      <c r="O112" s="43">
        <f t="shared" si="8"/>
        <v>0</v>
      </c>
      <c r="P112" s="29">
        <f t="shared" si="9"/>
        <v>2.2989532019704433E-2</v>
      </c>
      <c r="Q112" s="47">
        <f>IF(I112="Product",IF(K112/$S$4&lt;0.5,'Commission Rate and Quota'!$D$20,IF(K112/$S$4&lt;0.75,'Commission Rate and Quota'!$D$21,IF(K112/$S$4&lt;0.9,'Commission Rate and Quota'!$D$22,IF('Impact of Quota'!K112/'Commission Rate and Quota'!$D$6&lt;1,'Commission Rate and Quota'!$D$23,IF('Impact of Quota'!K112/$S$4&lt;1.25,'Commission Rate and Quota'!$D$24,'Commission Rate and Quota'!$D$25))))),IF(K112/$S$4&lt;0.5,'Commission Rate and Quota'!$E$20,IF(K112/$S$4&lt;0.75,'Commission Rate and Quota'!$E$21,IF(K112/$S$4&lt;0.9,'Commission Rate and Quota'!$E$22,IF(K112/$S$4&lt;1,'Commission Rate and Quota'!$E$23,IF(K112/$S$4&lt;1.25,'Commission Rate and Quota'!$E$24,'Commission Rate and Quota'!$E$25))))))</f>
        <v>0.05</v>
      </c>
      <c r="R112" s="34">
        <f t="shared" si="12"/>
        <v>649.6</v>
      </c>
    </row>
    <row r="113" spans="1:18" x14ac:dyDescent="0.25">
      <c r="A113" s="43" t="s">
        <v>203</v>
      </c>
      <c r="B113" s="44">
        <v>45735</v>
      </c>
      <c r="C113" s="43">
        <v>167324</v>
      </c>
      <c r="D113" s="45">
        <v>3103.45</v>
      </c>
      <c r="E113" s="45">
        <v>0</v>
      </c>
      <c r="F113" s="43" t="s">
        <v>33</v>
      </c>
      <c r="G113" s="43">
        <v>763043</v>
      </c>
      <c r="H113" s="43" t="s">
        <v>12</v>
      </c>
      <c r="I113" s="43" t="s">
        <v>34</v>
      </c>
      <c r="J113" s="43" t="s">
        <v>13</v>
      </c>
      <c r="K113" s="46">
        <f t="shared" si="13"/>
        <v>116710.04</v>
      </c>
      <c r="L113" s="47">
        <f>IF(I113="Product",IF(K113/'Commission Rate and Quota'!$D$4&lt;0.5,'Commission Rate and Quota'!$D$20,IF(K113/'Commission Rate and Quota'!$D$4&lt;0.75,'Commission Rate and Quota'!$D$21,IF(K113/'Commission Rate and Quota'!$D$4&lt;0.9,'Commission Rate and Quota'!$D$22,IF('Impact of Quota'!K113/'Commission Rate and Quota'!$D$4&lt;1,'Commission Rate and Quota'!$D$23,IF('Impact of Quota'!K113/'Commission Rate and Quota'!$D$4&lt;1.25,'Commission Rate and Quota'!$D$24,'Commission Rate and Quota'!$D$25))))),IF(K113/'Commission Rate and Quota'!$E$4&lt;0.5,'Commission Rate and Quota'!$E$20,IF(K113/'Commission Rate and Quota'!$E$4&lt;0.75,'Commission Rate and Quota'!$E$21,IF(K113/'Commission Rate and Quota'!$E$4&lt;0.9,'Commission Rate and Quota'!$E$22,IF(K113/'Commission Rate and Quota'!$E$4&lt;1,'Commission Rate and Quota'!$E$23,IF(K113/'Commission Rate and Quota'!$E$4&lt;1.25,'Commission Rate and Quota'!$E$24,'Commission Rate and Quota'!$E$25))))))</f>
        <v>0.05</v>
      </c>
      <c r="M113" s="46">
        <f t="shared" si="7"/>
        <v>155.17250000000001</v>
      </c>
      <c r="N113" s="51">
        <f>IF(I113="Product",K113/'Commission Rate and Quota'!$D$4,K113/'Commission Rate and Quota'!$E$4)</f>
        <v>3.1580288343546661E-2</v>
      </c>
      <c r="O113" s="43">
        <f t="shared" si="8"/>
        <v>0</v>
      </c>
      <c r="P113" s="29">
        <f t="shared" si="9"/>
        <v>0</v>
      </c>
      <c r="Q113" s="47">
        <f>IF(I113="Product",IF(K113/$S$4&lt;0.5,'Commission Rate and Quota'!$D$20,IF(K113/$S$4&lt;0.75,'Commission Rate and Quota'!$D$21,IF(K113/$S$4&lt;0.9,'Commission Rate and Quota'!$D$22,IF('Impact of Quota'!K113/'Commission Rate and Quota'!$D$6&lt;1,'Commission Rate and Quota'!$D$23,IF('Impact of Quota'!K113/$S$4&lt;1.25,'Commission Rate and Quota'!$D$24,'Commission Rate and Quota'!$D$25))))),IF(K113/$S$4&lt;0.5,'Commission Rate and Quota'!$E$20,IF(K113/$S$4&lt;0.75,'Commission Rate and Quota'!$E$21,IF(K113/$S$4&lt;0.9,'Commission Rate and Quota'!$E$22,IF(K113/$S$4&lt;1,'Commission Rate and Quota'!$E$23,IF(K113/$S$4&lt;1.25,'Commission Rate and Quota'!$E$24,'Commission Rate and Quota'!$E$25))))))</f>
        <v>0.05</v>
      </c>
      <c r="R113" s="34">
        <f t="shared" si="12"/>
        <v>155.17250000000001</v>
      </c>
    </row>
    <row r="114" spans="1:18" x14ac:dyDescent="0.25">
      <c r="A114" s="43" t="s">
        <v>204</v>
      </c>
      <c r="B114" s="44">
        <v>45743</v>
      </c>
      <c r="C114" s="43">
        <v>167324</v>
      </c>
      <c r="D114" s="45">
        <v>102928.84</v>
      </c>
      <c r="E114" s="45">
        <v>7091.84</v>
      </c>
      <c r="F114" s="43" t="s">
        <v>33</v>
      </c>
      <c r="G114" s="43">
        <v>763043</v>
      </c>
      <c r="H114" s="43" t="s">
        <v>12</v>
      </c>
      <c r="I114" s="43" t="s">
        <v>34</v>
      </c>
      <c r="J114" s="43" t="s">
        <v>13</v>
      </c>
      <c r="K114" s="46">
        <f t="shared" si="13"/>
        <v>219638.88</v>
      </c>
      <c r="L114" s="47">
        <f>IF(I114="Product",IF(K114/'Commission Rate and Quota'!$D$4&lt;0.5,'Commission Rate and Quota'!$D$20,IF(K114/'Commission Rate and Quota'!$D$4&lt;0.75,'Commission Rate and Quota'!$D$21,IF(K114/'Commission Rate and Quota'!$D$4&lt;0.9,'Commission Rate and Quota'!$D$22,IF('Impact of Quota'!K114/'Commission Rate and Quota'!$D$4&lt;1,'Commission Rate and Quota'!$D$23,IF('Impact of Quota'!K114/'Commission Rate and Quota'!$D$4&lt;1.25,'Commission Rate and Quota'!$D$24,'Commission Rate and Quota'!$D$25))))),IF(K114/'Commission Rate and Quota'!$E$4&lt;0.5,'Commission Rate and Quota'!$E$20,IF(K114/'Commission Rate and Quota'!$E$4&lt;0.75,'Commission Rate and Quota'!$E$21,IF(K114/'Commission Rate and Quota'!$E$4&lt;0.9,'Commission Rate and Quota'!$E$22,IF(K114/'Commission Rate and Quota'!$E$4&lt;1,'Commission Rate and Quota'!$E$23,IF(K114/'Commission Rate and Quota'!$E$4&lt;1.25,'Commission Rate and Quota'!$E$24,'Commission Rate and Quota'!$E$25))))))</f>
        <v>0.05</v>
      </c>
      <c r="M114" s="46">
        <f t="shared" si="7"/>
        <v>5146.442</v>
      </c>
      <c r="N114" s="51">
        <f>IF(I114="Product",K114/'Commission Rate and Quota'!$D$4,K114/'Commission Rate and Quota'!$E$4)</f>
        <v>5.9431555004639224E-2</v>
      </c>
      <c r="O114" s="43">
        <f t="shared" si="8"/>
        <v>0</v>
      </c>
      <c r="P114" s="29">
        <f t="shared" si="9"/>
        <v>6.8900417025976393E-2</v>
      </c>
      <c r="Q114" s="47">
        <f>IF(I114="Product",IF(K114/$S$4&lt;0.5,'Commission Rate and Quota'!$D$20,IF(K114/$S$4&lt;0.75,'Commission Rate and Quota'!$D$21,IF(K114/$S$4&lt;0.9,'Commission Rate and Quota'!$D$22,IF('Impact of Quota'!K114/'Commission Rate and Quota'!$D$6&lt;1,'Commission Rate and Quota'!$D$23,IF('Impact of Quota'!K114/$S$4&lt;1.25,'Commission Rate and Quota'!$D$24,'Commission Rate and Quota'!$D$25))))),IF(K114/$S$4&lt;0.5,'Commission Rate and Quota'!$E$20,IF(K114/$S$4&lt;0.75,'Commission Rate and Quota'!$E$21,IF(K114/$S$4&lt;0.9,'Commission Rate and Quota'!$E$22,IF(K114/$S$4&lt;1,'Commission Rate and Quota'!$E$23,IF(K114/$S$4&lt;1.25,'Commission Rate and Quota'!$E$24,'Commission Rate and Quota'!$E$25))))))</f>
        <v>0.05</v>
      </c>
      <c r="R114" s="34">
        <f t="shared" si="12"/>
        <v>5146.442</v>
      </c>
    </row>
    <row r="115" spans="1:18" x14ac:dyDescent="0.25">
      <c r="A115" s="43" t="s">
        <v>204</v>
      </c>
      <c r="B115" s="44">
        <v>45743</v>
      </c>
      <c r="C115" s="43">
        <v>167324</v>
      </c>
      <c r="D115" s="45">
        <v>32155.200000000001</v>
      </c>
      <c r="E115" s="45">
        <v>739.2</v>
      </c>
      <c r="F115" s="43" t="s">
        <v>33</v>
      </c>
      <c r="G115" s="43">
        <v>763043</v>
      </c>
      <c r="H115" s="43" t="s">
        <v>12</v>
      </c>
      <c r="I115" s="43" t="s">
        <v>34</v>
      </c>
      <c r="J115" s="43" t="s">
        <v>13</v>
      </c>
      <c r="K115" s="46">
        <f t="shared" si="13"/>
        <v>251794.08000000002</v>
      </c>
      <c r="L115" s="47">
        <f>IF(I115="Product",IF(K115/'Commission Rate and Quota'!$D$4&lt;0.5,'Commission Rate and Quota'!$D$20,IF(K115/'Commission Rate and Quota'!$D$4&lt;0.75,'Commission Rate and Quota'!$D$21,IF(K115/'Commission Rate and Quota'!$D$4&lt;0.9,'Commission Rate and Quota'!$D$22,IF('Impact of Quota'!K115/'Commission Rate and Quota'!$D$4&lt;1,'Commission Rate and Quota'!$D$23,IF('Impact of Quota'!K115/'Commission Rate and Quota'!$D$4&lt;1.25,'Commission Rate and Quota'!$D$24,'Commission Rate and Quota'!$D$25))))),IF(K115/'Commission Rate and Quota'!$E$4&lt;0.5,'Commission Rate and Quota'!$E$20,IF(K115/'Commission Rate and Quota'!$E$4&lt;0.75,'Commission Rate and Quota'!$E$21,IF(K115/'Commission Rate and Quota'!$E$4&lt;0.9,'Commission Rate and Quota'!$E$22,IF(K115/'Commission Rate and Quota'!$E$4&lt;1,'Commission Rate and Quota'!$E$23,IF(K115/'Commission Rate and Quota'!$E$4&lt;1.25,'Commission Rate and Quota'!$E$24,'Commission Rate and Quota'!$E$25))))))</f>
        <v>0.05</v>
      </c>
      <c r="M115" s="46">
        <f t="shared" si="7"/>
        <v>1607.7600000000002</v>
      </c>
      <c r="N115" s="51">
        <f>IF(I115="Product",K115/'Commission Rate and Quota'!$D$4,K115/'Commission Rate and Quota'!$E$4)</f>
        <v>6.813235304861566E-2</v>
      </c>
      <c r="O115" s="43">
        <f t="shared" si="8"/>
        <v>0</v>
      </c>
      <c r="P115" s="29">
        <f t="shared" si="9"/>
        <v>2.2988505747126436E-2</v>
      </c>
      <c r="Q115" s="47">
        <f>IF(I115="Product",IF(K115/$S$4&lt;0.5,'Commission Rate and Quota'!$D$20,IF(K115/$S$4&lt;0.75,'Commission Rate and Quota'!$D$21,IF(K115/$S$4&lt;0.9,'Commission Rate and Quota'!$D$22,IF('Impact of Quota'!K115/'Commission Rate and Quota'!$D$6&lt;1,'Commission Rate and Quota'!$D$23,IF('Impact of Quota'!K115/$S$4&lt;1.25,'Commission Rate and Quota'!$D$24,'Commission Rate and Quota'!$D$25))))),IF(K115/$S$4&lt;0.5,'Commission Rate and Quota'!$E$20,IF(K115/$S$4&lt;0.75,'Commission Rate and Quota'!$E$21,IF(K115/$S$4&lt;0.9,'Commission Rate and Quota'!$E$22,IF(K115/$S$4&lt;1,'Commission Rate and Quota'!$E$23,IF(K115/$S$4&lt;1.25,'Commission Rate and Quota'!$E$24,'Commission Rate and Quota'!$E$25))))))</f>
        <v>0.05</v>
      </c>
      <c r="R115" s="34">
        <f t="shared" si="12"/>
        <v>1607.7600000000002</v>
      </c>
    </row>
    <row r="116" spans="1:18" x14ac:dyDescent="0.25">
      <c r="A116" s="43" t="s">
        <v>204</v>
      </c>
      <c r="B116" s="44">
        <v>45743</v>
      </c>
      <c r="C116" s="43">
        <v>167324</v>
      </c>
      <c r="D116" s="45">
        <v>5592.21</v>
      </c>
      <c r="E116" s="45">
        <v>0</v>
      </c>
      <c r="F116" s="43" t="s">
        <v>33</v>
      </c>
      <c r="G116" s="43">
        <v>763043</v>
      </c>
      <c r="H116" s="43" t="s">
        <v>12</v>
      </c>
      <c r="I116" s="43" t="s">
        <v>34</v>
      </c>
      <c r="J116" s="43" t="s">
        <v>13</v>
      </c>
      <c r="K116" s="46">
        <f t="shared" si="13"/>
        <v>257386.29</v>
      </c>
      <c r="L116" s="47">
        <f>IF(I116="Product",IF(K116/'Commission Rate and Quota'!$D$4&lt;0.5,'Commission Rate and Quota'!$D$20,IF(K116/'Commission Rate and Quota'!$D$4&lt;0.75,'Commission Rate and Quota'!$D$21,IF(K116/'Commission Rate and Quota'!$D$4&lt;0.9,'Commission Rate and Quota'!$D$22,IF('Impact of Quota'!K116/'Commission Rate and Quota'!$D$4&lt;1,'Commission Rate and Quota'!$D$23,IF('Impact of Quota'!K116/'Commission Rate and Quota'!$D$4&lt;1.25,'Commission Rate and Quota'!$D$24,'Commission Rate and Quota'!$D$25))))),IF(K116/'Commission Rate and Quota'!$E$4&lt;0.5,'Commission Rate and Quota'!$E$20,IF(K116/'Commission Rate and Quota'!$E$4&lt;0.75,'Commission Rate and Quota'!$E$21,IF(K116/'Commission Rate and Quota'!$E$4&lt;0.9,'Commission Rate and Quota'!$E$22,IF(K116/'Commission Rate and Quota'!$E$4&lt;1,'Commission Rate and Quota'!$E$23,IF(K116/'Commission Rate and Quota'!$E$4&lt;1.25,'Commission Rate and Quota'!$E$24,'Commission Rate and Quota'!$E$25))))))</f>
        <v>0.05</v>
      </c>
      <c r="M116" s="46">
        <f t="shared" si="7"/>
        <v>279.6105</v>
      </c>
      <c r="N116" s="51">
        <f>IF(I116="Product",K116/'Commission Rate and Quota'!$D$4,K116/'Commission Rate and Quota'!$E$4)</f>
        <v>6.9645535670073644E-2</v>
      </c>
      <c r="O116" s="43">
        <f t="shared" si="8"/>
        <v>0</v>
      </c>
      <c r="P116" s="29">
        <f t="shared" si="9"/>
        <v>0</v>
      </c>
      <c r="Q116" s="47">
        <f>IF(I116="Product",IF(K116/$S$4&lt;0.5,'Commission Rate and Quota'!$D$20,IF(K116/$S$4&lt;0.75,'Commission Rate and Quota'!$D$21,IF(K116/$S$4&lt;0.9,'Commission Rate and Quota'!$D$22,IF('Impact of Quota'!K116/'Commission Rate and Quota'!$D$6&lt;1,'Commission Rate and Quota'!$D$23,IF('Impact of Quota'!K116/$S$4&lt;1.25,'Commission Rate and Quota'!$D$24,'Commission Rate and Quota'!$D$25))))),IF(K116/$S$4&lt;0.5,'Commission Rate and Quota'!$E$20,IF(K116/$S$4&lt;0.75,'Commission Rate and Quota'!$E$21,IF(K116/$S$4&lt;0.9,'Commission Rate and Quota'!$E$22,IF(K116/$S$4&lt;1,'Commission Rate and Quota'!$E$23,IF(K116/$S$4&lt;1.25,'Commission Rate and Quota'!$E$24,'Commission Rate and Quota'!$E$25))))))</f>
        <v>0.05</v>
      </c>
      <c r="R116" s="34">
        <f t="shared" si="12"/>
        <v>279.6105</v>
      </c>
    </row>
    <row r="117" spans="1:18" x14ac:dyDescent="0.25">
      <c r="A117" s="43" t="s">
        <v>205</v>
      </c>
      <c r="B117" s="44">
        <v>45753</v>
      </c>
      <c r="C117" s="43">
        <v>167324</v>
      </c>
      <c r="D117" s="45">
        <v>42043.34</v>
      </c>
      <c r="E117" s="45">
        <v>668.52</v>
      </c>
      <c r="F117" s="43" t="s">
        <v>33</v>
      </c>
      <c r="G117" s="43">
        <v>763043</v>
      </c>
      <c r="H117" s="43" t="s">
        <v>12</v>
      </c>
      <c r="I117" s="43" t="s">
        <v>34</v>
      </c>
      <c r="J117" s="43" t="s">
        <v>13</v>
      </c>
      <c r="K117" s="46">
        <f t="shared" si="13"/>
        <v>299429.63</v>
      </c>
      <c r="L117" s="47">
        <f>IF(I117="Product",IF(K117/'Commission Rate and Quota'!$D$4&lt;0.5,'Commission Rate and Quota'!$D$20,IF(K117/'Commission Rate and Quota'!$D$4&lt;0.75,'Commission Rate and Quota'!$D$21,IF(K117/'Commission Rate and Quota'!$D$4&lt;0.9,'Commission Rate and Quota'!$D$22,IF('Impact of Quota'!K117/'Commission Rate and Quota'!$D$4&lt;1,'Commission Rate and Quota'!$D$23,IF('Impact of Quota'!K117/'Commission Rate and Quota'!$D$4&lt;1.25,'Commission Rate and Quota'!$D$24,'Commission Rate and Quota'!$D$25))))),IF(K117/'Commission Rate and Quota'!$E$4&lt;0.5,'Commission Rate and Quota'!$E$20,IF(K117/'Commission Rate and Quota'!$E$4&lt;0.75,'Commission Rate and Quota'!$E$21,IF(K117/'Commission Rate and Quota'!$E$4&lt;0.9,'Commission Rate and Quota'!$E$22,IF(K117/'Commission Rate and Quota'!$E$4&lt;1,'Commission Rate and Quota'!$E$23,IF(K117/'Commission Rate and Quota'!$E$4&lt;1.25,'Commission Rate and Quota'!$E$24,'Commission Rate and Quota'!$E$25))))))</f>
        <v>0.05</v>
      </c>
      <c r="M117" s="46">
        <f t="shared" si="7"/>
        <v>2102.1669999999999</v>
      </c>
      <c r="N117" s="51">
        <f>IF(I117="Product",K117/'Commission Rate and Quota'!$D$4,K117/'Commission Rate and Quota'!$E$4)</f>
        <v>8.1021941677009879E-2</v>
      </c>
      <c r="O117" s="43">
        <f t="shared" si="8"/>
        <v>0</v>
      </c>
      <c r="P117" s="29">
        <f t="shared" si="9"/>
        <v>1.5900734813171363E-2</v>
      </c>
      <c r="Q117" s="47">
        <f>IF(I117="Product",IF(K117/$S$4&lt;0.5,'Commission Rate and Quota'!$D$20,IF(K117/$S$4&lt;0.75,'Commission Rate and Quota'!$D$21,IF(K117/$S$4&lt;0.9,'Commission Rate and Quota'!$D$22,IF('Impact of Quota'!K117/'Commission Rate and Quota'!$D$6&lt;1,'Commission Rate and Quota'!$D$23,IF('Impact of Quota'!K117/$S$4&lt;1.25,'Commission Rate and Quota'!$D$24,'Commission Rate and Quota'!$D$25))))),IF(K117/$S$4&lt;0.5,'Commission Rate and Quota'!$E$20,IF(K117/$S$4&lt;0.75,'Commission Rate and Quota'!$E$21,IF(K117/$S$4&lt;0.9,'Commission Rate and Quota'!$E$22,IF(K117/$S$4&lt;1,'Commission Rate and Quota'!$E$23,IF(K117/$S$4&lt;1.25,'Commission Rate and Quota'!$E$24,'Commission Rate and Quota'!$E$25))))))</f>
        <v>0.05</v>
      </c>
      <c r="R117" s="34">
        <f t="shared" si="12"/>
        <v>2102.1669999999999</v>
      </c>
    </row>
    <row r="118" spans="1:18" x14ac:dyDescent="0.25">
      <c r="A118" s="43" t="s">
        <v>205</v>
      </c>
      <c r="B118" s="44">
        <v>45753</v>
      </c>
      <c r="C118" s="43">
        <v>167324</v>
      </c>
      <c r="D118" s="45">
        <v>147490.81</v>
      </c>
      <c r="E118" s="45">
        <v>3031.16</v>
      </c>
      <c r="F118" s="43" t="s">
        <v>33</v>
      </c>
      <c r="G118" s="43">
        <v>763043</v>
      </c>
      <c r="H118" s="43" t="s">
        <v>12</v>
      </c>
      <c r="I118" s="43" t="s">
        <v>34</v>
      </c>
      <c r="J118" s="43" t="s">
        <v>13</v>
      </c>
      <c r="K118" s="46">
        <f t="shared" si="13"/>
        <v>446920.44</v>
      </c>
      <c r="L118" s="47">
        <f>IF(I118="Product",IF(K118/'Commission Rate and Quota'!$D$4&lt;0.5,'Commission Rate and Quota'!$D$20,IF(K118/'Commission Rate and Quota'!$D$4&lt;0.75,'Commission Rate and Quota'!$D$21,IF(K118/'Commission Rate and Quota'!$D$4&lt;0.9,'Commission Rate and Quota'!$D$22,IF('Impact of Quota'!K118/'Commission Rate and Quota'!$D$4&lt;1,'Commission Rate and Quota'!$D$23,IF('Impact of Quota'!K118/'Commission Rate and Quota'!$D$4&lt;1.25,'Commission Rate and Quota'!$D$24,'Commission Rate and Quota'!$D$25))))),IF(K118/'Commission Rate and Quota'!$E$4&lt;0.5,'Commission Rate and Quota'!$E$20,IF(K118/'Commission Rate and Quota'!$E$4&lt;0.75,'Commission Rate and Quota'!$E$21,IF(K118/'Commission Rate and Quota'!$E$4&lt;0.9,'Commission Rate and Quota'!$E$22,IF(K118/'Commission Rate and Quota'!$E$4&lt;1,'Commission Rate and Quota'!$E$23,IF(K118/'Commission Rate and Quota'!$E$4&lt;1.25,'Commission Rate and Quota'!$E$24,'Commission Rate and Quota'!$E$25))))))</f>
        <v>0.05</v>
      </c>
      <c r="M118" s="46">
        <f t="shared" si="7"/>
        <v>7374.5405000000001</v>
      </c>
      <c r="N118" s="51">
        <f>IF(I118="Product",K118/'Commission Rate and Quota'!$D$4,K118/'Commission Rate and Quota'!$E$4)</f>
        <v>0.12093112436449123</v>
      </c>
      <c r="O118" s="43">
        <f t="shared" si="8"/>
        <v>0</v>
      </c>
      <c r="P118" s="29">
        <f t="shared" si="9"/>
        <v>2.0551517752190798E-2</v>
      </c>
      <c r="Q118" s="47">
        <f>IF(I118="Product",IF(K118/$S$4&lt;0.5,'Commission Rate and Quota'!$D$20,IF(K118/$S$4&lt;0.75,'Commission Rate and Quota'!$D$21,IF(K118/$S$4&lt;0.9,'Commission Rate and Quota'!$D$22,IF('Impact of Quota'!K118/'Commission Rate and Quota'!$D$6&lt;1,'Commission Rate and Quota'!$D$23,IF('Impact of Quota'!K118/$S$4&lt;1.25,'Commission Rate and Quota'!$D$24,'Commission Rate and Quota'!$D$25))))),IF(K118/$S$4&lt;0.5,'Commission Rate and Quota'!$E$20,IF(K118/$S$4&lt;0.75,'Commission Rate and Quota'!$E$21,IF(K118/$S$4&lt;0.9,'Commission Rate and Quota'!$E$22,IF(K118/$S$4&lt;1,'Commission Rate and Quota'!$E$23,IF(K118/$S$4&lt;1.25,'Commission Rate and Quota'!$E$24,'Commission Rate and Quota'!$E$25))))))</f>
        <v>0.05</v>
      </c>
      <c r="R118" s="34">
        <f t="shared" si="12"/>
        <v>7374.5405000000001</v>
      </c>
    </row>
    <row r="119" spans="1:18" x14ac:dyDescent="0.25">
      <c r="A119" s="43" t="s">
        <v>205</v>
      </c>
      <c r="B119" s="44">
        <v>45753</v>
      </c>
      <c r="C119" s="43">
        <v>167324</v>
      </c>
      <c r="D119" s="45">
        <v>7068.93</v>
      </c>
      <c r="E119" s="45">
        <v>0</v>
      </c>
      <c r="F119" s="43" t="s">
        <v>33</v>
      </c>
      <c r="G119" s="43">
        <v>763043</v>
      </c>
      <c r="H119" s="43" t="s">
        <v>12</v>
      </c>
      <c r="I119" s="43" t="s">
        <v>34</v>
      </c>
      <c r="J119" s="43" t="s">
        <v>13</v>
      </c>
      <c r="K119" s="46">
        <f t="shared" si="13"/>
        <v>453989.37</v>
      </c>
      <c r="L119" s="47">
        <f>IF(I119="Product",IF(K119/'Commission Rate and Quota'!$D$4&lt;0.5,'Commission Rate and Quota'!$D$20,IF(K119/'Commission Rate and Quota'!$D$4&lt;0.75,'Commission Rate and Quota'!$D$21,IF(K119/'Commission Rate and Quota'!$D$4&lt;0.9,'Commission Rate and Quota'!$D$22,IF('Impact of Quota'!K119/'Commission Rate and Quota'!$D$4&lt;1,'Commission Rate and Quota'!$D$23,IF('Impact of Quota'!K119/'Commission Rate and Quota'!$D$4&lt;1.25,'Commission Rate and Quota'!$D$24,'Commission Rate and Quota'!$D$25))))),IF(K119/'Commission Rate and Quota'!$E$4&lt;0.5,'Commission Rate and Quota'!$E$20,IF(K119/'Commission Rate and Quota'!$E$4&lt;0.75,'Commission Rate and Quota'!$E$21,IF(K119/'Commission Rate and Quota'!$E$4&lt;0.9,'Commission Rate and Quota'!$E$22,IF(K119/'Commission Rate and Quota'!$E$4&lt;1,'Commission Rate and Quota'!$E$23,IF(K119/'Commission Rate and Quota'!$E$4&lt;1.25,'Commission Rate and Quota'!$E$24,'Commission Rate and Quota'!$E$25))))))</f>
        <v>0.05</v>
      </c>
      <c r="M119" s="46">
        <f t="shared" si="7"/>
        <v>353.44650000000001</v>
      </c>
      <c r="N119" s="51">
        <f>IF(I119="Product",K119/'Commission Rate and Quota'!$D$4,K119/'Commission Rate and Quota'!$E$4)</f>
        <v>0.12284388909047664</v>
      </c>
      <c r="O119" s="43">
        <f t="shared" si="8"/>
        <v>0</v>
      </c>
      <c r="P119" s="29">
        <f t="shared" si="9"/>
        <v>0</v>
      </c>
      <c r="Q119" s="47">
        <f>IF(I119="Product",IF(K119/$S$4&lt;0.5,'Commission Rate and Quota'!$D$20,IF(K119/$S$4&lt;0.75,'Commission Rate and Quota'!$D$21,IF(K119/$S$4&lt;0.9,'Commission Rate and Quota'!$D$22,IF('Impact of Quota'!K119/'Commission Rate and Quota'!$D$6&lt;1,'Commission Rate and Quota'!$D$23,IF('Impact of Quota'!K119/$S$4&lt;1.25,'Commission Rate and Quota'!$D$24,'Commission Rate and Quota'!$D$25))))),IF(K119/$S$4&lt;0.5,'Commission Rate and Quota'!$E$20,IF(K119/$S$4&lt;0.75,'Commission Rate and Quota'!$E$21,IF(K119/$S$4&lt;0.9,'Commission Rate and Quota'!$E$22,IF(K119/$S$4&lt;1,'Commission Rate and Quota'!$E$23,IF(K119/$S$4&lt;1.25,'Commission Rate and Quota'!$E$24,'Commission Rate and Quota'!$E$25))))))</f>
        <v>0.05</v>
      </c>
      <c r="R119" s="34">
        <f t="shared" si="12"/>
        <v>353.44650000000001</v>
      </c>
    </row>
    <row r="120" spans="1:18" x14ac:dyDescent="0.25">
      <c r="A120" s="43" t="s">
        <v>205</v>
      </c>
      <c r="B120" s="44">
        <v>45753</v>
      </c>
      <c r="C120" s="43">
        <v>167324</v>
      </c>
      <c r="D120" s="45">
        <v>155904</v>
      </c>
      <c r="E120" s="45">
        <v>3584</v>
      </c>
      <c r="F120" s="43" t="s">
        <v>33</v>
      </c>
      <c r="G120" s="43">
        <v>763043</v>
      </c>
      <c r="H120" s="43" t="s">
        <v>12</v>
      </c>
      <c r="I120" s="43" t="s">
        <v>34</v>
      </c>
      <c r="J120" s="43" t="s">
        <v>13</v>
      </c>
      <c r="K120" s="46">
        <f t="shared" si="13"/>
        <v>609893.37</v>
      </c>
      <c r="L120" s="47">
        <f>IF(I120="Product",IF(K120/'Commission Rate and Quota'!$D$4&lt;0.5,'Commission Rate and Quota'!$D$20,IF(K120/'Commission Rate and Quota'!$D$4&lt;0.75,'Commission Rate and Quota'!$D$21,IF(K120/'Commission Rate and Quota'!$D$4&lt;0.9,'Commission Rate and Quota'!$D$22,IF('Impact of Quota'!K120/'Commission Rate and Quota'!$D$4&lt;1,'Commission Rate and Quota'!$D$23,IF('Impact of Quota'!K120/'Commission Rate and Quota'!$D$4&lt;1.25,'Commission Rate and Quota'!$D$24,'Commission Rate and Quota'!$D$25))))),IF(K120/'Commission Rate and Quota'!$E$4&lt;0.5,'Commission Rate and Quota'!$E$20,IF(K120/'Commission Rate and Quota'!$E$4&lt;0.75,'Commission Rate and Quota'!$E$21,IF(K120/'Commission Rate and Quota'!$E$4&lt;0.9,'Commission Rate and Quota'!$E$22,IF(K120/'Commission Rate and Quota'!$E$4&lt;1,'Commission Rate and Quota'!$E$23,IF(K120/'Commission Rate and Quota'!$E$4&lt;1.25,'Commission Rate and Quota'!$E$24,'Commission Rate and Quota'!$E$25))))))</f>
        <v>0.05</v>
      </c>
      <c r="M120" s="46">
        <f t="shared" si="7"/>
        <v>7795.2000000000007</v>
      </c>
      <c r="N120" s="51">
        <f>IF(I120="Product",K120/'Commission Rate and Quota'!$D$4,K120/'Commission Rate and Quota'!$E$4)</f>
        <v>0.165029576576423</v>
      </c>
      <c r="O120" s="43">
        <f t="shared" si="8"/>
        <v>0</v>
      </c>
      <c r="P120" s="29">
        <f t="shared" si="9"/>
        <v>2.2988505747126436E-2</v>
      </c>
      <c r="Q120" s="47">
        <f>IF(I120="Product",IF(K120/$S$4&lt;0.5,'Commission Rate and Quota'!$D$20,IF(K120/$S$4&lt;0.75,'Commission Rate and Quota'!$D$21,IF(K120/$S$4&lt;0.9,'Commission Rate and Quota'!$D$22,IF('Impact of Quota'!K120/'Commission Rate and Quota'!$D$6&lt;1,'Commission Rate and Quota'!$D$23,IF('Impact of Quota'!K120/$S$4&lt;1.25,'Commission Rate and Quota'!$D$24,'Commission Rate and Quota'!$D$25))))),IF(K120/$S$4&lt;0.5,'Commission Rate and Quota'!$E$20,IF(K120/$S$4&lt;0.75,'Commission Rate and Quota'!$E$21,IF(K120/$S$4&lt;0.9,'Commission Rate and Quota'!$E$22,IF(K120/$S$4&lt;1,'Commission Rate and Quota'!$E$23,IF(K120/$S$4&lt;1.25,'Commission Rate and Quota'!$E$24,'Commission Rate and Quota'!$E$25))))))</f>
        <v>0.05</v>
      </c>
      <c r="R120" s="34">
        <f t="shared" si="12"/>
        <v>7795.2000000000007</v>
      </c>
    </row>
    <row r="121" spans="1:18" x14ac:dyDescent="0.25">
      <c r="A121" s="43" t="s">
        <v>205</v>
      </c>
      <c r="B121" s="44">
        <v>45753</v>
      </c>
      <c r="C121" s="43">
        <v>167324</v>
      </c>
      <c r="D121" s="45">
        <v>10067.69</v>
      </c>
      <c r="E121" s="45">
        <v>231.4</v>
      </c>
      <c r="F121" s="43" t="s">
        <v>33</v>
      </c>
      <c r="G121" s="43">
        <v>763043</v>
      </c>
      <c r="H121" s="43" t="s">
        <v>12</v>
      </c>
      <c r="I121" s="43" t="s">
        <v>34</v>
      </c>
      <c r="J121" s="43" t="s">
        <v>13</v>
      </c>
      <c r="K121" s="46">
        <f t="shared" si="13"/>
        <v>619961.05999999994</v>
      </c>
      <c r="L121" s="47">
        <f>IF(I121="Product",IF(K121/'Commission Rate and Quota'!$D$4&lt;0.5,'Commission Rate and Quota'!$D$20,IF(K121/'Commission Rate and Quota'!$D$4&lt;0.75,'Commission Rate and Quota'!$D$21,IF(K121/'Commission Rate and Quota'!$D$4&lt;0.9,'Commission Rate and Quota'!$D$22,IF('Impact of Quota'!K121/'Commission Rate and Quota'!$D$4&lt;1,'Commission Rate and Quota'!$D$23,IF('Impact of Quota'!K121/'Commission Rate and Quota'!$D$4&lt;1.25,'Commission Rate and Quota'!$D$24,'Commission Rate and Quota'!$D$25))))),IF(K121/'Commission Rate and Quota'!$E$4&lt;0.5,'Commission Rate and Quota'!$E$20,IF(K121/'Commission Rate and Quota'!$E$4&lt;0.75,'Commission Rate and Quota'!$E$21,IF(K121/'Commission Rate and Quota'!$E$4&lt;0.9,'Commission Rate and Quota'!$E$22,IF(K121/'Commission Rate and Quota'!$E$4&lt;1,'Commission Rate and Quota'!$E$23,IF(K121/'Commission Rate and Quota'!$E$4&lt;1.25,'Commission Rate and Quota'!$E$24,'Commission Rate and Quota'!$E$25))))))</f>
        <v>0.05</v>
      </c>
      <c r="M121" s="46">
        <f t="shared" si="7"/>
        <v>503.38450000000006</v>
      </c>
      <c r="N121" s="51">
        <f>IF(I121="Product",K121/'Commission Rate and Quota'!$D$4,K121/'Commission Rate and Quota'!$E$4)</f>
        <v>0.16775376854099983</v>
      </c>
      <c r="O121" s="43">
        <f t="shared" si="8"/>
        <v>0</v>
      </c>
      <c r="P121" s="29">
        <f t="shared" si="9"/>
        <v>2.2984418471367313E-2</v>
      </c>
      <c r="Q121" s="47">
        <f>IF(I121="Product",IF(K121/$S$4&lt;0.5,'Commission Rate and Quota'!$D$20,IF(K121/$S$4&lt;0.75,'Commission Rate and Quota'!$D$21,IF(K121/$S$4&lt;0.9,'Commission Rate and Quota'!$D$22,IF('Impact of Quota'!K121/'Commission Rate and Quota'!$D$6&lt;1,'Commission Rate and Quota'!$D$23,IF('Impact of Quota'!K121/$S$4&lt;1.25,'Commission Rate and Quota'!$D$24,'Commission Rate and Quota'!$D$25))))),IF(K121/$S$4&lt;0.5,'Commission Rate and Quota'!$E$20,IF(K121/$S$4&lt;0.75,'Commission Rate and Quota'!$E$21,IF(K121/$S$4&lt;0.9,'Commission Rate and Quota'!$E$22,IF(K121/$S$4&lt;1,'Commission Rate and Quota'!$E$23,IF(K121/$S$4&lt;1.25,'Commission Rate and Quota'!$E$24,'Commission Rate and Quota'!$E$25))))))</f>
        <v>0.05</v>
      </c>
      <c r="R121" s="34">
        <f t="shared" si="12"/>
        <v>503.38450000000006</v>
      </c>
    </row>
    <row r="122" spans="1:18" x14ac:dyDescent="0.25">
      <c r="A122" s="43" t="s">
        <v>205</v>
      </c>
      <c r="B122" s="44">
        <v>45753</v>
      </c>
      <c r="C122" s="43">
        <v>167324</v>
      </c>
      <c r="D122" s="45">
        <v>14818.14</v>
      </c>
      <c r="E122" s="45">
        <v>0</v>
      </c>
      <c r="F122" s="43" t="s">
        <v>33</v>
      </c>
      <c r="G122" s="43">
        <v>763043</v>
      </c>
      <c r="H122" s="43" t="s">
        <v>12</v>
      </c>
      <c r="I122" s="43" t="s">
        <v>34</v>
      </c>
      <c r="J122" s="43" t="s">
        <v>13</v>
      </c>
      <c r="K122" s="46">
        <f t="shared" si="13"/>
        <v>634779.19999999995</v>
      </c>
      <c r="L122" s="47">
        <f>IF(I122="Product",IF(K122/'Commission Rate and Quota'!$D$4&lt;0.5,'Commission Rate and Quota'!$D$20,IF(K122/'Commission Rate and Quota'!$D$4&lt;0.75,'Commission Rate and Quota'!$D$21,IF(K122/'Commission Rate and Quota'!$D$4&lt;0.9,'Commission Rate and Quota'!$D$22,IF('Impact of Quota'!K122/'Commission Rate and Quota'!$D$4&lt;1,'Commission Rate and Quota'!$D$23,IF('Impact of Quota'!K122/'Commission Rate and Quota'!$D$4&lt;1.25,'Commission Rate and Quota'!$D$24,'Commission Rate and Quota'!$D$25))))),IF(K122/'Commission Rate and Quota'!$E$4&lt;0.5,'Commission Rate and Quota'!$E$20,IF(K122/'Commission Rate and Quota'!$E$4&lt;0.75,'Commission Rate and Quota'!$E$21,IF(K122/'Commission Rate and Quota'!$E$4&lt;0.9,'Commission Rate and Quota'!$E$22,IF(K122/'Commission Rate and Quota'!$E$4&lt;1,'Commission Rate and Quota'!$E$23,IF(K122/'Commission Rate and Quota'!$E$4&lt;1.25,'Commission Rate and Quota'!$E$24,'Commission Rate and Quota'!$E$25))))))</f>
        <v>0.05</v>
      </c>
      <c r="M122" s="46">
        <f t="shared" si="7"/>
        <v>740.90700000000004</v>
      </c>
      <c r="N122" s="51">
        <f>IF(I122="Product",K122/'Commission Rate and Quota'!$D$4,K122/'Commission Rate and Quota'!$E$4)</f>
        <v>0.17176337331806135</v>
      </c>
      <c r="O122" s="43">
        <f t="shared" si="8"/>
        <v>0</v>
      </c>
      <c r="P122" s="29">
        <f t="shared" si="9"/>
        <v>0</v>
      </c>
      <c r="Q122" s="47">
        <f>IF(I122="Product",IF(K122/$S$4&lt;0.5,'Commission Rate and Quota'!$D$20,IF(K122/$S$4&lt;0.75,'Commission Rate and Quota'!$D$21,IF(K122/$S$4&lt;0.9,'Commission Rate and Quota'!$D$22,IF('Impact of Quota'!K122/'Commission Rate and Quota'!$D$6&lt;1,'Commission Rate and Quota'!$D$23,IF('Impact of Quota'!K122/$S$4&lt;1.25,'Commission Rate and Quota'!$D$24,'Commission Rate and Quota'!$D$25))))),IF(K122/$S$4&lt;0.5,'Commission Rate and Quota'!$E$20,IF(K122/$S$4&lt;0.75,'Commission Rate and Quota'!$E$21,IF(K122/$S$4&lt;0.9,'Commission Rate and Quota'!$E$22,IF(K122/$S$4&lt;1,'Commission Rate and Quota'!$E$23,IF(K122/$S$4&lt;1.25,'Commission Rate and Quota'!$E$24,'Commission Rate and Quota'!$E$25))))))</f>
        <v>0.05</v>
      </c>
      <c r="R122" s="34">
        <f t="shared" si="12"/>
        <v>740.90700000000004</v>
      </c>
    </row>
    <row r="123" spans="1:18" x14ac:dyDescent="0.25">
      <c r="A123" s="43" t="s">
        <v>32</v>
      </c>
      <c r="B123" s="44">
        <v>45758</v>
      </c>
      <c r="C123" s="43">
        <v>12348</v>
      </c>
      <c r="D123" s="45">
        <v>46480.37</v>
      </c>
      <c r="E123" s="45">
        <v>3720.14</v>
      </c>
      <c r="F123" s="43" t="s">
        <v>33</v>
      </c>
      <c r="G123" s="43">
        <v>763043</v>
      </c>
      <c r="H123" s="43" t="s">
        <v>12</v>
      </c>
      <c r="I123" s="43" t="s">
        <v>34</v>
      </c>
      <c r="J123" s="43" t="s">
        <v>13</v>
      </c>
      <c r="K123" s="46">
        <f t="shared" si="13"/>
        <v>681259.57</v>
      </c>
      <c r="L123" s="47">
        <f>IF(I123="Product",IF(K123/'Commission Rate and Quota'!$D$4&lt;0.5,'Commission Rate and Quota'!$D$20,IF(K123/'Commission Rate and Quota'!$D$4&lt;0.75,'Commission Rate and Quota'!$D$21,IF(K123/'Commission Rate and Quota'!$D$4&lt;0.9,'Commission Rate and Quota'!$D$22,IF('Impact of Quota'!K123/'Commission Rate and Quota'!$D$4&lt;1,'Commission Rate and Quota'!$D$23,IF('Impact of Quota'!K123/'Commission Rate and Quota'!$D$4&lt;1.25,'Commission Rate and Quota'!$D$24,'Commission Rate and Quota'!$D$25))))),IF(K123/'Commission Rate and Quota'!$E$4&lt;0.5,'Commission Rate and Quota'!$E$20,IF(K123/'Commission Rate and Quota'!$E$4&lt;0.75,'Commission Rate and Quota'!$E$21,IF(K123/'Commission Rate and Quota'!$E$4&lt;0.9,'Commission Rate and Quota'!$E$22,IF(K123/'Commission Rate and Quota'!$E$4&lt;1,'Commission Rate and Quota'!$E$23,IF(K123/'Commission Rate and Quota'!$E$4&lt;1.25,'Commission Rate and Quota'!$E$24,'Commission Rate and Quota'!$E$25))))))</f>
        <v>0.05</v>
      </c>
      <c r="M123" s="46">
        <f t="shared" si="7"/>
        <v>2324.0185000000001</v>
      </c>
      <c r="N123" s="51">
        <f>IF(I123="Product",K123/'Commission Rate and Quota'!$D$4,K123/'Commission Rate and Quota'!$E$4)</f>
        <v>0.18434038457531682</v>
      </c>
      <c r="O123" s="43">
        <f t="shared" si="8"/>
        <v>0</v>
      </c>
      <c r="P123" s="29">
        <f t="shared" si="9"/>
        <v>8.0036798330133774E-2</v>
      </c>
      <c r="Q123" s="47">
        <f>IF(I123="Product",IF(K123/$S$4&lt;0.5,'Commission Rate and Quota'!$D$20,IF(K123/$S$4&lt;0.75,'Commission Rate and Quota'!$D$21,IF(K123/$S$4&lt;0.9,'Commission Rate and Quota'!$D$22,IF('Impact of Quota'!K123/'Commission Rate and Quota'!$D$6&lt;1,'Commission Rate and Quota'!$D$23,IF('Impact of Quota'!K123/$S$4&lt;1.25,'Commission Rate and Quota'!$D$24,'Commission Rate and Quota'!$D$25))))),IF(K123/$S$4&lt;0.5,'Commission Rate and Quota'!$E$20,IF(K123/$S$4&lt;0.75,'Commission Rate and Quota'!$E$21,IF(K123/$S$4&lt;0.9,'Commission Rate and Quota'!$E$22,IF(K123/$S$4&lt;1,'Commission Rate and Quota'!$E$23,IF(K123/$S$4&lt;1.25,'Commission Rate and Quota'!$E$24,'Commission Rate and Quota'!$E$25))))))</f>
        <v>0.05</v>
      </c>
      <c r="R123" s="34">
        <f t="shared" si="12"/>
        <v>2324.0185000000001</v>
      </c>
    </row>
    <row r="124" spans="1:18" x14ac:dyDescent="0.25">
      <c r="A124" s="43" t="s">
        <v>32</v>
      </c>
      <c r="B124" s="44">
        <v>45758</v>
      </c>
      <c r="C124" s="43">
        <v>12348</v>
      </c>
      <c r="D124" s="45">
        <v>1394.41</v>
      </c>
      <c r="E124" s="45">
        <v>0</v>
      </c>
      <c r="F124" s="43" t="s">
        <v>33</v>
      </c>
      <c r="G124" s="43">
        <v>763043</v>
      </c>
      <c r="H124" s="43" t="s">
        <v>12</v>
      </c>
      <c r="I124" s="43" t="s">
        <v>34</v>
      </c>
      <c r="J124" s="43" t="s">
        <v>13</v>
      </c>
      <c r="K124" s="46">
        <f t="shared" si="13"/>
        <v>682653.98</v>
      </c>
      <c r="L124" s="47">
        <f>IF(I124="Product",IF(K124/'Commission Rate and Quota'!$D$4&lt;0.5,'Commission Rate and Quota'!$D$20,IF(K124/'Commission Rate and Quota'!$D$4&lt;0.75,'Commission Rate and Quota'!$D$21,IF(K124/'Commission Rate and Quota'!$D$4&lt;0.9,'Commission Rate and Quota'!$D$22,IF('Impact of Quota'!K124/'Commission Rate and Quota'!$D$4&lt;1,'Commission Rate and Quota'!$D$23,IF('Impact of Quota'!K124/'Commission Rate and Quota'!$D$4&lt;1.25,'Commission Rate and Quota'!$D$24,'Commission Rate and Quota'!$D$25))))),IF(K124/'Commission Rate and Quota'!$E$4&lt;0.5,'Commission Rate and Quota'!$E$20,IF(K124/'Commission Rate and Quota'!$E$4&lt;0.75,'Commission Rate and Quota'!$E$21,IF(K124/'Commission Rate and Quota'!$E$4&lt;0.9,'Commission Rate and Quota'!$E$22,IF(K124/'Commission Rate and Quota'!$E$4&lt;1,'Commission Rate and Quota'!$E$23,IF(K124/'Commission Rate and Quota'!$E$4&lt;1.25,'Commission Rate and Quota'!$E$24,'Commission Rate and Quota'!$E$25))))))</f>
        <v>0.05</v>
      </c>
      <c r="M124" s="46">
        <f t="shared" si="7"/>
        <v>69.720500000000001</v>
      </c>
      <c r="N124" s="51">
        <f>IF(I124="Product",K124/'Commission Rate and Quota'!$D$4,K124/'Commission Rate and Quota'!$E$4)</f>
        <v>0.18471769461538814</v>
      </c>
      <c r="O124" s="43">
        <f t="shared" si="8"/>
        <v>0</v>
      </c>
      <c r="P124" s="29">
        <f t="shared" si="9"/>
        <v>0</v>
      </c>
      <c r="Q124" s="47">
        <f>IF(I124="Product",IF(K124/$S$4&lt;0.5,'Commission Rate and Quota'!$D$20,IF(K124/$S$4&lt;0.75,'Commission Rate and Quota'!$D$21,IF(K124/$S$4&lt;0.9,'Commission Rate and Quota'!$D$22,IF('Impact of Quota'!K124/'Commission Rate and Quota'!$D$6&lt;1,'Commission Rate and Quota'!$D$23,IF('Impact of Quota'!K124/$S$4&lt;1.25,'Commission Rate and Quota'!$D$24,'Commission Rate and Quota'!$D$25))))),IF(K124/$S$4&lt;0.5,'Commission Rate and Quota'!$E$20,IF(K124/$S$4&lt;0.75,'Commission Rate and Quota'!$E$21,IF(K124/$S$4&lt;0.9,'Commission Rate and Quota'!$E$22,IF(K124/$S$4&lt;1,'Commission Rate and Quota'!$E$23,IF(K124/$S$4&lt;1.25,'Commission Rate and Quota'!$E$24,'Commission Rate and Quota'!$E$25))))))</f>
        <v>0.05</v>
      </c>
      <c r="R124" s="34">
        <f t="shared" si="12"/>
        <v>69.720500000000001</v>
      </c>
    </row>
    <row r="125" spans="1:18" x14ac:dyDescent="0.25">
      <c r="A125" s="43" t="s">
        <v>306</v>
      </c>
      <c r="B125" s="44">
        <v>45759</v>
      </c>
      <c r="C125" s="43">
        <v>480045</v>
      </c>
      <c r="D125" s="45">
        <v>817.42</v>
      </c>
      <c r="E125" s="45">
        <v>65.42</v>
      </c>
      <c r="F125" s="43" t="s">
        <v>33</v>
      </c>
      <c r="G125" s="43">
        <v>763043</v>
      </c>
      <c r="H125" s="43" t="s">
        <v>12</v>
      </c>
      <c r="I125" s="43" t="s">
        <v>34</v>
      </c>
      <c r="J125" s="43" t="s">
        <v>13</v>
      </c>
      <c r="K125" s="46">
        <f t="shared" si="13"/>
        <v>683471.4</v>
      </c>
      <c r="L125" s="47">
        <f>IF(I125="Product",IF(K125/'Commission Rate and Quota'!$D$4&lt;0.5,'Commission Rate and Quota'!$D$20,IF(K125/'Commission Rate and Quota'!$D$4&lt;0.75,'Commission Rate and Quota'!$D$21,IF(K125/'Commission Rate and Quota'!$D$4&lt;0.9,'Commission Rate and Quota'!$D$22,IF('Impact of Quota'!K125/'Commission Rate and Quota'!$D$4&lt;1,'Commission Rate and Quota'!$D$23,IF('Impact of Quota'!K125/'Commission Rate and Quota'!$D$4&lt;1.25,'Commission Rate and Quota'!$D$24,'Commission Rate and Quota'!$D$25))))),IF(K125/'Commission Rate and Quota'!$E$4&lt;0.5,'Commission Rate and Quota'!$E$20,IF(K125/'Commission Rate and Quota'!$E$4&lt;0.75,'Commission Rate and Quota'!$E$21,IF(K125/'Commission Rate and Quota'!$E$4&lt;0.9,'Commission Rate and Quota'!$E$22,IF(K125/'Commission Rate and Quota'!$E$4&lt;1,'Commission Rate and Quota'!$E$23,IF(K125/'Commission Rate and Quota'!$E$4&lt;1.25,'Commission Rate and Quota'!$E$24,'Commission Rate and Quota'!$E$25))))))</f>
        <v>0.05</v>
      </c>
      <c r="M125" s="46">
        <f t="shared" si="7"/>
        <v>40.871000000000002</v>
      </c>
      <c r="N125" s="51">
        <f>IF(I125="Product",K125/'Commission Rate and Quota'!$D$4,K125/'Commission Rate and Quota'!$E$4)</f>
        <v>0.18493887832244355</v>
      </c>
      <c r="O125" s="43">
        <f t="shared" si="8"/>
        <v>0</v>
      </c>
      <c r="P125" s="29">
        <f t="shared" si="9"/>
        <v>8.0032296738518763E-2</v>
      </c>
      <c r="Q125" s="47">
        <f>IF(I125="Product",IF(K125/$S$4&lt;0.5,'Commission Rate and Quota'!$D$20,IF(K125/$S$4&lt;0.75,'Commission Rate and Quota'!$D$21,IF(K125/$S$4&lt;0.9,'Commission Rate and Quota'!$D$22,IF('Impact of Quota'!K125/'Commission Rate and Quota'!$D$6&lt;1,'Commission Rate and Quota'!$D$23,IF('Impact of Quota'!K125/$S$4&lt;1.25,'Commission Rate and Quota'!$D$24,'Commission Rate and Quota'!$D$25))))),IF(K125/$S$4&lt;0.5,'Commission Rate and Quota'!$E$20,IF(K125/$S$4&lt;0.75,'Commission Rate and Quota'!$E$21,IF(K125/$S$4&lt;0.9,'Commission Rate and Quota'!$E$22,IF(K125/$S$4&lt;1,'Commission Rate and Quota'!$E$23,IF(K125/$S$4&lt;1.25,'Commission Rate and Quota'!$E$24,'Commission Rate and Quota'!$E$25))))))</f>
        <v>0.05</v>
      </c>
      <c r="R125" s="34">
        <f t="shared" si="12"/>
        <v>40.871000000000002</v>
      </c>
    </row>
    <row r="126" spans="1:18" x14ac:dyDescent="0.25">
      <c r="A126" s="43" t="s">
        <v>206</v>
      </c>
      <c r="B126" s="44">
        <v>45760</v>
      </c>
      <c r="C126" s="43">
        <v>167324</v>
      </c>
      <c r="D126" s="45">
        <v>113170</v>
      </c>
      <c r="E126" s="45">
        <v>-14410</v>
      </c>
      <c r="F126" s="43" t="s">
        <v>33</v>
      </c>
      <c r="G126" s="43">
        <v>763043</v>
      </c>
      <c r="H126" s="43" t="s">
        <v>12</v>
      </c>
      <c r="I126" s="43" t="s">
        <v>34</v>
      </c>
      <c r="J126" s="43" t="s">
        <v>13</v>
      </c>
      <c r="K126" s="46">
        <f t="shared" si="13"/>
        <v>796641.4</v>
      </c>
      <c r="L126" s="47">
        <f>IF(I126="Product",IF(K126/'Commission Rate and Quota'!$D$4&lt;0.5,'Commission Rate and Quota'!$D$20,IF(K126/'Commission Rate and Quota'!$D$4&lt;0.75,'Commission Rate and Quota'!$D$21,IF(K126/'Commission Rate and Quota'!$D$4&lt;0.9,'Commission Rate and Quota'!$D$22,IF('Impact of Quota'!K126/'Commission Rate and Quota'!$D$4&lt;1,'Commission Rate and Quota'!$D$23,IF('Impact of Quota'!K126/'Commission Rate and Quota'!$D$4&lt;1.25,'Commission Rate and Quota'!$D$24,'Commission Rate and Quota'!$D$25))))),IF(K126/'Commission Rate and Quota'!$E$4&lt;0.5,'Commission Rate and Quota'!$E$20,IF(K126/'Commission Rate and Quota'!$E$4&lt;0.75,'Commission Rate and Quota'!$E$21,IF(K126/'Commission Rate and Quota'!$E$4&lt;0.9,'Commission Rate and Quota'!$E$22,IF(K126/'Commission Rate and Quota'!$E$4&lt;1,'Commission Rate and Quota'!$E$23,IF(K126/'Commission Rate and Quota'!$E$4&lt;1.25,'Commission Rate and Quota'!$E$24,'Commission Rate and Quota'!$E$25))))))</f>
        <v>0.05</v>
      </c>
      <c r="M126" s="46">
        <f t="shared" si="7"/>
        <v>5658.5</v>
      </c>
      <c r="N126" s="51">
        <f>IF(I126="Product",K126/'Commission Rate and Quota'!$D$4,K126/'Commission Rate and Quota'!$E$4)</f>
        <v>0.21556127577718845</v>
      </c>
      <c r="O126" s="43">
        <f t="shared" si="8"/>
        <v>0</v>
      </c>
      <c r="P126" s="29">
        <f t="shared" si="9"/>
        <v>-0.12733056463727135</v>
      </c>
      <c r="Q126" s="47">
        <f>IF(I126="Product",IF(K126/$S$4&lt;0.5,'Commission Rate and Quota'!$D$20,IF(K126/$S$4&lt;0.75,'Commission Rate and Quota'!$D$21,IF(K126/$S$4&lt;0.9,'Commission Rate and Quota'!$D$22,IF('Impact of Quota'!K126/'Commission Rate and Quota'!$D$6&lt;1,'Commission Rate and Quota'!$D$23,IF('Impact of Quota'!K126/$S$4&lt;1.25,'Commission Rate and Quota'!$D$24,'Commission Rate and Quota'!$D$25))))),IF(K126/$S$4&lt;0.5,'Commission Rate and Quota'!$E$20,IF(K126/$S$4&lt;0.75,'Commission Rate and Quota'!$E$21,IF(K126/$S$4&lt;0.9,'Commission Rate and Quota'!$E$22,IF(K126/$S$4&lt;1,'Commission Rate and Quota'!$E$23,IF(K126/$S$4&lt;1.25,'Commission Rate and Quota'!$E$24,'Commission Rate and Quota'!$E$25))))))</f>
        <v>0.05</v>
      </c>
      <c r="R126" s="34">
        <f t="shared" si="12"/>
        <v>5658.5</v>
      </c>
    </row>
    <row r="127" spans="1:18" x14ac:dyDescent="0.25">
      <c r="A127" s="43" t="s">
        <v>206</v>
      </c>
      <c r="B127" s="44">
        <v>45760</v>
      </c>
      <c r="C127" s="43">
        <v>167324</v>
      </c>
      <c r="D127" s="45">
        <v>113050</v>
      </c>
      <c r="E127" s="45">
        <v>36210</v>
      </c>
      <c r="F127" s="43" t="s">
        <v>33</v>
      </c>
      <c r="G127" s="43">
        <v>763043</v>
      </c>
      <c r="H127" s="43" t="s">
        <v>12</v>
      </c>
      <c r="I127" s="43" t="s">
        <v>34</v>
      </c>
      <c r="J127" s="43" t="s">
        <v>13</v>
      </c>
      <c r="K127" s="46">
        <f>D127+K126</f>
        <v>909691.4</v>
      </c>
      <c r="L127" s="47">
        <f>IF(I127="Product",IF(K127/'Commission Rate and Quota'!$D$4&lt;0.5,'Commission Rate and Quota'!$D$20,IF(K127/'Commission Rate and Quota'!$D$4&lt;0.75,'Commission Rate and Quota'!$D$21,IF(K127/'Commission Rate and Quota'!$D$4&lt;0.9,'Commission Rate and Quota'!$D$22,IF('Impact of Quota'!K127/'Commission Rate and Quota'!$D$4&lt;1,'Commission Rate and Quota'!$D$23,IF('Impact of Quota'!K127/'Commission Rate and Quota'!$D$4&lt;1.25,'Commission Rate and Quota'!$D$24,'Commission Rate and Quota'!$D$25))))),IF(K127/'Commission Rate and Quota'!$E$4&lt;0.5,'Commission Rate and Quota'!$E$20,IF(K127/'Commission Rate and Quota'!$E$4&lt;0.75,'Commission Rate and Quota'!$E$21,IF(K127/'Commission Rate and Quota'!$E$4&lt;0.9,'Commission Rate and Quota'!$E$22,IF(K127/'Commission Rate and Quota'!$E$4&lt;1,'Commission Rate and Quota'!$E$23,IF(K127/'Commission Rate and Quota'!$E$4&lt;1.25,'Commission Rate and Quota'!$E$24,'Commission Rate and Quota'!$E$25))))))</f>
        <v>0.05</v>
      </c>
      <c r="M127" s="46">
        <f t="shared" si="7"/>
        <v>5652.5</v>
      </c>
      <c r="N127" s="51">
        <f>IF(I127="Product",K127/'Commission Rate and Quota'!$D$4,K127/'Commission Rate and Quota'!$E$4)</f>
        <v>0.24615120272124527</v>
      </c>
      <c r="O127" s="43">
        <f t="shared" si="8"/>
        <v>0</v>
      </c>
      <c r="P127" s="29">
        <f t="shared" si="9"/>
        <v>0.32030075187969925</v>
      </c>
      <c r="Q127" s="47">
        <f>IF(I127="Product",IF(K127/$S$4&lt;0.5,'Commission Rate and Quota'!$D$20,IF(K127/$S$4&lt;0.75,'Commission Rate and Quota'!$D$21,IF(K127/$S$4&lt;0.9,'Commission Rate and Quota'!$D$22,IF('Impact of Quota'!K127/'Commission Rate and Quota'!$D$6&lt;1,'Commission Rate and Quota'!$D$23,IF('Impact of Quota'!K127/$S$4&lt;1.25,'Commission Rate and Quota'!$D$24,'Commission Rate and Quota'!$D$25))))),IF(K127/$S$4&lt;0.5,'Commission Rate and Quota'!$E$20,IF(K127/$S$4&lt;0.75,'Commission Rate and Quota'!$E$21,IF(K127/$S$4&lt;0.9,'Commission Rate and Quota'!$E$22,IF(K127/$S$4&lt;1,'Commission Rate and Quota'!$E$23,IF(K127/$S$4&lt;1.25,'Commission Rate and Quota'!$E$24,'Commission Rate and Quota'!$E$25))))))</f>
        <v>0.05</v>
      </c>
      <c r="R127" s="34">
        <f t="shared" si="12"/>
        <v>5652.5</v>
      </c>
    </row>
    <row r="128" spans="1:18" x14ac:dyDescent="0.25">
      <c r="A128" s="43" t="s">
        <v>206</v>
      </c>
      <c r="B128" s="44">
        <v>45760</v>
      </c>
      <c r="C128" s="43">
        <v>167324</v>
      </c>
      <c r="D128" s="45">
        <v>66354.899999999994</v>
      </c>
      <c r="E128" s="45">
        <v>1525.4</v>
      </c>
      <c r="F128" s="43" t="s">
        <v>33</v>
      </c>
      <c r="G128" s="43">
        <v>763043</v>
      </c>
      <c r="H128" s="43" t="s">
        <v>12</v>
      </c>
      <c r="I128" s="43" t="s">
        <v>34</v>
      </c>
      <c r="J128" s="43" t="s">
        <v>13</v>
      </c>
      <c r="K128" s="46">
        <f t="shared" si="13"/>
        <v>976046.3</v>
      </c>
      <c r="L128" s="47">
        <f>IF(I128="Product",IF(K128/'Commission Rate and Quota'!$D$4&lt;0.5,'Commission Rate and Quota'!$D$20,IF(K128/'Commission Rate and Quota'!$D$4&lt;0.75,'Commission Rate and Quota'!$D$21,IF(K128/'Commission Rate and Quota'!$D$4&lt;0.9,'Commission Rate and Quota'!$D$22,IF('Impact of Quota'!K128/'Commission Rate and Quota'!$D$4&lt;1,'Commission Rate and Quota'!$D$23,IF('Impact of Quota'!K128/'Commission Rate and Quota'!$D$4&lt;1.25,'Commission Rate and Quota'!$D$24,'Commission Rate and Quota'!$D$25))))),IF(K128/'Commission Rate and Quota'!$E$4&lt;0.5,'Commission Rate and Quota'!$E$20,IF(K128/'Commission Rate and Quota'!$E$4&lt;0.75,'Commission Rate and Quota'!$E$21,IF(K128/'Commission Rate and Quota'!$E$4&lt;0.9,'Commission Rate and Quota'!$E$22,IF(K128/'Commission Rate and Quota'!$E$4&lt;1,'Commission Rate and Quota'!$E$23,IF(K128/'Commission Rate and Quota'!$E$4&lt;1.25,'Commission Rate and Quota'!$E$24,'Commission Rate and Quota'!$E$25))))))</f>
        <v>0.05</v>
      </c>
      <c r="M128" s="46">
        <f t="shared" si="7"/>
        <v>3317.7449999999999</v>
      </c>
      <c r="N128" s="51">
        <f>IF(I128="Product",K128/'Commission Rate and Quota'!$D$4,K128/'Commission Rate and Quota'!$E$4)</f>
        <v>0.26410601513504622</v>
      </c>
      <c r="O128" s="43">
        <f t="shared" si="8"/>
        <v>0</v>
      </c>
      <c r="P128" s="29">
        <f t="shared" si="9"/>
        <v>2.298850574712644E-2</v>
      </c>
      <c r="Q128" s="47">
        <f>IF(I128="Product",IF(K128/$S$4&lt;0.5,'Commission Rate and Quota'!$D$20,IF(K128/$S$4&lt;0.75,'Commission Rate and Quota'!$D$21,IF(K128/$S$4&lt;0.9,'Commission Rate and Quota'!$D$22,IF('Impact of Quota'!K128/'Commission Rate and Quota'!$D$6&lt;1,'Commission Rate and Quota'!$D$23,IF('Impact of Quota'!K128/$S$4&lt;1.25,'Commission Rate and Quota'!$D$24,'Commission Rate and Quota'!$D$25))))),IF(K128/$S$4&lt;0.5,'Commission Rate and Quota'!$E$20,IF(K128/$S$4&lt;0.75,'Commission Rate and Quota'!$E$21,IF(K128/$S$4&lt;0.9,'Commission Rate and Quota'!$E$22,IF(K128/$S$4&lt;1,'Commission Rate and Quota'!$E$23,IF(K128/$S$4&lt;1.25,'Commission Rate and Quota'!$E$24,'Commission Rate and Quota'!$E$25))))))</f>
        <v>0.05</v>
      </c>
      <c r="R128" s="34">
        <f t="shared" si="12"/>
        <v>3317.7449999999999</v>
      </c>
    </row>
    <row r="129" spans="1:18" x14ac:dyDescent="0.25">
      <c r="A129" s="43" t="s">
        <v>206</v>
      </c>
      <c r="B129" s="44">
        <v>45760</v>
      </c>
      <c r="C129" s="43">
        <v>167324</v>
      </c>
      <c r="D129" s="45">
        <v>9300.5400000000009</v>
      </c>
      <c r="E129" s="45">
        <v>0</v>
      </c>
      <c r="F129" s="43" t="s">
        <v>33</v>
      </c>
      <c r="G129" s="43">
        <v>763043</v>
      </c>
      <c r="H129" s="43" t="s">
        <v>12</v>
      </c>
      <c r="I129" s="43" t="s">
        <v>34</v>
      </c>
      <c r="J129" s="43" t="s">
        <v>13</v>
      </c>
      <c r="K129" s="46">
        <f t="shared" si="13"/>
        <v>985346.84000000008</v>
      </c>
      <c r="L129" s="47">
        <f>IF(I129="Product",IF(K129/'Commission Rate and Quota'!$D$4&lt;0.5,'Commission Rate and Quota'!$D$20,IF(K129/'Commission Rate and Quota'!$D$4&lt;0.75,'Commission Rate and Quota'!$D$21,IF(K129/'Commission Rate and Quota'!$D$4&lt;0.9,'Commission Rate and Quota'!$D$22,IF('Impact of Quota'!K129/'Commission Rate and Quota'!$D$4&lt;1,'Commission Rate and Quota'!$D$23,IF('Impact of Quota'!K129/'Commission Rate and Quota'!$D$4&lt;1.25,'Commission Rate and Quota'!$D$24,'Commission Rate and Quota'!$D$25))))),IF(K129/'Commission Rate and Quota'!$E$4&lt;0.5,'Commission Rate and Quota'!$E$20,IF(K129/'Commission Rate and Quota'!$E$4&lt;0.75,'Commission Rate and Quota'!$E$21,IF(K129/'Commission Rate and Quota'!$E$4&lt;0.9,'Commission Rate and Quota'!$E$22,IF(K129/'Commission Rate and Quota'!$E$4&lt;1,'Commission Rate and Quota'!$E$23,IF(K129/'Commission Rate and Quota'!$E$4&lt;1.25,'Commission Rate and Quota'!$E$24,'Commission Rate and Quota'!$E$25))))))</f>
        <v>0.05</v>
      </c>
      <c r="M129" s="46">
        <f t="shared" si="7"/>
        <v>465.02700000000004</v>
      </c>
      <c r="N129" s="51">
        <f>IF(I129="Product",K129/'Commission Rate and Quota'!$D$4,K129/'Commission Rate and Quota'!$E$4)</f>
        <v>0.26662262583067009</v>
      </c>
      <c r="O129" s="43">
        <f t="shared" si="8"/>
        <v>0</v>
      </c>
      <c r="P129" s="29">
        <f t="shared" si="9"/>
        <v>0</v>
      </c>
      <c r="Q129" s="47">
        <f>IF(I129="Product",IF(K129/$S$4&lt;0.5,'Commission Rate and Quota'!$D$20,IF(K129/$S$4&lt;0.75,'Commission Rate and Quota'!$D$21,IF(K129/$S$4&lt;0.9,'Commission Rate and Quota'!$D$22,IF('Impact of Quota'!K129/'Commission Rate and Quota'!$D$6&lt;1,'Commission Rate and Quota'!$D$23,IF('Impact of Quota'!K129/$S$4&lt;1.25,'Commission Rate and Quota'!$D$24,'Commission Rate and Quota'!$D$25))))),IF(K129/$S$4&lt;0.5,'Commission Rate and Quota'!$E$20,IF(K129/$S$4&lt;0.75,'Commission Rate and Quota'!$E$21,IF(K129/$S$4&lt;0.9,'Commission Rate and Quota'!$E$22,IF(K129/$S$4&lt;1,'Commission Rate and Quota'!$E$23,IF(K129/$S$4&lt;1.25,'Commission Rate and Quota'!$E$24,'Commission Rate and Quota'!$E$25))))))</f>
        <v>0.05</v>
      </c>
      <c r="R129" s="34">
        <f t="shared" si="12"/>
        <v>465.02700000000004</v>
      </c>
    </row>
    <row r="130" spans="1:18" x14ac:dyDescent="0.25">
      <c r="A130" s="43" t="s">
        <v>206</v>
      </c>
      <c r="B130" s="44">
        <v>45760</v>
      </c>
      <c r="C130" s="43">
        <v>167324</v>
      </c>
      <c r="D130" s="45">
        <v>0</v>
      </c>
      <c r="E130" s="45">
        <v>-2590</v>
      </c>
      <c r="F130" s="43" t="s">
        <v>33</v>
      </c>
      <c r="G130" s="43">
        <v>763043</v>
      </c>
      <c r="H130" s="43" t="s">
        <v>12</v>
      </c>
      <c r="I130" s="43" t="s">
        <v>34</v>
      </c>
      <c r="J130" s="43" t="s">
        <v>13</v>
      </c>
      <c r="K130" s="46">
        <f t="shared" si="13"/>
        <v>985346.84000000008</v>
      </c>
      <c r="L130" s="47">
        <f>IF(I130="Product",IF(K130/'Commission Rate and Quota'!$D$4&lt;0.5,'Commission Rate and Quota'!$D$20,IF(K130/'Commission Rate and Quota'!$D$4&lt;0.75,'Commission Rate and Quota'!$D$21,IF(K130/'Commission Rate and Quota'!$D$4&lt;0.9,'Commission Rate and Quota'!$D$22,IF('Impact of Quota'!K130/'Commission Rate and Quota'!$D$4&lt;1,'Commission Rate and Quota'!$D$23,IF('Impact of Quota'!K130/'Commission Rate and Quota'!$D$4&lt;1.25,'Commission Rate and Quota'!$D$24,'Commission Rate and Quota'!$D$25))))),IF(K130/'Commission Rate and Quota'!$E$4&lt;0.5,'Commission Rate and Quota'!$E$20,IF(K130/'Commission Rate and Quota'!$E$4&lt;0.75,'Commission Rate and Quota'!$E$21,IF(K130/'Commission Rate and Quota'!$E$4&lt;0.9,'Commission Rate and Quota'!$E$22,IF(K130/'Commission Rate and Quota'!$E$4&lt;1,'Commission Rate and Quota'!$E$23,IF(K130/'Commission Rate and Quota'!$E$4&lt;1.25,'Commission Rate and Quota'!$E$24,'Commission Rate and Quota'!$E$25))))))</f>
        <v>0.05</v>
      </c>
      <c r="M130" s="46">
        <f t="shared" si="7"/>
        <v>0</v>
      </c>
      <c r="N130" s="51">
        <f>IF(I130="Product",K130/'Commission Rate and Quota'!$D$4,K130/'Commission Rate and Quota'!$E$4)</f>
        <v>0.26662262583067009</v>
      </c>
      <c r="O130" s="43">
        <f t="shared" si="8"/>
        <v>0</v>
      </c>
      <c r="P130" s="29" t="e">
        <f t="shared" si="9"/>
        <v>#DIV/0!</v>
      </c>
      <c r="Q130" s="47">
        <f>IF(I130="Product",IF(K130/$S$4&lt;0.5,'Commission Rate and Quota'!$D$20,IF(K130/$S$4&lt;0.75,'Commission Rate and Quota'!$D$21,IF(K130/$S$4&lt;0.9,'Commission Rate and Quota'!$D$22,IF('Impact of Quota'!K130/'Commission Rate and Quota'!$D$6&lt;1,'Commission Rate and Quota'!$D$23,IF('Impact of Quota'!K130/$S$4&lt;1.25,'Commission Rate and Quota'!$D$24,'Commission Rate and Quota'!$D$25))))),IF(K130/$S$4&lt;0.5,'Commission Rate and Quota'!$E$20,IF(K130/$S$4&lt;0.75,'Commission Rate and Quota'!$E$21,IF(K130/$S$4&lt;0.9,'Commission Rate and Quota'!$E$22,IF(K130/$S$4&lt;1,'Commission Rate and Quota'!$E$23,IF(K130/$S$4&lt;1.25,'Commission Rate and Quota'!$E$24,'Commission Rate and Quota'!$E$25))))))</f>
        <v>0.05</v>
      </c>
      <c r="R130" s="34">
        <f t="shared" si="12"/>
        <v>0</v>
      </c>
    </row>
    <row r="131" spans="1:18" x14ac:dyDescent="0.25">
      <c r="A131" s="43" t="s">
        <v>207</v>
      </c>
      <c r="B131" s="44">
        <v>45765</v>
      </c>
      <c r="C131" s="43">
        <v>167324</v>
      </c>
      <c r="D131" s="45">
        <v>3800</v>
      </c>
      <c r="E131" s="45">
        <v>200</v>
      </c>
      <c r="F131" s="43" t="s">
        <v>33</v>
      </c>
      <c r="G131" s="43">
        <v>763043</v>
      </c>
      <c r="H131" s="43" t="s">
        <v>12</v>
      </c>
      <c r="I131" s="43" t="s">
        <v>34</v>
      </c>
      <c r="J131" s="43" t="s">
        <v>13</v>
      </c>
      <c r="K131" s="46">
        <f t="shared" si="13"/>
        <v>989146.84000000008</v>
      </c>
      <c r="L131" s="47">
        <f>IF(I131="Product",IF(K131/'Commission Rate and Quota'!$D$4&lt;0.5,'Commission Rate and Quota'!$D$20,IF(K131/'Commission Rate and Quota'!$D$4&lt;0.75,'Commission Rate and Quota'!$D$21,IF(K131/'Commission Rate and Quota'!$D$4&lt;0.9,'Commission Rate and Quota'!$D$22,IF('Impact of Quota'!K131/'Commission Rate and Quota'!$D$4&lt;1,'Commission Rate and Quota'!$D$23,IF('Impact of Quota'!K131/'Commission Rate and Quota'!$D$4&lt;1.25,'Commission Rate and Quota'!$D$24,'Commission Rate and Quota'!$D$25))))),IF(K131/'Commission Rate and Quota'!$E$4&lt;0.5,'Commission Rate and Quota'!$E$20,IF(K131/'Commission Rate and Quota'!$E$4&lt;0.75,'Commission Rate and Quota'!$E$21,IF(K131/'Commission Rate and Quota'!$E$4&lt;0.9,'Commission Rate and Quota'!$E$22,IF(K131/'Commission Rate and Quota'!$E$4&lt;1,'Commission Rate and Quota'!$E$23,IF(K131/'Commission Rate and Quota'!$E$4&lt;1.25,'Commission Rate and Quota'!$E$24,'Commission Rate and Quota'!$E$25))))))</f>
        <v>0.05</v>
      </c>
      <c r="M131" s="46">
        <f t="shared" ref="M131:M194" si="14">L131*D131</f>
        <v>190</v>
      </c>
      <c r="N131" s="51">
        <f>IF(I131="Product",K131/'Commission Rate and Quota'!$D$4,K131/'Commission Rate and Quota'!$E$4)</f>
        <v>0.2676508586691258</v>
      </c>
      <c r="O131" s="43">
        <f t="shared" ref="O131:O194" si="15">IF(N131&gt;1.25,1,0)</f>
        <v>0</v>
      </c>
      <c r="P131" s="29">
        <f t="shared" ref="P131:P194" si="16">E131/D131</f>
        <v>5.2631578947368418E-2</v>
      </c>
      <c r="Q131" s="47">
        <f>IF(I131="Product",IF(K131/$S$4&lt;0.5,'Commission Rate and Quota'!$D$20,IF(K131/$S$4&lt;0.75,'Commission Rate and Quota'!$D$21,IF(K131/$S$4&lt;0.9,'Commission Rate and Quota'!$D$22,IF('Impact of Quota'!K131/'Commission Rate and Quota'!$D$6&lt;1,'Commission Rate and Quota'!$D$23,IF('Impact of Quota'!K131/$S$4&lt;1.25,'Commission Rate and Quota'!$D$24,'Commission Rate and Quota'!$D$25))))),IF(K131/$S$4&lt;0.5,'Commission Rate and Quota'!$E$20,IF(K131/$S$4&lt;0.75,'Commission Rate and Quota'!$E$21,IF(K131/$S$4&lt;0.9,'Commission Rate and Quota'!$E$22,IF(K131/$S$4&lt;1,'Commission Rate and Quota'!$E$23,IF(K131/$S$4&lt;1.25,'Commission Rate and Quota'!$E$24,'Commission Rate and Quota'!$E$25))))))</f>
        <v>0.05</v>
      </c>
      <c r="R131" s="34">
        <f t="shared" si="12"/>
        <v>190</v>
      </c>
    </row>
    <row r="132" spans="1:18" x14ac:dyDescent="0.25">
      <c r="A132" s="43" t="s">
        <v>208</v>
      </c>
      <c r="B132" s="44">
        <v>45770</v>
      </c>
      <c r="C132" s="43">
        <v>167324</v>
      </c>
      <c r="D132" s="45">
        <v>180088.72</v>
      </c>
      <c r="E132" s="45">
        <v>21615.72</v>
      </c>
      <c r="F132" s="43" t="s">
        <v>33</v>
      </c>
      <c r="G132" s="43">
        <v>763043</v>
      </c>
      <c r="H132" s="43" t="s">
        <v>12</v>
      </c>
      <c r="I132" s="43" t="s">
        <v>34</v>
      </c>
      <c r="J132" s="43" t="s">
        <v>13</v>
      </c>
      <c r="K132" s="46">
        <f t="shared" si="13"/>
        <v>1169235.56</v>
      </c>
      <c r="L132" s="47">
        <f>IF(I132="Product",IF(K132/'Commission Rate and Quota'!$D$4&lt;0.5,'Commission Rate and Quota'!$D$20,IF(K132/'Commission Rate and Quota'!$D$4&lt;0.75,'Commission Rate and Quota'!$D$21,IF(K132/'Commission Rate and Quota'!$D$4&lt;0.9,'Commission Rate and Quota'!$D$22,IF('Impact of Quota'!K132/'Commission Rate and Quota'!$D$4&lt;1,'Commission Rate and Quota'!$D$23,IF('Impact of Quota'!K132/'Commission Rate and Quota'!$D$4&lt;1.25,'Commission Rate and Quota'!$D$24,'Commission Rate and Quota'!$D$25))))),IF(K132/'Commission Rate and Quota'!$E$4&lt;0.5,'Commission Rate and Quota'!$E$20,IF(K132/'Commission Rate and Quota'!$E$4&lt;0.75,'Commission Rate and Quota'!$E$21,IF(K132/'Commission Rate and Quota'!$E$4&lt;0.9,'Commission Rate and Quota'!$E$22,IF(K132/'Commission Rate and Quota'!$E$4&lt;1,'Commission Rate and Quota'!$E$23,IF(K132/'Commission Rate and Quota'!$E$4&lt;1.25,'Commission Rate and Quota'!$E$24,'Commission Rate and Quota'!$E$25))))))</f>
        <v>0.05</v>
      </c>
      <c r="M132" s="46">
        <f t="shared" si="14"/>
        <v>9004.4359999999997</v>
      </c>
      <c r="N132" s="51">
        <f>IF(I132="Product",K132/'Commission Rate and Quota'!$D$4,K132/'Commission Rate and Quota'!$E$4)</f>
        <v>0.31638063123213955</v>
      </c>
      <c r="O132" s="43">
        <f t="shared" si="15"/>
        <v>0</v>
      </c>
      <c r="P132" s="29">
        <f t="shared" si="16"/>
        <v>0.12002817278061614</v>
      </c>
      <c r="Q132" s="47">
        <f>IF(I132="Product",IF(K132/$S$4&lt;0.5,'Commission Rate and Quota'!$D$20,IF(K132/$S$4&lt;0.75,'Commission Rate and Quota'!$D$21,IF(K132/$S$4&lt;0.9,'Commission Rate and Quota'!$D$22,IF('Impact of Quota'!K132/'Commission Rate and Quota'!$D$6&lt;1,'Commission Rate and Quota'!$D$23,IF('Impact of Quota'!K132/$S$4&lt;1.25,'Commission Rate and Quota'!$D$24,'Commission Rate and Quota'!$D$25))))),IF(K132/$S$4&lt;0.5,'Commission Rate and Quota'!$E$20,IF(K132/$S$4&lt;0.75,'Commission Rate and Quota'!$E$21,IF(K132/$S$4&lt;0.9,'Commission Rate and Quota'!$E$22,IF(K132/$S$4&lt;1,'Commission Rate and Quota'!$E$23,IF(K132/$S$4&lt;1.25,'Commission Rate and Quota'!$E$24,'Commission Rate and Quota'!$E$25))))))</f>
        <v>0.05</v>
      </c>
      <c r="R132" s="34">
        <f t="shared" si="12"/>
        <v>9004.4359999999997</v>
      </c>
    </row>
    <row r="133" spans="1:18" x14ac:dyDescent="0.25">
      <c r="A133" s="43" t="s">
        <v>208</v>
      </c>
      <c r="B133" s="44">
        <v>45770</v>
      </c>
      <c r="C133" s="43">
        <v>167324</v>
      </c>
      <c r="D133" s="45">
        <v>661.23</v>
      </c>
      <c r="E133" s="45">
        <v>0</v>
      </c>
      <c r="F133" s="43" t="s">
        <v>33</v>
      </c>
      <c r="G133" s="43">
        <v>763043</v>
      </c>
      <c r="H133" s="43" t="s">
        <v>12</v>
      </c>
      <c r="I133" s="43" t="s">
        <v>34</v>
      </c>
      <c r="J133" s="43" t="s">
        <v>13</v>
      </c>
      <c r="K133" s="46">
        <f t="shared" si="13"/>
        <v>1169896.79</v>
      </c>
      <c r="L133" s="47">
        <f>IF(I133="Product",IF(K133/'Commission Rate and Quota'!$D$4&lt;0.5,'Commission Rate and Quota'!$D$20,IF(K133/'Commission Rate and Quota'!$D$4&lt;0.75,'Commission Rate and Quota'!$D$21,IF(K133/'Commission Rate and Quota'!$D$4&lt;0.9,'Commission Rate and Quota'!$D$22,IF('Impact of Quota'!K133/'Commission Rate and Quota'!$D$4&lt;1,'Commission Rate and Quota'!$D$23,IF('Impact of Quota'!K133/'Commission Rate and Quota'!$D$4&lt;1.25,'Commission Rate and Quota'!$D$24,'Commission Rate and Quota'!$D$25))))),IF(K133/'Commission Rate and Quota'!$E$4&lt;0.5,'Commission Rate and Quota'!$E$20,IF(K133/'Commission Rate and Quota'!$E$4&lt;0.75,'Commission Rate and Quota'!$E$21,IF(K133/'Commission Rate and Quota'!$E$4&lt;0.9,'Commission Rate and Quota'!$E$22,IF(K133/'Commission Rate and Quota'!$E$4&lt;1,'Commission Rate and Quota'!$E$23,IF(K133/'Commission Rate and Quota'!$E$4&lt;1.25,'Commission Rate and Quota'!$E$24,'Commission Rate and Quota'!$E$25))))))</f>
        <v>0.05</v>
      </c>
      <c r="M133" s="46">
        <f t="shared" si="14"/>
        <v>33.061500000000002</v>
      </c>
      <c r="N133" s="51">
        <f>IF(I133="Product",K133/'Commission Rate and Quota'!$D$4,K133/'Commission Rate and Quota'!$E$4)</f>
        <v>0.31655955186365847</v>
      </c>
      <c r="O133" s="43">
        <f t="shared" si="15"/>
        <v>0</v>
      </c>
      <c r="P133" s="29">
        <f t="shared" si="16"/>
        <v>0</v>
      </c>
      <c r="Q133" s="47">
        <f>IF(I133="Product",IF(K133/$S$4&lt;0.5,'Commission Rate and Quota'!$D$20,IF(K133/$S$4&lt;0.75,'Commission Rate and Quota'!$D$21,IF(K133/$S$4&lt;0.9,'Commission Rate and Quota'!$D$22,IF('Impact of Quota'!K133/'Commission Rate and Quota'!$D$6&lt;1,'Commission Rate and Quota'!$D$23,IF('Impact of Quota'!K133/$S$4&lt;1.25,'Commission Rate and Quota'!$D$24,'Commission Rate and Quota'!$D$25))))),IF(K133/$S$4&lt;0.5,'Commission Rate and Quota'!$E$20,IF(K133/$S$4&lt;0.75,'Commission Rate and Quota'!$E$21,IF(K133/$S$4&lt;0.9,'Commission Rate and Quota'!$E$22,IF(K133/$S$4&lt;1,'Commission Rate and Quota'!$E$23,IF(K133/$S$4&lt;1.25,'Commission Rate and Quota'!$E$24,'Commission Rate and Quota'!$E$25))))))</f>
        <v>0.05</v>
      </c>
      <c r="R133" s="34">
        <f t="shared" si="12"/>
        <v>33.061500000000002</v>
      </c>
    </row>
    <row r="134" spans="1:18" x14ac:dyDescent="0.25">
      <c r="A134" s="43" t="s">
        <v>209</v>
      </c>
      <c r="B134" s="44">
        <v>45774</v>
      </c>
      <c r="C134" s="43">
        <v>167324</v>
      </c>
      <c r="D134" s="45">
        <v>2660</v>
      </c>
      <c r="E134" s="45">
        <v>200</v>
      </c>
      <c r="F134" s="43" t="s">
        <v>33</v>
      </c>
      <c r="G134" s="43">
        <v>763043</v>
      </c>
      <c r="H134" s="43" t="s">
        <v>12</v>
      </c>
      <c r="I134" s="43" t="s">
        <v>34</v>
      </c>
      <c r="J134" s="43" t="s">
        <v>13</v>
      </c>
      <c r="K134" s="46">
        <f t="shared" si="13"/>
        <v>1172556.79</v>
      </c>
      <c r="L134" s="47">
        <f>IF(I134="Product",IF(K134/'Commission Rate and Quota'!$D$4&lt;0.5,'Commission Rate and Quota'!$D$20,IF(K134/'Commission Rate and Quota'!$D$4&lt;0.75,'Commission Rate and Quota'!$D$21,IF(K134/'Commission Rate and Quota'!$D$4&lt;0.9,'Commission Rate and Quota'!$D$22,IF('Impact of Quota'!K134/'Commission Rate and Quota'!$D$4&lt;1,'Commission Rate and Quota'!$D$23,IF('Impact of Quota'!K134/'Commission Rate and Quota'!$D$4&lt;1.25,'Commission Rate and Quota'!$D$24,'Commission Rate and Quota'!$D$25))))),IF(K134/'Commission Rate and Quota'!$E$4&lt;0.5,'Commission Rate and Quota'!$E$20,IF(K134/'Commission Rate and Quota'!$E$4&lt;0.75,'Commission Rate and Quota'!$E$21,IF(K134/'Commission Rate and Quota'!$E$4&lt;0.9,'Commission Rate and Quota'!$E$22,IF(K134/'Commission Rate and Quota'!$E$4&lt;1,'Commission Rate and Quota'!$E$23,IF(K134/'Commission Rate and Quota'!$E$4&lt;1.25,'Commission Rate and Quota'!$E$24,'Commission Rate and Quota'!$E$25))))))</f>
        <v>0.05</v>
      </c>
      <c r="M134" s="46">
        <f t="shared" si="14"/>
        <v>133</v>
      </c>
      <c r="N134" s="51">
        <f>IF(I134="Product",K134/'Commission Rate and Quota'!$D$4,K134/'Commission Rate and Quota'!$E$4)</f>
        <v>0.31727931485057748</v>
      </c>
      <c r="O134" s="43">
        <f t="shared" si="15"/>
        <v>0</v>
      </c>
      <c r="P134" s="29">
        <f t="shared" si="16"/>
        <v>7.5187969924812026E-2</v>
      </c>
      <c r="Q134" s="47">
        <f>IF(I134="Product",IF(K134/$S$4&lt;0.5,'Commission Rate and Quota'!$D$20,IF(K134/$S$4&lt;0.75,'Commission Rate and Quota'!$D$21,IF(K134/$S$4&lt;0.9,'Commission Rate and Quota'!$D$22,IF('Impact of Quota'!K134/'Commission Rate and Quota'!$D$6&lt;1,'Commission Rate and Quota'!$D$23,IF('Impact of Quota'!K134/$S$4&lt;1.25,'Commission Rate and Quota'!$D$24,'Commission Rate and Quota'!$D$25))))),IF(K134/$S$4&lt;0.5,'Commission Rate and Quota'!$E$20,IF(K134/$S$4&lt;0.75,'Commission Rate and Quota'!$E$21,IF(K134/$S$4&lt;0.9,'Commission Rate and Quota'!$E$22,IF(K134/$S$4&lt;1,'Commission Rate and Quota'!$E$23,IF(K134/$S$4&lt;1.25,'Commission Rate and Quota'!$E$24,'Commission Rate and Quota'!$E$25))))))</f>
        <v>0.05</v>
      </c>
      <c r="R134" s="34">
        <f t="shared" si="12"/>
        <v>133</v>
      </c>
    </row>
    <row r="135" spans="1:18" x14ac:dyDescent="0.25">
      <c r="A135" s="43" t="s">
        <v>209</v>
      </c>
      <c r="B135" s="44">
        <v>45774</v>
      </c>
      <c r="C135" s="43">
        <v>167324</v>
      </c>
      <c r="D135" s="45">
        <v>-174.22</v>
      </c>
      <c r="E135" s="45">
        <v>0</v>
      </c>
      <c r="F135" s="43" t="s">
        <v>33</v>
      </c>
      <c r="G135" s="43">
        <v>763043</v>
      </c>
      <c r="H135" s="43" t="s">
        <v>12</v>
      </c>
      <c r="I135" s="43" t="s">
        <v>34</v>
      </c>
      <c r="J135" s="43" t="s">
        <v>13</v>
      </c>
      <c r="K135" s="46">
        <f t="shared" si="13"/>
        <v>1172382.57</v>
      </c>
      <c r="L135" s="47">
        <f>IF(I135="Product",IF(K135/'Commission Rate and Quota'!$D$4&lt;0.5,'Commission Rate and Quota'!$D$20,IF(K135/'Commission Rate and Quota'!$D$4&lt;0.75,'Commission Rate and Quota'!$D$21,IF(K135/'Commission Rate and Quota'!$D$4&lt;0.9,'Commission Rate and Quota'!$D$22,IF('Impact of Quota'!K135/'Commission Rate and Quota'!$D$4&lt;1,'Commission Rate and Quota'!$D$23,IF('Impact of Quota'!K135/'Commission Rate and Quota'!$D$4&lt;1.25,'Commission Rate and Quota'!$D$24,'Commission Rate and Quota'!$D$25))))),IF(K135/'Commission Rate and Quota'!$E$4&lt;0.5,'Commission Rate and Quota'!$E$20,IF(K135/'Commission Rate and Quota'!$E$4&lt;0.75,'Commission Rate and Quota'!$E$21,IF(K135/'Commission Rate and Quota'!$E$4&lt;0.9,'Commission Rate and Quota'!$E$22,IF(K135/'Commission Rate and Quota'!$E$4&lt;1,'Commission Rate and Quota'!$E$23,IF(K135/'Commission Rate and Quota'!$E$4&lt;1.25,'Commission Rate and Quota'!$E$24,'Commission Rate and Quota'!$E$25))))))</f>
        <v>0.05</v>
      </c>
      <c r="M135" s="46">
        <f t="shared" si="14"/>
        <v>-8.7110000000000003</v>
      </c>
      <c r="N135" s="51">
        <f>IF(I135="Product",K135/'Commission Rate and Quota'!$D$4,K135/'Commission Rate and Quota'!$E$4)</f>
        <v>0.3172321730808102</v>
      </c>
      <c r="O135" s="43">
        <f t="shared" si="15"/>
        <v>0</v>
      </c>
      <c r="P135" s="29">
        <f t="shared" si="16"/>
        <v>0</v>
      </c>
      <c r="Q135" s="47">
        <f>IF(I135="Product",IF(K135/$S$4&lt;0.5,'Commission Rate and Quota'!$D$20,IF(K135/$S$4&lt;0.75,'Commission Rate and Quota'!$D$21,IF(K135/$S$4&lt;0.9,'Commission Rate and Quota'!$D$22,IF('Impact of Quota'!K135/'Commission Rate and Quota'!$D$6&lt;1,'Commission Rate and Quota'!$D$23,IF('Impact of Quota'!K135/$S$4&lt;1.25,'Commission Rate and Quota'!$D$24,'Commission Rate and Quota'!$D$25))))),IF(K135/$S$4&lt;0.5,'Commission Rate and Quota'!$E$20,IF(K135/$S$4&lt;0.75,'Commission Rate and Quota'!$E$21,IF(K135/$S$4&lt;0.9,'Commission Rate and Quota'!$E$22,IF(K135/$S$4&lt;1,'Commission Rate and Quota'!$E$23,IF(K135/$S$4&lt;1.25,'Commission Rate and Quota'!$E$24,'Commission Rate and Quota'!$E$25))))))</f>
        <v>0.05</v>
      </c>
      <c r="R135" s="34">
        <f t="shared" si="12"/>
        <v>-8.7110000000000003</v>
      </c>
    </row>
    <row r="136" spans="1:18" x14ac:dyDescent="0.25">
      <c r="A136" s="43" t="s">
        <v>308</v>
      </c>
      <c r="B136" s="44">
        <v>45778</v>
      </c>
      <c r="C136" s="43">
        <v>511987</v>
      </c>
      <c r="D136" s="45">
        <v>1754.07</v>
      </c>
      <c r="E136" s="45">
        <v>140.38999999999999</v>
      </c>
      <c r="F136" s="43" t="s">
        <v>33</v>
      </c>
      <c r="G136" s="43">
        <v>763043</v>
      </c>
      <c r="H136" s="43" t="s">
        <v>12</v>
      </c>
      <c r="I136" s="43" t="s">
        <v>34</v>
      </c>
      <c r="J136" s="43" t="s">
        <v>13</v>
      </c>
      <c r="K136" s="46">
        <f t="shared" si="13"/>
        <v>1174136.6400000001</v>
      </c>
      <c r="L136" s="47">
        <f>IF(I136="Product",IF(K136/'Commission Rate and Quota'!$D$4&lt;0.5,'Commission Rate and Quota'!$D$20,IF(K136/'Commission Rate and Quota'!$D$4&lt;0.75,'Commission Rate and Quota'!$D$21,IF(K136/'Commission Rate and Quota'!$D$4&lt;0.9,'Commission Rate and Quota'!$D$22,IF('Impact of Quota'!K136/'Commission Rate and Quota'!$D$4&lt;1,'Commission Rate and Quota'!$D$23,IF('Impact of Quota'!K136/'Commission Rate and Quota'!$D$4&lt;1.25,'Commission Rate and Quota'!$D$24,'Commission Rate and Quota'!$D$25))))),IF(K136/'Commission Rate and Quota'!$E$4&lt;0.5,'Commission Rate and Quota'!$E$20,IF(K136/'Commission Rate and Quota'!$E$4&lt;0.75,'Commission Rate and Quota'!$E$21,IF(K136/'Commission Rate and Quota'!$E$4&lt;0.9,'Commission Rate and Quota'!$E$22,IF(K136/'Commission Rate and Quota'!$E$4&lt;1,'Commission Rate and Quota'!$E$23,IF(K136/'Commission Rate and Quota'!$E$4&lt;1.25,'Commission Rate and Quota'!$E$24,'Commission Rate and Quota'!$E$25))))))</f>
        <v>0.05</v>
      </c>
      <c r="M136" s="46">
        <f t="shared" si="14"/>
        <v>87.703500000000005</v>
      </c>
      <c r="N136" s="51">
        <f>IF(I136="Product",K136/'Commission Rate and Quota'!$D$4,K136/'Commission Rate and Quota'!$E$4)</f>
        <v>0.31770680265316548</v>
      </c>
      <c r="O136" s="43">
        <f t="shared" si="15"/>
        <v>0</v>
      </c>
      <c r="P136" s="29">
        <f t="shared" si="16"/>
        <v>8.0036714612301676E-2</v>
      </c>
      <c r="Q136" s="47">
        <f>IF(I136="Product",IF(K136/$S$4&lt;0.5,'Commission Rate and Quota'!$D$20,IF(K136/$S$4&lt;0.75,'Commission Rate and Quota'!$D$21,IF(K136/$S$4&lt;0.9,'Commission Rate and Quota'!$D$22,IF('Impact of Quota'!K136/'Commission Rate and Quota'!$D$6&lt;1,'Commission Rate and Quota'!$D$23,IF('Impact of Quota'!K136/$S$4&lt;1.25,'Commission Rate and Quota'!$D$24,'Commission Rate and Quota'!$D$25))))),IF(K136/$S$4&lt;0.5,'Commission Rate and Quota'!$E$20,IF(K136/$S$4&lt;0.75,'Commission Rate and Quota'!$E$21,IF(K136/$S$4&lt;0.9,'Commission Rate and Quota'!$E$22,IF(K136/$S$4&lt;1,'Commission Rate and Quota'!$E$23,IF(K136/$S$4&lt;1.25,'Commission Rate and Quota'!$E$24,'Commission Rate and Quota'!$E$25))))))</f>
        <v>0.05</v>
      </c>
      <c r="R136" s="34">
        <f t="shared" si="12"/>
        <v>87.703500000000005</v>
      </c>
    </row>
    <row r="137" spans="1:18" x14ac:dyDescent="0.25">
      <c r="A137" s="43" t="s">
        <v>210</v>
      </c>
      <c r="B137" s="44">
        <v>45784</v>
      </c>
      <c r="C137" s="43">
        <v>167324</v>
      </c>
      <c r="D137" s="45">
        <v>43500</v>
      </c>
      <c r="E137" s="45">
        <v>3450</v>
      </c>
      <c r="F137" s="43" t="s">
        <v>33</v>
      </c>
      <c r="G137" s="43">
        <v>763043</v>
      </c>
      <c r="H137" s="43" t="s">
        <v>12</v>
      </c>
      <c r="I137" s="43" t="s">
        <v>34</v>
      </c>
      <c r="J137" s="43" t="s">
        <v>13</v>
      </c>
      <c r="K137" s="46">
        <f t="shared" si="13"/>
        <v>1217636.6400000001</v>
      </c>
      <c r="L137" s="47">
        <f>IF(I137="Product",IF(K137/'Commission Rate and Quota'!$D$4&lt;0.5,'Commission Rate and Quota'!$D$20,IF(K137/'Commission Rate and Quota'!$D$4&lt;0.75,'Commission Rate and Quota'!$D$21,IF(K137/'Commission Rate and Quota'!$D$4&lt;0.9,'Commission Rate and Quota'!$D$22,IF('Impact of Quota'!K137/'Commission Rate and Quota'!$D$4&lt;1,'Commission Rate and Quota'!$D$23,IF('Impact of Quota'!K137/'Commission Rate and Quota'!$D$4&lt;1.25,'Commission Rate and Quota'!$D$24,'Commission Rate and Quota'!$D$25))))),IF(K137/'Commission Rate and Quota'!$E$4&lt;0.5,'Commission Rate and Quota'!$E$20,IF(K137/'Commission Rate and Quota'!$E$4&lt;0.75,'Commission Rate and Quota'!$E$21,IF(K137/'Commission Rate and Quota'!$E$4&lt;0.9,'Commission Rate and Quota'!$E$22,IF(K137/'Commission Rate and Quota'!$E$4&lt;1,'Commission Rate and Quota'!$E$23,IF(K137/'Commission Rate and Quota'!$E$4&lt;1.25,'Commission Rate and Quota'!$E$24,'Commission Rate and Quota'!$E$25))))))</f>
        <v>0.05</v>
      </c>
      <c r="M137" s="46">
        <f t="shared" si="14"/>
        <v>2175</v>
      </c>
      <c r="N137" s="51">
        <f>IF(I137="Product",K137/'Commission Rate and Quota'!$D$4,K137/'Commission Rate and Quota'!$E$4)</f>
        <v>0.32947736277759249</v>
      </c>
      <c r="O137" s="43">
        <f t="shared" si="15"/>
        <v>0</v>
      </c>
      <c r="P137" s="29">
        <f t="shared" si="16"/>
        <v>7.9310344827586213E-2</v>
      </c>
      <c r="Q137" s="47">
        <f>IF(I137="Product",IF(K137/$S$4&lt;0.5,'Commission Rate and Quota'!$D$20,IF(K137/$S$4&lt;0.75,'Commission Rate and Quota'!$D$21,IF(K137/$S$4&lt;0.9,'Commission Rate and Quota'!$D$22,IF('Impact of Quota'!K137/'Commission Rate and Quota'!$D$6&lt;1,'Commission Rate and Quota'!$D$23,IF('Impact of Quota'!K137/$S$4&lt;1.25,'Commission Rate and Quota'!$D$24,'Commission Rate and Quota'!$D$25))))),IF(K137/$S$4&lt;0.5,'Commission Rate and Quota'!$E$20,IF(K137/$S$4&lt;0.75,'Commission Rate and Quota'!$E$21,IF(K137/$S$4&lt;0.9,'Commission Rate and Quota'!$E$22,IF(K137/$S$4&lt;1,'Commission Rate and Quota'!$E$23,IF(K137/$S$4&lt;1.25,'Commission Rate and Quota'!$E$24,'Commission Rate and Quota'!$E$25))))))</f>
        <v>0.05</v>
      </c>
      <c r="R137" s="34">
        <f t="shared" si="12"/>
        <v>2175</v>
      </c>
    </row>
    <row r="138" spans="1:18" x14ac:dyDescent="0.25">
      <c r="A138" s="43" t="s">
        <v>211</v>
      </c>
      <c r="B138" s="44">
        <v>45785</v>
      </c>
      <c r="C138" s="43">
        <v>167324</v>
      </c>
      <c r="D138" s="45">
        <v>98355.35</v>
      </c>
      <c r="E138" s="45">
        <v>9833.3799999999992</v>
      </c>
      <c r="F138" s="43" t="s">
        <v>33</v>
      </c>
      <c r="G138" s="43">
        <v>763043</v>
      </c>
      <c r="H138" s="43" t="s">
        <v>12</v>
      </c>
      <c r="I138" s="43" t="s">
        <v>34</v>
      </c>
      <c r="J138" s="43" t="s">
        <v>13</v>
      </c>
      <c r="K138" s="46">
        <f t="shared" si="13"/>
        <v>1315991.9900000002</v>
      </c>
      <c r="L138" s="47">
        <f>IF(I138="Product",IF(K138/'Commission Rate and Quota'!$D$4&lt;0.5,'Commission Rate and Quota'!$D$20,IF(K138/'Commission Rate and Quota'!$D$4&lt;0.75,'Commission Rate and Quota'!$D$21,IF(K138/'Commission Rate and Quota'!$D$4&lt;0.9,'Commission Rate and Quota'!$D$22,IF('Impact of Quota'!K138/'Commission Rate and Quota'!$D$4&lt;1,'Commission Rate and Quota'!$D$23,IF('Impact of Quota'!K138/'Commission Rate and Quota'!$D$4&lt;1.25,'Commission Rate and Quota'!$D$24,'Commission Rate and Quota'!$D$25))))),IF(K138/'Commission Rate and Quota'!$E$4&lt;0.5,'Commission Rate and Quota'!$E$20,IF(K138/'Commission Rate and Quota'!$E$4&lt;0.75,'Commission Rate and Quota'!$E$21,IF(K138/'Commission Rate and Quota'!$E$4&lt;0.9,'Commission Rate and Quota'!$E$22,IF(K138/'Commission Rate and Quota'!$E$4&lt;1,'Commission Rate and Quota'!$E$23,IF(K138/'Commission Rate and Quota'!$E$4&lt;1.25,'Commission Rate and Quota'!$E$24,'Commission Rate and Quota'!$E$25))))))</f>
        <v>0.05</v>
      </c>
      <c r="M138" s="46">
        <f t="shared" si="14"/>
        <v>4917.7675000000008</v>
      </c>
      <c r="N138" s="51">
        <f>IF(I138="Product",K138/'Commission Rate and Quota'!$D$4,K138/'Commission Rate and Quota'!$E$4)</f>
        <v>0.35609109980596171</v>
      </c>
      <c r="O138" s="43">
        <f t="shared" si="15"/>
        <v>0</v>
      </c>
      <c r="P138" s="29">
        <f t="shared" si="16"/>
        <v>9.9978089651452606E-2</v>
      </c>
      <c r="Q138" s="47">
        <f>IF(I138="Product",IF(K138/$S$4&lt;0.5,'Commission Rate and Quota'!$D$20,IF(K138/$S$4&lt;0.75,'Commission Rate and Quota'!$D$21,IF(K138/$S$4&lt;0.9,'Commission Rate and Quota'!$D$22,IF('Impact of Quota'!K138/'Commission Rate and Quota'!$D$6&lt;1,'Commission Rate and Quota'!$D$23,IF('Impact of Quota'!K138/$S$4&lt;1.25,'Commission Rate and Quota'!$D$24,'Commission Rate and Quota'!$D$25))))),IF(K138/$S$4&lt;0.5,'Commission Rate and Quota'!$E$20,IF(K138/$S$4&lt;0.75,'Commission Rate and Quota'!$E$21,IF(K138/$S$4&lt;0.9,'Commission Rate and Quota'!$E$22,IF(K138/$S$4&lt;1,'Commission Rate and Quota'!$E$23,IF(K138/$S$4&lt;1.25,'Commission Rate and Quota'!$E$24,'Commission Rate and Quota'!$E$25))))))</f>
        <v>0.05</v>
      </c>
      <c r="R138" s="34">
        <f t="shared" si="12"/>
        <v>4917.7675000000008</v>
      </c>
    </row>
    <row r="139" spans="1:18" x14ac:dyDescent="0.25">
      <c r="A139" s="43" t="s">
        <v>212</v>
      </c>
      <c r="B139" s="44">
        <v>45786</v>
      </c>
      <c r="C139" s="43">
        <v>167324</v>
      </c>
      <c r="D139" s="45">
        <v>1819.85</v>
      </c>
      <c r="E139" s="45">
        <v>0</v>
      </c>
      <c r="F139" s="43" t="s">
        <v>33</v>
      </c>
      <c r="G139" s="43">
        <v>763043</v>
      </c>
      <c r="H139" s="43" t="s">
        <v>12</v>
      </c>
      <c r="I139" s="43" t="s">
        <v>34</v>
      </c>
      <c r="J139" s="43" t="s">
        <v>13</v>
      </c>
      <c r="K139" s="46">
        <f t="shared" si="13"/>
        <v>1317811.8400000003</v>
      </c>
      <c r="L139" s="47">
        <f>IF(I139="Product",IF(K139/'Commission Rate and Quota'!$D$4&lt;0.5,'Commission Rate and Quota'!$D$20,IF(K139/'Commission Rate and Quota'!$D$4&lt;0.75,'Commission Rate and Quota'!$D$21,IF(K139/'Commission Rate and Quota'!$D$4&lt;0.9,'Commission Rate and Quota'!$D$22,IF('Impact of Quota'!K139/'Commission Rate and Quota'!$D$4&lt;1,'Commission Rate and Quota'!$D$23,IF('Impact of Quota'!K139/'Commission Rate and Quota'!$D$4&lt;1.25,'Commission Rate and Quota'!$D$24,'Commission Rate and Quota'!$D$25))))),IF(K139/'Commission Rate and Quota'!$E$4&lt;0.5,'Commission Rate and Quota'!$E$20,IF(K139/'Commission Rate and Quota'!$E$4&lt;0.75,'Commission Rate and Quota'!$E$21,IF(K139/'Commission Rate and Quota'!$E$4&lt;0.9,'Commission Rate and Quota'!$E$22,IF(K139/'Commission Rate and Quota'!$E$4&lt;1,'Commission Rate and Quota'!$E$23,IF(K139/'Commission Rate and Quota'!$E$4&lt;1.25,'Commission Rate and Quota'!$E$24,'Commission Rate and Quota'!$E$25))))))</f>
        <v>0.05</v>
      </c>
      <c r="M139" s="46">
        <f t="shared" si="14"/>
        <v>90.992500000000007</v>
      </c>
      <c r="N139" s="51">
        <f>IF(I139="Product",K139/'Commission Rate and Quota'!$D$4,K139/'Commission Rate and Quota'!$E$4)</f>
        <v>0.35658352862992582</v>
      </c>
      <c r="O139" s="43">
        <f t="shared" si="15"/>
        <v>0</v>
      </c>
      <c r="P139" s="29">
        <f t="shared" si="16"/>
        <v>0</v>
      </c>
      <c r="Q139" s="47">
        <f>IF(I139="Product",IF(K139/$S$4&lt;0.5,'Commission Rate and Quota'!$D$20,IF(K139/$S$4&lt;0.75,'Commission Rate and Quota'!$D$21,IF(K139/$S$4&lt;0.9,'Commission Rate and Quota'!$D$22,IF('Impact of Quota'!K139/'Commission Rate and Quota'!$D$6&lt;1,'Commission Rate and Quota'!$D$23,IF('Impact of Quota'!K139/$S$4&lt;1.25,'Commission Rate and Quota'!$D$24,'Commission Rate and Quota'!$D$25))))),IF(K139/$S$4&lt;0.5,'Commission Rate and Quota'!$E$20,IF(K139/$S$4&lt;0.75,'Commission Rate and Quota'!$E$21,IF(K139/$S$4&lt;0.9,'Commission Rate and Quota'!$E$22,IF(K139/$S$4&lt;1,'Commission Rate and Quota'!$E$23,IF(K139/$S$4&lt;1.25,'Commission Rate and Quota'!$E$24,'Commission Rate and Quota'!$E$25))))))</f>
        <v>0.05</v>
      </c>
      <c r="R139" s="34">
        <f t="shared" si="12"/>
        <v>90.992500000000007</v>
      </c>
    </row>
    <row r="140" spans="1:18" x14ac:dyDescent="0.25">
      <c r="A140" s="43" t="s">
        <v>213</v>
      </c>
      <c r="B140" s="44">
        <v>45786</v>
      </c>
      <c r="C140" s="43">
        <v>167324</v>
      </c>
      <c r="D140" s="45">
        <v>4127.42</v>
      </c>
      <c r="E140" s="45">
        <v>93.1</v>
      </c>
      <c r="F140" s="43" t="s">
        <v>33</v>
      </c>
      <c r="G140" s="43">
        <v>763043</v>
      </c>
      <c r="H140" s="43" t="s">
        <v>12</v>
      </c>
      <c r="I140" s="43" t="s">
        <v>34</v>
      </c>
      <c r="J140" s="43" t="s">
        <v>13</v>
      </c>
      <c r="K140" s="46">
        <f t="shared" si="13"/>
        <v>1321939.2600000002</v>
      </c>
      <c r="L140" s="47">
        <f>IF(I140="Product",IF(K140/'Commission Rate and Quota'!$D$4&lt;0.5,'Commission Rate and Quota'!$D$20,IF(K140/'Commission Rate and Quota'!$D$4&lt;0.75,'Commission Rate and Quota'!$D$21,IF(K140/'Commission Rate and Quota'!$D$4&lt;0.9,'Commission Rate and Quota'!$D$22,IF('Impact of Quota'!K140/'Commission Rate and Quota'!$D$4&lt;1,'Commission Rate and Quota'!$D$23,IF('Impact of Quota'!K140/'Commission Rate and Quota'!$D$4&lt;1.25,'Commission Rate and Quota'!$D$24,'Commission Rate and Quota'!$D$25))))),IF(K140/'Commission Rate and Quota'!$E$4&lt;0.5,'Commission Rate and Quota'!$E$20,IF(K140/'Commission Rate and Quota'!$E$4&lt;0.75,'Commission Rate and Quota'!$E$21,IF(K140/'Commission Rate and Quota'!$E$4&lt;0.9,'Commission Rate and Quota'!$E$22,IF(K140/'Commission Rate and Quota'!$E$4&lt;1,'Commission Rate and Quota'!$E$23,IF(K140/'Commission Rate and Quota'!$E$4&lt;1.25,'Commission Rate and Quota'!$E$24,'Commission Rate and Quota'!$E$25))))))</f>
        <v>0.05</v>
      </c>
      <c r="M140" s="46">
        <f t="shared" si="14"/>
        <v>206.37100000000001</v>
      </c>
      <c r="N140" s="51">
        <f>IF(I140="Product",K140/'Commission Rate and Quota'!$D$4,K140/'Commission Rate and Quota'!$E$4)</f>
        <v>0.35770035725679389</v>
      </c>
      <c r="O140" s="43">
        <f t="shared" si="15"/>
        <v>0</v>
      </c>
      <c r="P140" s="29">
        <f t="shared" si="16"/>
        <v>2.2556463844241679E-2</v>
      </c>
      <c r="Q140" s="47">
        <f>IF(I140="Product",IF(K140/$S$4&lt;0.5,'Commission Rate and Quota'!$D$20,IF(K140/$S$4&lt;0.75,'Commission Rate and Quota'!$D$21,IF(K140/$S$4&lt;0.9,'Commission Rate and Quota'!$D$22,IF('Impact of Quota'!K140/'Commission Rate and Quota'!$D$6&lt;1,'Commission Rate and Quota'!$D$23,IF('Impact of Quota'!K140/$S$4&lt;1.25,'Commission Rate and Quota'!$D$24,'Commission Rate and Quota'!$D$25))))),IF(K140/$S$4&lt;0.5,'Commission Rate and Quota'!$E$20,IF(K140/$S$4&lt;0.75,'Commission Rate and Quota'!$E$21,IF(K140/$S$4&lt;0.9,'Commission Rate and Quota'!$E$22,IF(K140/$S$4&lt;1,'Commission Rate and Quota'!$E$23,IF(K140/$S$4&lt;1.25,'Commission Rate and Quota'!$E$24,'Commission Rate and Quota'!$E$25))))))</f>
        <v>0.05</v>
      </c>
      <c r="R140" s="34">
        <f t="shared" si="12"/>
        <v>206.37100000000001</v>
      </c>
    </row>
    <row r="141" spans="1:18" x14ac:dyDescent="0.25">
      <c r="A141" s="43" t="s">
        <v>213</v>
      </c>
      <c r="B141" s="44">
        <v>45786</v>
      </c>
      <c r="C141" s="43">
        <v>167324</v>
      </c>
      <c r="D141" s="45">
        <v>18620</v>
      </c>
      <c r="E141" s="45">
        <v>2520</v>
      </c>
      <c r="F141" s="43" t="s">
        <v>33</v>
      </c>
      <c r="G141" s="43">
        <v>763043</v>
      </c>
      <c r="H141" s="43" t="s">
        <v>12</v>
      </c>
      <c r="I141" s="43" t="s">
        <v>34</v>
      </c>
      <c r="J141" s="43" t="s">
        <v>13</v>
      </c>
      <c r="K141" s="46">
        <f t="shared" si="13"/>
        <v>1340559.2600000002</v>
      </c>
      <c r="L141" s="47">
        <f>IF(I141="Product",IF(K141/'Commission Rate and Quota'!$D$4&lt;0.5,'Commission Rate and Quota'!$D$20,IF(K141/'Commission Rate and Quota'!$D$4&lt;0.75,'Commission Rate and Quota'!$D$21,IF(K141/'Commission Rate and Quota'!$D$4&lt;0.9,'Commission Rate and Quota'!$D$22,IF('Impact of Quota'!K141/'Commission Rate and Quota'!$D$4&lt;1,'Commission Rate and Quota'!$D$23,IF('Impact of Quota'!K141/'Commission Rate and Quota'!$D$4&lt;1.25,'Commission Rate and Quota'!$D$24,'Commission Rate and Quota'!$D$25))))),IF(K141/'Commission Rate and Quota'!$E$4&lt;0.5,'Commission Rate and Quota'!$E$20,IF(K141/'Commission Rate and Quota'!$E$4&lt;0.75,'Commission Rate and Quota'!$E$21,IF(K141/'Commission Rate and Quota'!$E$4&lt;0.9,'Commission Rate and Quota'!$E$22,IF(K141/'Commission Rate and Quota'!$E$4&lt;1,'Commission Rate and Quota'!$E$23,IF(K141/'Commission Rate and Quota'!$E$4&lt;1.25,'Commission Rate and Quota'!$E$24,'Commission Rate and Quota'!$E$25))))))</f>
        <v>0.05</v>
      </c>
      <c r="M141" s="46">
        <f t="shared" si="14"/>
        <v>931</v>
      </c>
      <c r="N141" s="51">
        <f>IF(I141="Product",K141/'Commission Rate and Quota'!$D$4,K141/'Commission Rate and Quota'!$E$4)</f>
        <v>0.3627386981652268</v>
      </c>
      <c r="O141" s="43">
        <f t="shared" si="15"/>
        <v>0</v>
      </c>
      <c r="P141" s="29">
        <f t="shared" si="16"/>
        <v>0.13533834586466165</v>
      </c>
      <c r="Q141" s="47">
        <f>IF(I141="Product",IF(K141/$S$4&lt;0.5,'Commission Rate and Quota'!$D$20,IF(K141/$S$4&lt;0.75,'Commission Rate and Quota'!$D$21,IF(K141/$S$4&lt;0.9,'Commission Rate and Quota'!$D$22,IF('Impact of Quota'!K141/'Commission Rate and Quota'!$D$6&lt;1,'Commission Rate and Quota'!$D$23,IF('Impact of Quota'!K141/$S$4&lt;1.25,'Commission Rate and Quota'!$D$24,'Commission Rate and Quota'!$D$25))))),IF(K141/$S$4&lt;0.5,'Commission Rate and Quota'!$E$20,IF(K141/$S$4&lt;0.75,'Commission Rate and Quota'!$E$21,IF(K141/$S$4&lt;0.9,'Commission Rate and Quota'!$E$22,IF(K141/$S$4&lt;1,'Commission Rate and Quota'!$E$23,IF(K141/$S$4&lt;1.25,'Commission Rate and Quota'!$E$24,'Commission Rate and Quota'!$E$25))))))</f>
        <v>0.05</v>
      </c>
      <c r="R141" s="34">
        <f t="shared" si="12"/>
        <v>931</v>
      </c>
    </row>
    <row r="142" spans="1:18" x14ac:dyDescent="0.25">
      <c r="A142" s="43" t="s">
        <v>213</v>
      </c>
      <c r="B142" s="44">
        <v>45786</v>
      </c>
      <c r="C142" s="43">
        <v>167324</v>
      </c>
      <c r="D142" s="45">
        <v>6171.2</v>
      </c>
      <c r="E142" s="45">
        <v>141.86000000000001</v>
      </c>
      <c r="F142" s="43" t="s">
        <v>33</v>
      </c>
      <c r="G142" s="43">
        <v>763043</v>
      </c>
      <c r="H142" s="43" t="s">
        <v>12</v>
      </c>
      <c r="I142" s="43" t="s">
        <v>34</v>
      </c>
      <c r="J142" s="43" t="s">
        <v>13</v>
      </c>
      <c r="K142" s="46">
        <f t="shared" si="13"/>
        <v>1346730.4600000002</v>
      </c>
      <c r="L142" s="47">
        <f>IF(I142="Product",IF(K142/'Commission Rate and Quota'!$D$4&lt;0.5,'Commission Rate and Quota'!$D$20,IF(K142/'Commission Rate and Quota'!$D$4&lt;0.75,'Commission Rate and Quota'!$D$21,IF(K142/'Commission Rate and Quota'!$D$4&lt;0.9,'Commission Rate and Quota'!$D$22,IF('Impact of Quota'!K142/'Commission Rate and Quota'!$D$4&lt;1,'Commission Rate and Quota'!$D$23,IF('Impact of Quota'!K142/'Commission Rate and Quota'!$D$4&lt;1.25,'Commission Rate and Quota'!$D$24,'Commission Rate and Quota'!$D$25))))),IF(K142/'Commission Rate and Quota'!$E$4&lt;0.5,'Commission Rate and Quota'!$E$20,IF(K142/'Commission Rate and Quota'!$E$4&lt;0.75,'Commission Rate and Quota'!$E$21,IF(K142/'Commission Rate and Quota'!$E$4&lt;0.9,'Commission Rate and Quota'!$E$22,IF(K142/'Commission Rate and Quota'!$E$4&lt;1,'Commission Rate and Quota'!$E$23,IF(K142/'Commission Rate and Quota'!$E$4&lt;1.25,'Commission Rate and Quota'!$E$24,'Commission Rate and Quota'!$E$25))))))</f>
        <v>0.05</v>
      </c>
      <c r="M142" s="46">
        <f t="shared" si="14"/>
        <v>308.56</v>
      </c>
      <c r="N142" s="51">
        <f>IF(I142="Product",K142/'Commission Rate and Quota'!$D$4,K142/'Commission Rate and Quota'!$E$4)</f>
        <v>0.36440854829487884</v>
      </c>
      <c r="O142" s="43">
        <f t="shared" si="15"/>
        <v>0</v>
      </c>
      <c r="P142" s="29">
        <f t="shared" si="16"/>
        <v>2.2987425460202233E-2</v>
      </c>
      <c r="Q142" s="47">
        <f>IF(I142="Product",IF(K142/$S$4&lt;0.5,'Commission Rate and Quota'!$D$20,IF(K142/$S$4&lt;0.75,'Commission Rate and Quota'!$D$21,IF(K142/$S$4&lt;0.9,'Commission Rate and Quota'!$D$22,IF('Impact of Quota'!K142/'Commission Rate and Quota'!$D$6&lt;1,'Commission Rate and Quota'!$D$23,IF('Impact of Quota'!K142/$S$4&lt;1.25,'Commission Rate and Quota'!$D$24,'Commission Rate and Quota'!$D$25))))),IF(K142/$S$4&lt;0.5,'Commission Rate and Quota'!$E$20,IF(K142/$S$4&lt;0.75,'Commission Rate and Quota'!$E$21,IF(K142/$S$4&lt;0.9,'Commission Rate and Quota'!$E$22,IF(K142/$S$4&lt;1,'Commission Rate and Quota'!$E$23,IF(K142/$S$4&lt;1.25,'Commission Rate and Quota'!$E$24,'Commission Rate and Quota'!$E$25))))))</f>
        <v>0.05</v>
      </c>
      <c r="R142" s="34">
        <f t="shared" si="12"/>
        <v>308.56</v>
      </c>
    </row>
    <row r="143" spans="1:18" x14ac:dyDescent="0.25">
      <c r="A143" s="43" t="s">
        <v>213</v>
      </c>
      <c r="B143" s="44">
        <v>45786</v>
      </c>
      <c r="C143" s="43">
        <v>167324</v>
      </c>
      <c r="D143" s="45">
        <v>1323.83</v>
      </c>
      <c r="E143" s="45">
        <v>0</v>
      </c>
      <c r="F143" s="43" t="s">
        <v>33</v>
      </c>
      <c r="G143" s="43">
        <v>763043</v>
      </c>
      <c r="H143" s="43" t="s">
        <v>12</v>
      </c>
      <c r="I143" s="43" t="s">
        <v>34</v>
      </c>
      <c r="J143" s="43" t="s">
        <v>13</v>
      </c>
      <c r="K143" s="46">
        <f t="shared" si="13"/>
        <v>1348054.2900000003</v>
      </c>
      <c r="L143" s="47">
        <f>IF(I143="Product",IF(K143/'Commission Rate and Quota'!$D$4&lt;0.5,'Commission Rate and Quota'!$D$20,IF(K143/'Commission Rate and Quota'!$D$4&lt;0.75,'Commission Rate and Quota'!$D$21,IF(K143/'Commission Rate and Quota'!$D$4&lt;0.9,'Commission Rate and Quota'!$D$22,IF('Impact of Quota'!K143/'Commission Rate and Quota'!$D$4&lt;1,'Commission Rate and Quota'!$D$23,IF('Impact of Quota'!K143/'Commission Rate and Quota'!$D$4&lt;1.25,'Commission Rate and Quota'!$D$24,'Commission Rate and Quota'!$D$25))))),IF(K143/'Commission Rate and Quota'!$E$4&lt;0.5,'Commission Rate and Quota'!$E$20,IF(K143/'Commission Rate and Quota'!$E$4&lt;0.75,'Commission Rate and Quota'!$E$21,IF(K143/'Commission Rate and Quota'!$E$4&lt;0.9,'Commission Rate and Quota'!$E$22,IF(K143/'Commission Rate and Quota'!$E$4&lt;1,'Commission Rate and Quota'!$E$23,IF(K143/'Commission Rate and Quota'!$E$4&lt;1.25,'Commission Rate and Quota'!$E$24,'Commission Rate and Quota'!$E$25))))))</f>
        <v>0.05</v>
      </c>
      <c r="M143" s="46">
        <f t="shared" si="14"/>
        <v>66.191500000000005</v>
      </c>
      <c r="N143" s="51">
        <f>IF(I143="Product",K143/'Commission Rate and Quota'!$D$4,K143/'Commission Rate and Quota'!$E$4)</f>
        <v>0.36476676026291383</v>
      </c>
      <c r="O143" s="43">
        <f t="shared" si="15"/>
        <v>0</v>
      </c>
      <c r="P143" s="29">
        <f t="shared" si="16"/>
        <v>0</v>
      </c>
      <c r="Q143" s="47">
        <f>IF(I143="Product",IF(K143/$S$4&lt;0.5,'Commission Rate and Quota'!$D$20,IF(K143/$S$4&lt;0.75,'Commission Rate and Quota'!$D$21,IF(K143/$S$4&lt;0.9,'Commission Rate and Quota'!$D$22,IF('Impact of Quota'!K143/'Commission Rate and Quota'!$D$6&lt;1,'Commission Rate and Quota'!$D$23,IF('Impact of Quota'!K143/$S$4&lt;1.25,'Commission Rate and Quota'!$D$24,'Commission Rate and Quota'!$D$25))))),IF(K143/$S$4&lt;0.5,'Commission Rate and Quota'!$E$20,IF(K143/$S$4&lt;0.75,'Commission Rate and Quota'!$E$21,IF(K143/$S$4&lt;0.9,'Commission Rate and Quota'!$E$22,IF(K143/$S$4&lt;1,'Commission Rate and Quota'!$E$23,IF(K143/$S$4&lt;1.25,'Commission Rate and Quota'!$E$24,'Commission Rate and Quota'!$E$25))))))</f>
        <v>0.05</v>
      </c>
      <c r="R143" s="34">
        <f t="shared" si="12"/>
        <v>66.191500000000005</v>
      </c>
    </row>
    <row r="144" spans="1:18" x14ac:dyDescent="0.25">
      <c r="A144" s="43" t="s">
        <v>309</v>
      </c>
      <c r="B144" s="44">
        <v>45788</v>
      </c>
      <c r="C144" s="43">
        <v>535082</v>
      </c>
      <c r="D144" s="45">
        <v>500</v>
      </c>
      <c r="E144" s="45">
        <v>0</v>
      </c>
      <c r="F144" s="43" t="s">
        <v>33</v>
      </c>
      <c r="G144" s="43">
        <v>763043</v>
      </c>
      <c r="H144" s="43" t="s">
        <v>12</v>
      </c>
      <c r="I144" s="43" t="s">
        <v>34</v>
      </c>
      <c r="J144" s="43" t="s">
        <v>13</v>
      </c>
      <c r="K144" s="46">
        <f t="shared" si="13"/>
        <v>1348554.2900000003</v>
      </c>
      <c r="L144" s="47">
        <f>IF(I144="Product",IF(K144/'Commission Rate and Quota'!$D$4&lt;0.5,'Commission Rate and Quota'!$D$20,IF(K144/'Commission Rate and Quota'!$D$4&lt;0.75,'Commission Rate and Quota'!$D$21,IF(K144/'Commission Rate and Quota'!$D$4&lt;0.9,'Commission Rate and Quota'!$D$22,IF('Impact of Quota'!K144/'Commission Rate and Quota'!$D$4&lt;1,'Commission Rate and Quota'!$D$23,IF('Impact of Quota'!K144/'Commission Rate and Quota'!$D$4&lt;1.25,'Commission Rate and Quota'!$D$24,'Commission Rate and Quota'!$D$25))))),IF(K144/'Commission Rate and Quota'!$E$4&lt;0.5,'Commission Rate and Quota'!$E$20,IF(K144/'Commission Rate and Quota'!$E$4&lt;0.75,'Commission Rate and Quota'!$E$21,IF(K144/'Commission Rate and Quota'!$E$4&lt;0.9,'Commission Rate and Quota'!$E$22,IF(K144/'Commission Rate and Quota'!$E$4&lt;1,'Commission Rate and Quota'!$E$23,IF(K144/'Commission Rate and Quota'!$E$4&lt;1.25,'Commission Rate and Quota'!$E$24,'Commission Rate and Quota'!$E$25))))))</f>
        <v>0.05</v>
      </c>
      <c r="M144" s="46">
        <f t="shared" si="14"/>
        <v>25</v>
      </c>
      <c r="N144" s="51">
        <f>IF(I144="Product",K144/'Commission Rate and Quota'!$D$4,K144/'Commission Rate and Quota'!$E$4)</f>
        <v>0.36490205405744747</v>
      </c>
      <c r="O144" s="43">
        <f t="shared" si="15"/>
        <v>0</v>
      </c>
      <c r="P144" s="29">
        <f t="shared" si="16"/>
        <v>0</v>
      </c>
      <c r="Q144" s="47">
        <f>IF(I144="Product",IF(K144/$S$4&lt;0.5,'Commission Rate and Quota'!$D$20,IF(K144/$S$4&lt;0.75,'Commission Rate and Quota'!$D$21,IF(K144/$S$4&lt;0.9,'Commission Rate and Quota'!$D$22,IF('Impact of Quota'!K144/'Commission Rate and Quota'!$D$6&lt;1,'Commission Rate and Quota'!$D$23,IF('Impact of Quota'!K144/$S$4&lt;1.25,'Commission Rate and Quota'!$D$24,'Commission Rate and Quota'!$D$25))))),IF(K144/$S$4&lt;0.5,'Commission Rate and Quota'!$E$20,IF(K144/$S$4&lt;0.75,'Commission Rate and Quota'!$E$21,IF(K144/$S$4&lt;0.9,'Commission Rate and Quota'!$E$22,IF(K144/$S$4&lt;1,'Commission Rate and Quota'!$E$23,IF(K144/$S$4&lt;1.25,'Commission Rate and Quota'!$E$24,'Commission Rate and Quota'!$E$25))))))</f>
        <v>0.05</v>
      </c>
      <c r="R144" s="34">
        <f t="shared" si="12"/>
        <v>25</v>
      </c>
    </row>
    <row r="145" spans="1:18" x14ac:dyDescent="0.25">
      <c r="A145" s="43" t="s">
        <v>309</v>
      </c>
      <c r="B145" s="44">
        <v>45788</v>
      </c>
      <c r="C145" s="43">
        <v>535082</v>
      </c>
      <c r="D145" s="45">
        <v>2.83</v>
      </c>
      <c r="E145" s="45">
        <v>0</v>
      </c>
      <c r="F145" s="43" t="s">
        <v>33</v>
      </c>
      <c r="G145" s="43">
        <v>763043</v>
      </c>
      <c r="H145" s="43" t="s">
        <v>12</v>
      </c>
      <c r="I145" s="43" t="s">
        <v>34</v>
      </c>
      <c r="J145" s="43" t="s">
        <v>13</v>
      </c>
      <c r="K145" s="46">
        <f t="shared" si="13"/>
        <v>1348557.1200000003</v>
      </c>
      <c r="L145" s="47">
        <f>IF(I145="Product",IF(K145/'Commission Rate and Quota'!$D$4&lt;0.5,'Commission Rate and Quota'!$D$20,IF(K145/'Commission Rate and Quota'!$D$4&lt;0.75,'Commission Rate and Quota'!$D$21,IF(K145/'Commission Rate and Quota'!$D$4&lt;0.9,'Commission Rate and Quota'!$D$22,IF('Impact of Quota'!K145/'Commission Rate and Quota'!$D$4&lt;1,'Commission Rate and Quota'!$D$23,IF('Impact of Quota'!K145/'Commission Rate and Quota'!$D$4&lt;1.25,'Commission Rate and Quota'!$D$24,'Commission Rate and Quota'!$D$25))))),IF(K145/'Commission Rate and Quota'!$E$4&lt;0.5,'Commission Rate and Quota'!$E$20,IF(K145/'Commission Rate and Quota'!$E$4&lt;0.75,'Commission Rate and Quota'!$E$21,IF(K145/'Commission Rate and Quota'!$E$4&lt;0.9,'Commission Rate and Quota'!$E$22,IF(K145/'Commission Rate and Quota'!$E$4&lt;1,'Commission Rate and Quota'!$E$23,IF(K145/'Commission Rate and Quota'!$E$4&lt;1.25,'Commission Rate and Quota'!$E$24,'Commission Rate and Quota'!$E$25))))))</f>
        <v>0.05</v>
      </c>
      <c r="M145" s="46">
        <f t="shared" si="14"/>
        <v>0.14150000000000001</v>
      </c>
      <c r="N145" s="51">
        <f>IF(I145="Product",K145/'Commission Rate and Quota'!$D$4,K145/'Commission Rate and Quota'!$E$4)</f>
        <v>0.36490281982032452</v>
      </c>
      <c r="O145" s="43">
        <f t="shared" si="15"/>
        <v>0</v>
      </c>
      <c r="P145" s="29">
        <f t="shared" si="16"/>
        <v>0</v>
      </c>
      <c r="Q145" s="47">
        <f>IF(I145="Product",IF(K145/$S$4&lt;0.5,'Commission Rate and Quota'!$D$20,IF(K145/$S$4&lt;0.75,'Commission Rate and Quota'!$D$21,IF(K145/$S$4&lt;0.9,'Commission Rate and Quota'!$D$22,IF('Impact of Quota'!K145/'Commission Rate and Quota'!$D$6&lt;1,'Commission Rate and Quota'!$D$23,IF('Impact of Quota'!K145/$S$4&lt;1.25,'Commission Rate and Quota'!$D$24,'Commission Rate and Quota'!$D$25))))),IF(K145/$S$4&lt;0.5,'Commission Rate and Quota'!$E$20,IF(K145/$S$4&lt;0.75,'Commission Rate and Quota'!$E$21,IF(K145/$S$4&lt;0.9,'Commission Rate and Quota'!$E$22,IF(K145/$S$4&lt;1,'Commission Rate and Quota'!$E$23,IF(K145/$S$4&lt;1.25,'Commission Rate and Quota'!$E$24,'Commission Rate and Quota'!$E$25))))))</f>
        <v>0.05</v>
      </c>
      <c r="R145" s="34">
        <f t="shared" si="12"/>
        <v>0.14150000000000001</v>
      </c>
    </row>
    <row r="146" spans="1:18" x14ac:dyDescent="0.25">
      <c r="A146" s="43" t="s">
        <v>214</v>
      </c>
      <c r="B146" s="44">
        <v>45799</v>
      </c>
      <c r="C146" s="43">
        <v>167324</v>
      </c>
      <c r="D146" s="45">
        <v>213026.12</v>
      </c>
      <c r="E146" s="45">
        <v>13085.12</v>
      </c>
      <c r="F146" s="43" t="s">
        <v>33</v>
      </c>
      <c r="G146" s="43">
        <v>763043</v>
      </c>
      <c r="H146" s="43" t="s">
        <v>12</v>
      </c>
      <c r="I146" s="43" t="s">
        <v>34</v>
      </c>
      <c r="J146" s="43" t="s">
        <v>13</v>
      </c>
      <c r="K146" s="46">
        <f t="shared" si="13"/>
        <v>1561583.2400000002</v>
      </c>
      <c r="L146" s="47">
        <f>IF(I146="Product",IF(K146/'Commission Rate and Quota'!$D$4&lt;0.5,'Commission Rate and Quota'!$D$20,IF(K146/'Commission Rate and Quota'!$D$4&lt;0.75,'Commission Rate and Quota'!$D$21,IF(K146/'Commission Rate and Quota'!$D$4&lt;0.9,'Commission Rate and Quota'!$D$22,IF('Impact of Quota'!K146/'Commission Rate and Quota'!$D$4&lt;1,'Commission Rate and Quota'!$D$23,IF('Impact of Quota'!K146/'Commission Rate and Quota'!$D$4&lt;1.25,'Commission Rate and Quota'!$D$24,'Commission Rate and Quota'!$D$25))))),IF(K146/'Commission Rate and Quota'!$E$4&lt;0.5,'Commission Rate and Quota'!$E$20,IF(K146/'Commission Rate and Quota'!$E$4&lt;0.75,'Commission Rate and Quota'!$E$21,IF(K146/'Commission Rate and Quota'!$E$4&lt;0.9,'Commission Rate and Quota'!$E$22,IF(K146/'Commission Rate and Quota'!$E$4&lt;1,'Commission Rate and Quota'!$E$23,IF(K146/'Commission Rate and Quota'!$E$4&lt;1.25,'Commission Rate and Quota'!$E$24,'Commission Rate and Quota'!$E$25))))))</f>
        <v>0.05</v>
      </c>
      <c r="M146" s="46">
        <f t="shared" si="14"/>
        <v>10651.306</v>
      </c>
      <c r="N146" s="51">
        <f>IF(I146="Product",K146/'Commission Rate and Quota'!$D$4,K146/'Commission Rate and Quota'!$E$4)</f>
        <v>0.42254504403948312</v>
      </c>
      <c r="O146" s="43">
        <f t="shared" si="15"/>
        <v>0</v>
      </c>
      <c r="P146" s="29">
        <f t="shared" si="16"/>
        <v>6.142495577537628E-2</v>
      </c>
      <c r="Q146" s="47">
        <f>IF(I146="Product",IF(K146/$S$4&lt;0.5,'Commission Rate and Quota'!$D$20,IF(K146/$S$4&lt;0.75,'Commission Rate and Quota'!$D$21,IF(K146/$S$4&lt;0.9,'Commission Rate and Quota'!$D$22,IF('Impact of Quota'!K146/'Commission Rate and Quota'!$D$6&lt;1,'Commission Rate and Quota'!$D$23,IF('Impact of Quota'!K146/$S$4&lt;1.25,'Commission Rate and Quota'!$D$24,'Commission Rate and Quota'!$D$25))))),IF(K146/$S$4&lt;0.5,'Commission Rate and Quota'!$E$20,IF(K146/$S$4&lt;0.75,'Commission Rate and Quota'!$E$21,IF(K146/$S$4&lt;0.9,'Commission Rate and Quota'!$E$22,IF(K146/$S$4&lt;1,'Commission Rate and Quota'!$E$23,IF(K146/$S$4&lt;1.25,'Commission Rate and Quota'!$E$24,'Commission Rate and Quota'!$E$25))))))</f>
        <v>0.05</v>
      </c>
      <c r="R146" s="34">
        <f t="shared" si="12"/>
        <v>10651.306</v>
      </c>
    </row>
    <row r="147" spans="1:18" x14ac:dyDescent="0.25">
      <c r="A147" s="43" t="s">
        <v>214</v>
      </c>
      <c r="B147" s="44">
        <v>45799</v>
      </c>
      <c r="C147" s="43">
        <v>167324</v>
      </c>
      <c r="D147" s="45">
        <v>44091.6</v>
      </c>
      <c r="E147" s="45">
        <v>1013.6</v>
      </c>
      <c r="F147" s="43" t="s">
        <v>33</v>
      </c>
      <c r="G147" s="43">
        <v>763043</v>
      </c>
      <c r="H147" s="43" t="s">
        <v>12</v>
      </c>
      <c r="I147" s="43" t="s">
        <v>34</v>
      </c>
      <c r="J147" s="43" t="s">
        <v>13</v>
      </c>
      <c r="K147" s="46">
        <f t="shared" si="13"/>
        <v>1605674.8400000003</v>
      </c>
      <c r="L147" s="47">
        <f>IF(I147="Product",IF(K147/'Commission Rate and Quota'!$D$4&lt;0.5,'Commission Rate and Quota'!$D$20,IF(K147/'Commission Rate and Quota'!$D$4&lt;0.75,'Commission Rate and Quota'!$D$21,IF(K147/'Commission Rate and Quota'!$D$4&lt;0.9,'Commission Rate and Quota'!$D$22,IF('Impact of Quota'!K147/'Commission Rate and Quota'!$D$4&lt;1,'Commission Rate and Quota'!$D$23,IF('Impact of Quota'!K147/'Commission Rate and Quota'!$D$4&lt;1.25,'Commission Rate and Quota'!$D$24,'Commission Rate and Quota'!$D$25))))),IF(K147/'Commission Rate and Quota'!$E$4&lt;0.5,'Commission Rate and Quota'!$E$20,IF(K147/'Commission Rate and Quota'!$E$4&lt;0.75,'Commission Rate and Quota'!$E$21,IF(K147/'Commission Rate and Quota'!$E$4&lt;0.9,'Commission Rate and Quota'!$E$22,IF(K147/'Commission Rate and Quota'!$E$4&lt;1,'Commission Rate and Quota'!$E$23,IF(K147/'Commission Rate and Quota'!$E$4&lt;1.25,'Commission Rate and Quota'!$E$24,'Commission Rate and Quota'!$E$25))))))</f>
        <v>0.05</v>
      </c>
      <c r="M147" s="46">
        <f t="shared" si="14"/>
        <v>2204.58</v>
      </c>
      <c r="N147" s="51">
        <f>IF(I147="Product",K147/'Commission Rate and Quota'!$D$4,K147/'Commission Rate and Quota'!$E$4)</f>
        <v>0.43447568378160234</v>
      </c>
      <c r="O147" s="43">
        <f t="shared" si="15"/>
        <v>0</v>
      </c>
      <c r="P147" s="29">
        <f t="shared" si="16"/>
        <v>2.2988505747126436E-2</v>
      </c>
      <c r="Q147" s="47">
        <f>IF(I147="Product",IF(K147/$S$4&lt;0.5,'Commission Rate and Quota'!$D$20,IF(K147/$S$4&lt;0.75,'Commission Rate and Quota'!$D$21,IF(K147/$S$4&lt;0.9,'Commission Rate and Quota'!$D$22,IF('Impact of Quota'!K147/'Commission Rate and Quota'!$D$6&lt;1,'Commission Rate and Quota'!$D$23,IF('Impact of Quota'!K147/$S$4&lt;1.25,'Commission Rate and Quota'!$D$24,'Commission Rate and Quota'!$D$25))))),IF(K147/$S$4&lt;0.5,'Commission Rate and Quota'!$E$20,IF(K147/$S$4&lt;0.75,'Commission Rate and Quota'!$E$21,IF(K147/$S$4&lt;0.9,'Commission Rate and Quota'!$E$22,IF(K147/$S$4&lt;1,'Commission Rate and Quota'!$E$23,IF(K147/$S$4&lt;1.25,'Commission Rate and Quota'!$E$24,'Commission Rate and Quota'!$E$25))))))</f>
        <v>0.05</v>
      </c>
      <c r="R147" s="34">
        <f t="shared" si="12"/>
        <v>2204.58</v>
      </c>
    </row>
    <row r="148" spans="1:18" x14ac:dyDescent="0.25">
      <c r="A148" s="43" t="s">
        <v>214</v>
      </c>
      <c r="B148" s="44">
        <v>45799</v>
      </c>
      <c r="C148" s="43">
        <v>167324</v>
      </c>
      <c r="D148" s="45">
        <v>11463.05</v>
      </c>
      <c r="E148" s="45">
        <v>0</v>
      </c>
      <c r="F148" s="43" t="s">
        <v>33</v>
      </c>
      <c r="G148" s="43">
        <v>763043</v>
      </c>
      <c r="H148" s="43" t="s">
        <v>12</v>
      </c>
      <c r="I148" s="43" t="s">
        <v>34</v>
      </c>
      <c r="J148" s="43" t="s">
        <v>13</v>
      </c>
      <c r="K148" s="46">
        <f t="shared" si="13"/>
        <v>1617137.8900000004</v>
      </c>
      <c r="L148" s="47">
        <f>IF(I148="Product",IF(K148/'Commission Rate and Quota'!$D$4&lt;0.5,'Commission Rate and Quota'!$D$20,IF(K148/'Commission Rate and Quota'!$D$4&lt;0.75,'Commission Rate and Quota'!$D$21,IF(K148/'Commission Rate and Quota'!$D$4&lt;0.9,'Commission Rate and Quota'!$D$22,IF('Impact of Quota'!K148/'Commission Rate and Quota'!$D$4&lt;1,'Commission Rate and Quota'!$D$23,IF('Impact of Quota'!K148/'Commission Rate and Quota'!$D$4&lt;1.25,'Commission Rate and Quota'!$D$24,'Commission Rate and Quota'!$D$25))))),IF(K148/'Commission Rate and Quota'!$E$4&lt;0.5,'Commission Rate and Quota'!$E$20,IF(K148/'Commission Rate and Quota'!$E$4&lt;0.75,'Commission Rate and Quota'!$E$21,IF(K148/'Commission Rate and Quota'!$E$4&lt;0.9,'Commission Rate and Quota'!$E$22,IF(K148/'Commission Rate and Quota'!$E$4&lt;1,'Commission Rate and Quota'!$E$23,IF(K148/'Commission Rate and Quota'!$E$4&lt;1.25,'Commission Rate and Quota'!$E$24,'Commission Rate and Quota'!$E$25))))))</f>
        <v>0.05</v>
      </c>
      <c r="M148" s="46">
        <f t="shared" si="14"/>
        <v>573.15250000000003</v>
      </c>
      <c r="N148" s="51">
        <f>IF(I148="Product",K148/'Commission Rate and Quota'!$D$4,K148/'Commission Rate and Quota'!$E$4)</f>
        <v>0.43757744284446015</v>
      </c>
      <c r="O148" s="43">
        <f t="shared" si="15"/>
        <v>0</v>
      </c>
      <c r="P148" s="29">
        <f t="shared" si="16"/>
        <v>0</v>
      </c>
      <c r="Q148" s="47">
        <f>IF(I148="Product",IF(K148/$S$4&lt;0.5,'Commission Rate and Quota'!$D$20,IF(K148/$S$4&lt;0.75,'Commission Rate and Quota'!$D$21,IF(K148/$S$4&lt;0.9,'Commission Rate and Quota'!$D$22,IF('Impact of Quota'!K148/'Commission Rate and Quota'!$D$6&lt;1,'Commission Rate and Quota'!$D$23,IF('Impact of Quota'!K148/$S$4&lt;1.25,'Commission Rate and Quota'!$D$24,'Commission Rate and Quota'!$D$25))))),IF(K148/$S$4&lt;0.5,'Commission Rate and Quota'!$E$20,IF(K148/$S$4&lt;0.75,'Commission Rate and Quota'!$E$21,IF(K148/$S$4&lt;0.9,'Commission Rate and Quota'!$E$22,IF(K148/$S$4&lt;1,'Commission Rate and Quota'!$E$23,IF(K148/$S$4&lt;1.25,'Commission Rate and Quota'!$E$24,'Commission Rate and Quota'!$E$25))))))</f>
        <v>0.05</v>
      </c>
      <c r="R148" s="34">
        <f t="shared" si="12"/>
        <v>573.15250000000003</v>
      </c>
    </row>
    <row r="149" spans="1:18" x14ac:dyDescent="0.25">
      <c r="A149" s="43" t="s">
        <v>35</v>
      </c>
      <c r="B149" s="44">
        <v>45827</v>
      </c>
      <c r="C149" s="43">
        <v>12348</v>
      </c>
      <c r="D149" s="45">
        <v>5573.62</v>
      </c>
      <c r="E149" s="45">
        <v>501.62</v>
      </c>
      <c r="F149" s="43" t="s">
        <v>33</v>
      </c>
      <c r="G149" s="43">
        <v>763043</v>
      </c>
      <c r="H149" s="43" t="s">
        <v>12</v>
      </c>
      <c r="I149" s="43" t="s">
        <v>34</v>
      </c>
      <c r="J149" s="43" t="s">
        <v>13</v>
      </c>
      <c r="K149" s="46">
        <f t="shared" si="13"/>
        <v>1622711.5100000005</v>
      </c>
      <c r="L149" s="47">
        <f>IF(I149="Product",IF(K149/'Commission Rate and Quota'!$D$4&lt;0.5,'Commission Rate and Quota'!$D$20,IF(K149/'Commission Rate and Quota'!$D$4&lt;0.75,'Commission Rate and Quota'!$D$21,IF(K149/'Commission Rate and Quota'!$D$4&lt;0.9,'Commission Rate and Quota'!$D$22,IF('Impact of Quota'!K149/'Commission Rate and Quota'!$D$4&lt;1,'Commission Rate and Quota'!$D$23,IF('Impact of Quota'!K149/'Commission Rate and Quota'!$D$4&lt;1.25,'Commission Rate and Quota'!$D$24,'Commission Rate and Quota'!$D$25))))),IF(K149/'Commission Rate and Quota'!$E$4&lt;0.5,'Commission Rate and Quota'!$E$20,IF(K149/'Commission Rate and Quota'!$E$4&lt;0.75,'Commission Rate and Quota'!$E$21,IF(K149/'Commission Rate and Quota'!$E$4&lt;0.9,'Commission Rate and Quota'!$E$22,IF(K149/'Commission Rate and Quota'!$E$4&lt;1,'Commission Rate and Quota'!$E$23,IF(K149/'Commission Rate and Quota'!$E$4&lt;1.25,'Commission Rate and Quota'!$E$24,'Commission Rate and Quota'!$E$25))))))</f>
        <v>0.05</v>
      </c>
      <c r="M149" s="46">
        <f t="shared" si="14"/>
        <v>278.68099999999998</v>
      </c>
      <c r="N149" s="51">
        <f>IF(I149="Product",K149/'Commission Rate and Quota'!$D$4,K149/'Commission Rate and Quota'!$E$4)</f>
        <v>0.43908559524263735</v>
      </c>
      <c r="O149" s="43">
        <f t="shared" si="15"/>
        <v>0</v>
      </c>
      <c r="P149" s="29">
        <f t="shared" si="16"/>
        <v>8.9998959383668073E-2</v>
      </c>
      <c r="Q149" s="47">
        <f>IF(I149="Product",IF(K149/$S$4&lt;0.5,'Commission Rate and Quota'!$D$20,IF(K149/$S$4&lt;0.75,'Commission Rate and Quota'!$D$21,IF(K149/$S$4&lt;0.9,'Commission Rate and Quota'!$D$22,IF('Impact of Quota'!K149/'Commission Rate and Quota'!$D$6&lt;1,'Commission Rate and Quota'!$D$23,IF('Impact of Quota'!K149/$S$4&lt;1.25,'Commission Rate and Quota'!$D$24,'Commission Rate and Quota'!$D$25))))),IF(K149/$S$4&lt;0.5,'Commission Rate and Quota'!$E$20,IF(K149/$S$4&lt;0.75,'Commission Rate and Quota'!$E$21,IF(K149/$S$4&lt;0.9,'Commission Rate and Quota'!$E$22,IF(K149/$S$4&lt;1,'Commission Rate and Quota'!$E$23,IF(K149/$S$4&lt;1.25,'Commission Rate and Quota'!$E$24,'Commission Rate and Quota'!$E$25))))))</f>
        <v>0.05</v>
      </c>
      <c r="R149" s="34">
        <f t="shared" si="12"/>
        <v>278.68099999999998</v>
      </c>
    </row>
    <row r="150" spans="1:18" x14ac:dyDescent="0.25">
      <c r="A150" s="43" t="s">
        <v>301</v>
      </c>
      <c r="B150" s="44">
        <v>45835</v>
      </c>
      <c r="C150" s="43">
        <v>398599</v>
      </c>
      <c r="D150" s="45">
        <v>4350</v>
      </c>
      <c r="E150" s="45">
        <v>361.5</v>
      </c>
      <c r="F150" s="43" t="s">
        <v>33</v>
      </c>
      <c r="G150" s="43">
        <v>763043</v>
      </c>
      <c r="H150" s="43" t="s">
        <v>12</v>
      </c>
      <c r="I150" s="43" t="s">
        <v>34</v>
      </c>
      <c r="J150" s="43" t="s">
        <v>13</v>
      </c>
      <c r="K150" s="46">
        <f t="shared" si="13"/>
        <v>1627061.5100000005</v>
      </c>
      <c r="L150" s="47">
        <f>IF(I150="Product",IF(K150/'Commission Rate and Quota'!$D$4&lt;0.5,'Commission Rate and Quota'!$D$20,IF(K150/'Commission Rate and Quota'!$D$4&lt;0.75,'Commission Rate and Quota'!$D$21,IF(K150/'Commission Rate and Quota'!$D$4&lt;0.9,'Commission Rate and Quota'!$D$22,IF('Impact of Quota'!K150/'Commission Rate and Quota'!$D$4&lt;1,'Commission Rate and Quota'!$D$23,IF('Impact of Quota'!K150/'Commission Rate and Quota'!$D$4&lt;1.25,'Commission Rate and Quota'!$D$24,'Commission Rate and Quota'!$D$25))))),IF(K150/'Commission Rate and Quota'!$E$4&lt;0.5,'Commission Rate and Quota'!$E$20,IF(K150/'Commission Rate and Quota'!$E$4&lt;0.75,'Commission Rate and Quota'!$E$21,IF(K150/'Commission Rate and Quota'!$E$4&lt;0.9,'Commission Rate and Quota'!$E$22,IF(K150/'Commission Rate and Quota'!$E$4&lt;1,'Commission Rate and Quota'!$E$23,IF(K150/'Commission Rate and Quota'!$E$4&lt;1.25,'Commission Rate and Quota'!$E$24,'Commission Rate and Quota'!$E$25))))))</f>
        <v>0.05</v>
      </c>
      <c r="M150" s="46">
        <f t="shared" si="14"/>
        <v>217.5</v>
      </c>
      <c r="N150" s="51">
        <f>IF(I150="Product",K150/'Commission Rate and Quota'!$D$4,K150/'Commission Rate and Quota'!$E$4)</f>
        <v>0.44026265125508007</v>
      </c>
      <c r="O150" s="43">
        <f t="shared" si="15"/>
        <v>0</v>
      </c>
      <c r="P150" s="29">
        <f t="shared" si="16"/>
        <v>8.3103448275862066E-2</v>
      </c>
      <c r="Q150" s="47">
        <f>IF(I150="Product",IF(K150/$S$4&lt;0.5,'Commission Rate and Quota'!$D$20,IF(K150/$S$4&lt;0.75,'Commission Rate and Quota'!$D$21,IF(K150/$S$4&lt;0.9,'Commission Rate and Quota'!$D$22,IF('Impact of Quota'!K150/'Commission Rate and Quota'!$D$6&lt;1,'Commission Rate and Quota'!$D$23,IF('Impact of Quota'!K150/$S$4&lt;1.25,'Commission Rate and Quota'!$D$24,'Commission Rate and Quota'!$D$25))))),IF(K150/$S$4&lt;0.5,'Commission Rate and Quota'!$E$20,IF(K150/$S$4&lt;0.75,'Commission Rate and Quota'!$E$21,IF(K150/$S$4&lt;0.9,'Commission Rate and Quota'!$E$22,IF(K150/$S$4&lt;1,'Commission Rate and Quota'!$E$23,IF(K150/$S$4&lt;1.25,'Commission Rate and Quota'!$E$24,'Commission Rate and Quota'!$E$25))))))</f>
        <v>0.05</v>
      </c>
      <c r="R150" s="34">
        <f t="shared" si="12"/>
        <v>217.5</v>
      </c>
    </row>
    <row r="151" spans="1:18" x14ac:dyDescent="0.25">
      <c r="A151" s="43" t="s">
        <v>301</v>
      </c>
      <c r="B151" s="44">
        <v>45835</v>
      </c>
      <c r="C151" s="43">
        <v>398599</v>
      </c>
      <c r="D151" s="45">
        <v>250.13</v>
      </c>
      <c r="E151" s="45">
        <v>0</v>
      </c>
      <c r="F151" s="43" t="s">
        <v>33</v>
      </c>
      <c r="G151" s="43">
        <v>763043</v>
      </c>
      <c r="H151" s="43" t="s">
        <v>12</v>
      </c>
      <c r="I151" s="43" t="s">
        <v>34</v>
      </c>
      <c r="J151" s="43" t="s">
        <v>13</v>
      </c>
      <c r="K151" s="46">
        <f t="shared" si="13"/>
        <v>1627311.6400000004</v>
      </c>
      <c r="L151" s="47">
        <f>IF(I151="Product",IF(K151/'Commission Rate and Quota'!$D$4&lt;0.5,'Commission Rate and Quota'!$D$20,IF(K151/'Commission Rate and Quota'!$D$4&lt;0.75,'Commission Rate and Quota'!$D$21,IF(K151/'Commission Rate and Quota'!$D$4&lt;0.9,'Commission Rate and Quota'!$D$22,IF('Impact of Quota'!K151/'Commission Rate and Quota'!$D$4&lt;1,'Commission Rate and Quota'!$D$23,IF('Impact of Quota'!K151/'Commission Rate and Quota'!$D$4&lt;1.25,'Commission Rate and Quota'!$D$24,'Commission Rate and Quota'!$D$25))))),IF(K151/'Commission Rate and Quota'!$E$4&lt;0.5,'Commission Rate and Quota'!$E$20,IF(K151/'Commission Rate and Quota'!$E$4&lt;0.75,'Commission Rate and Quota'!$E$21,IF(K151/'Commission Rate and Quota'!$E$4&lt;0.9,'Commission Rate and Quota'!$E$22,IF(K151/'Commission Rate and Quota'!$E$4&lt;1,'Commission Rate and Quota'!$E$23,IF(K151/'Commission Rate and Quota'!$E$4&lt;1.25,'Commission Rate and Quota'!$E$24,'Commission Rate and Quota'!$E$25))))))</f>
        <v>0.05</v>
      </c>
      <c r="M151" s="46">
        <f t="shared" si="14"/>
        <v>12.506500000000001</v>
      </c>
      <c r="N151" s="51">
        <f>IF(I151="Product",K151/'Commission Rate and Quota'!$D$4,K151/'Commission Rate and Quota'!$E$4)</f>
        <v>0.44033033332873345</v>
      </c>
      <c r="O151" s="43">
        <f t="shared" si="15"/>
        <v>0</v>
      </c>
      <c r="P151" s="29">
        <f t="shared" si="16"/>
        <v>0</v>
      </c>
      <c r="Q151" s="47">
        <f>IF(I151="Product",IF(K151/$S$4&lt;0.5,'Commission Rate and Quota'!$D$20,IF(K151/$S$4&lt;0.75,'Commission Rate and Quota'!$D$21,IF(K151/$S$4&lt;0.9,'Commission Rate and Quota'!$D$22,IF('Impact of Quota'!K151/'Commission Rate and Quota'!$D$6&lt;1,'Commission Rate and Quota'!$D$23,IF('Impact of Quota'!K151/$S$4&lt;1.25,'Commission Rate and Quota'!$D$24,'Commission Rate and Quota'!$D$25))))),IF(K151/$S$4&lt;0.5,'Commission Rate and Quota'!$E$20,IF(K151/$S$4&lt;0.75,'Commission Rate and Quota'!$E$21,IF(K151/$S$4&lt;0.9,'Commission Rate and Quota'!$E$22,IF(K151/$S$4&lt;1,'Commission Rate and Quota'!$E$23,IF(K151/$S$4&lt;1.25,'Commission Rate and Quota'!$E$24,'Commission Rate and Quota'!$E$25))))))</f>
        <v>0.05</v>
      </c>
      <c r="R151" s="34">
        <f t="shared" si="12"/>
        <v>12.506500000000001</v>
      </c>
    </row>
    <row r="152" spans="1:18" x14ac:dyDescent="0.25">
      <c r="A152" s="43" t="s">
        <v>215</v>
      </c>
      <c r="B152" s="44">
        <v>45841</v>
      </c>
      <c r="C152" s="43">
        <v>167324</v>
      </c>
      <c r="D152" s="45">
        <v>80598</v>
      </c>
      <c r="E152" s="45">
        <v>7580</v>
      </c>
      <c r="F152" s="43" t="s">
        <v>33</v>
      </c>
      <c r="G152" s="43">
        <v>763043</v>
      </c>
      <c r="H152" s="43" t="s">
        <v>12</v>
      </c>
      <c r="I152" s="43" t="s">
        <v>34</v>
      </c>
      <c r="J152" s="43" t="s">
        <v>13</v>
      </c>
      <c r="K152" s="46">
        <f t="shared" si="13"/>
        <v>1707909.6400000004</v>
      </c>
      <c r="L152" s="47">
        <f>IF(I152="Product",IF(K152/'Commission Rate and Quota'!$D$4&lt;0.5,'Commission Rate and Quota'!$D$20,IF(K152/'Commission Rate and Quota'!$D$4&lt;0.75,'Commission Rate and Quota'!$D$21,IF(K152/'Commission Rate and Quota'!$D$4&lt;0.9,'Commission Rate and Quota'!$D$22,IF('Impact of Quota'!K152/'Commission Rate and Quota'!$D$4&lt;1,'Commission Rate and Quota'!$D$23,IF('Impact of Quota'!K152/'Commission Rate and Quota'!$D$4&lt;1.25,'Commission Rate and Quota'!$D$24,'Commission Rate and Quota'!$D$25))))),IF(K152/'Commission Rate and Quota'!$E$4&lt;0.5,'Commission Rate and Quota'!$E$20,IF(K152/'Commission Rate and Quota'!$E$4&lt;0.75,'Commission Rate and Quota'!$E$21,IF(K152/'Commission Rate and Quota'!$E$4&lt;0.9,'Commission Rate and Quota'!$E$22,IF(K152/'Commission Rate and Quota'!$E$4&lt;1,'Commission Rate and Quota'!$E$23,IF(K152/'Commission Rate and Quota'!$E$4&lt;1.25,'Commission Rate and Quota'!$E$24,'Commission Rate and Quota'!$E$25))))))</f>
        <v>0.05</v>
      </c>
      <c r="M152" s="46">
        <f t="shared" si="14"/>
        <v>4029.9</v>
      </c>
      <c r="N152" s="51">
        <f>IF(I152="Product",K152/'Commission Rate and Quota'!$D$4,K152/'Commission Rate and Quota'!$E$4)</f>
        <v>0.46213915183237864</v>
      </c>
      <c r="O152" s="43">
        <f t="shared" si="15"/>
        <v>0</v>
      </c>
      <c r="P152" s="29">
        <f t="shared" si="16"/>
        <v>9.4046998684830893E-2</v>
      </c>
      <c r="Q152" s="47">
        <f>IF(I152="Product",IF(K152/$S$4&lt;0.5,'Commission Rate and Quota'!$D$20,IF(K152/$S$4&lt;0.75,'Commission Rate and Quota'!$D$21,IF(K152/$S$4&lt;0.9,'Commission Rate and Quota'!$D$22,IF('Impact of Quota'!K152/'Commission Rate and Quota'!$D$6&lt;1,'Commission Rate and Quota'!$D$23,IF('Impact of Quota'!K152/$S$4&lt;1.25,'Commission Rate and Quota'!$D$24,'Commission Rate and Quota'!$D$25))))),IF(K152/$S$4&lt;0.5,'Commission Rate and Quota'!$E$20,IF(K152/$S$4&lt;0.75,'Commission Rate and Quota'!$E$21,IF(K152/$S$4&lt;0.9,'Commission Rate and Quota'!$E$22,IF(K152/$S$4&lt;1,'Commission Rate and Quota'!$E$23,IF(K152/$S$4&lt;1.25,'Commission Rate and Quota'!$E$24,'Commission Rate and Quota'!$E$25))))))</f>
        <v>0.05</v>
      </c>
      <c r="R152" s="34">
        <f t="shared" si="12"/>
        <v>4029.9</v>
      </c>
    </row>
    <row r="153" spans="1:18" x14ac:dyDescent="0.25">
      <c r="A153" s="43" t="s">
        <v>215</v>
      </c>
      <c r="B153" s="44">
        <v>45841</v>
      </c>
      <c r="C153" s="43">
        <v>167324</v>
      </c>
      <c r="D153" s="45">
        <v>17835</v>
      </c>
      <c r="E153" s="45">
        <v>410</v>
      </c>
      <c r="F153" s="43" t="s">
        <v>33</v>
      </c>
      <c r="G153" s="43">
        <v>763043</v>
      </c>
      <c r="H153" s="43" t="s">
        <v>12</v>
      </c>
      <c r="I153" s="43" t="s">
        <v>34</v>
      </c>
      <c r="J153" s="43" t="s">
        <v>13</v>
      </c>
      <c r="K153" s="46">
        <f t="shared" si="13"/>
        <v>1725744.6400000004</v>
      </c>
      <c r="L153" s="47">
        <f>IF(I153="Product",IF(K153/'Commission Rate and Quota'!$D$4&lt;0.5,'Commission Rate and Quota'!$D$20,IF(K153/'Commission Rate and Quota'!$D$4&lt;0.75,'Commission Rate and Quota'!$D$21,IF(K153/'Commission Rate and Quota'!$D$4&lt;0.9,'Commission Rate and Quota'!$D$22,IF('Impact of Quota'!K153/'Commission Rate and Quota'!$D$4&lt;1,'Commission Rate and Quota'!$D$23,IF('Impact of Quota'!K153/'Commission Rate and Quota'!$D$4&lt;1.25,'Commission Rate and Quota'!$D$24,'Commission Rate and Quota'!$D$25))))),IF(K153/'Commission Rate and Quota'!$E$4&lt;0.5,'Commission Rate and Quota'!$E$20,IF(K153/'Commission Rate and Quota'!$E$4&lt;0.75,'Commission Rate and Quota'!$E$21,IF(K153/'Commission Rate and Quota'!$E$4&lt;0.9,'Commission Rate and Quota'!$E$22,IF(K153/'Commission Rate and Quota'!$E$4&lt;1,'Commission Rate and Quota'!$E$23,IF(K153/'Commission Rate and Quota'!$E$4&lt;1.25,'Commission Rate and Quota'!$E$24,'Commission Rate and Quota'!$E$25))))))</f>
        <v>0.05</v>
      </c>
      <c r="M153" s="46">
        <f t="shared" si="14"/>
        <v>891.75</v>
      </c>
      <c r="N153" s="51">
        <f>IF(I153="Product",K153/'Commission Rate and Quota'!$D$4,K153/'Commission Rate and Quota'!$E$4)</f>
        <v>0.46696508148339372</v>
      </c>
      <c r="O153" s="43">
        <f t="shared" si="15"/>
        <v>0</v>
      </c>
      <c r="P153" s="29">
        <f t="shared" si="16"/>
        <v>2.2988505747126436E-2</v>
      </c>
      <c r="Q153" s="47">
        <f>IF(I153="Product",IF(K153/$S$4&lt;0.5,'Commission Rate and Quota'!$D$20,IF(K153/$S$4&lt;0.75,'Commission Rate and Quota'!$D$21,IF(K153/$S$4&lt;0.9,'Commission Rate and Quota'!$D$22,IF('Impact of Quota'!K153/'Commission Rate and Quota'!$D$6&lt;1,'Commission Rate and Quota'!$D$23,IF('Impact of Quota'!K153/$S$4&lt;1.25,'Commission Rate and Quota'!$D$24,'Commission Rate and Quota'!$D$25))))),IF(K153/$S$4&lt;0.5,'Commission Rate and Quota'!$E$20,IF(K153/$S$4&lt;0.75,'Commission Rate and Quota'!$E$21,IF(K153/$S$4&lt;0.9,'Commission Rate and Quota'!$E$22,IF(K153/$S$4&lt;1,'Commission Rate and Quota'!$E$23,IF(K153/$S$4&lt;1.25,'Commission Rate and Quota'!$E$24,'Commission Rate and Quota'!$E$25))))))</f>
        <v>0.05</v>
      </c>
      <c r="R153" s="34">
        <f t="shared" si="12"/>
        <v>891.75</v>
      </c>
    </row>
    <row r="154" spans="1:18" x14ac:dyDescent="0.25">
      <c r="A154" s="43" t="s">
        <v>215</v>
      </c>
      <c r="B154" s="44">
        <v>45841</v>
      </c>
      <c r="C154" s="43">
        <v>167324</v>
      </c>
      <c r="D154" s="45">
        <v>4223.6000000000004</v>
      </c>
      <c r="E154" s="45">
        <v>0</v>
      </c>
      <c r="F154" s="43" t="s">
        <v>33</v>
      </c>
      <c r="G154" s="43">
        <v>763043</v>
      </c>
      <c r="H154" s="43" t="s">
        <v>12</v>
      </c>
      <c r="I154" s="43" t="s">
        <v>34</v>
      </c>
      <c r="J154" s="43" t="s">
        <v>13</v>
      </c>
      <c r="K154" s="46">
        <f t="shared" si="13"/>
        <v>1729968.2400000005</v>
      </c>
      <c r="L154" s="47">
        <f>IF(I154="Product",IF(K154/'Commission Rate and Quota'!$D$4&lt;0.5,'Commission Rate and Quota'!$D$20,IF(K154/'Commission Rate and Quota'!$D$4&lt;0.75,'Commission Rate and Quota'!$D$21,IF(K154/'Commission Rate and Quota'!$D$4&lt;0.9,'Commission Rate and Quota'!$D$22,IF('Impact of Quota'!K154/'Commission Rate and Quota'!$D$4&lt;1,'Commission Rate and Quota'!$D$23,IF('Impact of Quota'!K154/'Commission Rate and Quota'!$D$4&lt;1.25,'Commission Rate and Quota'!$D$24,'Commission Rate and Quota'!$D$25))))),IF(K154/'Commission Rate and Quota'!$E$4&lt;0.5,'Commission Rate and Quota'!$E$20,IF(K154/'Commission Rate and Quota'!$E$4&lt;0.75,'Commission Rate and Quota'!$E$21,IF(K154/'Commission Rate and Quota'!$E$4&lt;0.9,'Commission Rate and Quota'!$E$22,IF(K154/'Commission Rate and Quota'!$E$4&lt;1,'Commission Rate and Quota'!$E$23,IF(K154/'Commission Rate and Quota'!$E$4&lt;1.25,'Commission Rate and Quota'!$E$24,'Commission Rate and Quota'!$E$25))))))</f>
        <v>0.05</v>
      </c>
      <c r="M154" s="46">
        <f t="shared" si="14"/>
        <v>211.18000000000004</v>
      </c>
      <c r="N154" s="51">
        <f>IF(I154="Product",K154/'Commission Rate and Quota'!$D$4,K154/'Commission Rate and Quota'!$E$4)</f>
        <v>0.46810793522457833</v>
      </c>
      <c r="O154" s="43">
        <f t="shared" si="15"/>
        <v>0</v>
      </c>
      <c r="P154" s="29">
        <f t="shared" si="16"/>
        <v>0</v>
      </c>
      <c r="Q154" s="47">
        <f>IF(I154="Product",IF(K154/$S$4&lt;0.5,'Commission Rate and Quota'!$D$20,IF(K154/$S$4&lt;0.75,'Commission Rate and Quota'!$D$21,IF(K154/$S$4&lt;0.9,'Commission Rate and Quota'!$D$22,IF('Impact of Quota'!K154/'Commission Rate and Quota'!$D$6&lt;1,'Commission Rate and Quota'!$D$23,IF('Impact of Quota'!K154/$S$4&lt;1.25,'Commission Rate and Quota'!$D$24,'Commission Rate and Quota'!$D$25))))),IF(K154/$S$4&lt;0.5,'Commission Rate and Quota'!$E$20,IF(K154/$S$4&lt;0.75,'Commission Rate and Quota'!$E$21,IF(K154/$S$4&lt;0.9,'Commission Rate and Quota'!$E$22,IF(K154/$S$4&lt;1,'Commission Rate and Quota'!$E$23,IF(K154/$S$4&lt;1.25,'Commission Rate and Quota'!$E$24,'Commission Rate and Quota'!$E$25))))))</f>
        <v>0.05</v>
      </c>
      <c r="R154" s="34">
        <f t="shared" si="12"/>
        <v>211.18000000000004</v>
      </c>
    </row>
    <row r="155" spans="1:18" x14ac:dyDescent="0.25">
      <c r="A155" s="43" t="s">
        <v>216</v>
      </c>
      <c r="B155" s="44">
        <v>45855</v>
      </c>
      <c r="C155" s="43">
        <v>167324</v>
      </c>
      <c r="D155" s="45">
        <v>3990</v>
      </c>
      <c r="E155" s="45">
        <v>270</v>
      </c>
      <c r="F155" s="43" t="s">
        <v>33</v>
      </c>
      <c r="G155" s="43">
        <v>763043</v>
      </c>
      <c r="H155" s="43" t="s">
        <v>12</v>
      </c>
      <c r="I155" s="43" t="s">
        <v>34</v>
      </c>
      <c r="J155" s="43" t="s">
        <v>13</v>
      </c>
      <c r="K155" s="46">
        <f t="shared" si="13"/>
        <v>1733958.2400000005</v>
      </c>
      <c r="L155" s="47">
        <f>IF(I155="Product",IF(K155/'Commission Rate and Quota'!$D$4&lt;0.5,'Commission Rate and Quota'!$D$20,IF(K155/'Commission Rate and Quota'!$D$4&lt;0.75,'Commission Rate and Quota'!$D$21,IF(K155/'Commission Rate and Quota'!$D$4&lt;0.9,'Commission Rate and Quota'!$D$22,IF('Impact of Quota'!K155/'Commission Rate and Quota'!$D$4&lt;1,'Commission Rate and Quota'!$D$23,IF('Impact of Quota'!K155/'Commission Rate and Quota'!$D$4&lt;1.25,'Commission Rate and Quota'!$D$24,'Commission Rate and Quota'!$D$25))))),IF(K155/'Commission Rate and Quota'!$E$4&lt;0.5,'Commission Rate and Quota'!$E$20,IF(K155/'Commission Rate and Quota'!$E$4&lt;0.75,'Commission Rate and Quota'!$E$21,IF(K155/'Commission Rate and Quota'!$E$4&lt;0.9,'Commission Rate and Quota'!$E$22,IF(K155/'Commission Rate and Quota'!$E$4&lt;1,'Commission Rate and Quota'!$E$23,IF(K155/'Commission Rate and Quota'!$E$4&lt;1.25,'Commission Rate and Quota'!$E$24,'Commission Rate and Quota'!$E$25))))))</f>
        <v>0.05</v>
      </c>
      <c r="M155" s="46">
        <f t="shared" si="14"/>
        <v>199.5</v>
      </c>
      <c r="N155" s="51">
        <f>IF(I155="Product",K155/'Commission Rate and Quota'!$D$4,K155/'Commission Rate and Quota'!$E$4)</f>
        <v>0.46918757970495684</v>
      </c>
      <c r="O155" s="43">
        <f t="shared" si="15"/>
        <v>0</v>
      </c>
      <c r="P155" s="29">
        <f t="shared" si="16"/>
        <v>6.7669172932330823E-2</v>
      </c>
      <c r="Q155" s="47">
        <f>IF(I155="Product",IF(K155/$S$4&lt;0.5,'Commission Rate and Quota'!$D$20,IF(K155/$S$4&lt;0.75,'Commission Rate and Quota'!$D$21,IF(K155/$S$4&lt;0.9,'Commission Rate and Quota'!$D$22,IF('Impact of Quota'!K155/'Commission Rate and Quota'!$D$6&lt;1,'Commission Rate and Quota'!$D$23,IF('Impact of Quota'!K155/$S$4&lt;1.25,'Commission Rate and Quota'!$D$24,'Commission Rate and Quota'!$D$25))))),IF(K155/$S$4&lt;0.5,'Commission Rate and Quota'!$E$20,IF(K155/$S$4&lt;0.75,'Commission Rate and Quota'!$E$21,IF(K155/$S$4&lt;0.9,'Commission Rate and Quota'!$E$22,IF(K155/$S$4&lt;1,'Commission Rate and Quota'!$E$23,IF(K155/$S$4&lt;1.25,'Commission Rate and Quota'!$E$24,'Commission Rate and Quota'!$E$25))))))</f>
        <v>0.05</v>
      </c>
      <c r="R155" s="34">
        <f t="shared" si="12"/>
        <v>199.5</v>
      </c>
    </row>
    <row r="156" spans="1:18" x14ac:dyDescent="0.25">
      <c r="A156" s="43" t="s">
        <v>216</v>
      </c>
      <c r="B156" s="44">
        <v>45855</v>
      </c>
      <c r="C156" s="43">
        <v>167324</v>
      </c>
      <c r="D156" s="45">
        <v>151.35</v>
      </c>
      <c r="E156" s="45">
        <v>0</v>
      </c>
      <c r="F156" s="43" t="s">
        <v>33</v>
      </c>
      <c r="G156" s="43">
        <v>763043</v>
      </c>
      <c r="H156" s="43" t="s">
        <v>12</v>
      </c>
      <c r="I156" s="43" t="s">
        <v>34</v>
      </c>
      <c r="J156" s="43" t="s">
        <v>13</v>
      </c>
      <c r="K156" s="46">
        <f t="shared" si="13"/>
        <v>1734109.5900000005</v>
      </c>
      <c r="L156" s="47">
        <f>IF(I156="Product",IF(K156/'Commission Rate and Quota'!$D$4&lt;0.5,'Commission Rate and Quota'!$D$20,IF(K156/'Commission Rate and Quota'!$D$4&lt;0.75,'Commission Rate and Quota'!$D$21,IF(K156/'Commission Rate and Quota'!$D$4&lt;0.9,'Commission Rate and Quota'!$D$22,IF('Impact of Quota'!K156/'Commission Rate and Quota'!$D$4&lt;1,'Commission Rate and Quota'!$D$23,IF('Impact of Quota'!K156/'Commission Rate and Quota'!$D$4&lt;1.25,'Commission Rate and Quota'!$D$24,'Commission Rate and Quota'!$D$25))))),IF(K156/'Commission Rate and Quota'!$E$4&lt;0.5,'Commission Rate and Quota'!$E$20,IF(K156/'Commission Rate and Quota'!$E$4&lt;0.75,'Commission Rate and Quota'!$E$21,IF(K156/'Commission Rate and Quota'!$E$4&lt;0.9,'Commission Rate and Quota'!$E$22,IF(K156/'Commission Rate and Quota'!$E$4&lt;1,'Commission Rate and Quota'!$E$23,IF(K156/'Commission Rate and Quota'!$E$4&lt;1.25,'Commission Rate and Quota'!$E$24,'Commission Rate and Quota'!$E$25))))))</f>
        <v>0.05</v>
      </c>
      <c r="M156" s="46">
        <f t="shared" si="14"/>
        <v>7.5674999999999999</v>
      </c>
      <c r="N156" s="51">
        <f>IF(I156="Product",K156/'Commission Rate and Quota'!$D$4,K156/'Commission Rate and Quota'!$E$4)</f>
        <v>0.46922853313656221</v>
      </c>
      <c r="O156" s="43">
        <f t="shared" si="15"/>
        <v>0</v>
      </c>
      <c r="P156" s="29">
        <f t="shared" si="16"/>
        <v>0</v>
      </c>
      <c r="Q156" s="47">
        <f>IF(I156="Product",IF(K156/$S$4&lt;0.5,'Commission Rate and Quota'!$D$20,IF(K156/$S$4&lt;0.75,'Commission Rate and Quota'!$D$21,IF(K156/$S$4&lt;0.9,'Commission Rate and Quota'!$D$22,IF('Impact of Quota'!K156/'Commission Rate and Quota'!$D$6&lt;1,'Commission Rate and Quota'!$D$23,IF('Impact of Quota'!K156/$S$4&lt;1.25,'Commission Rate and Quota'!$D$24,'Commission Rate and Quota'!$D$25))))),IF(K156/$S$4&lt;0.5,'Commission Rate and Quota'!$E$20,IF(K156/$S$4&lt;0.75,'Commission Rate and Quota'!$E$21,IF(K156/$S$4&lt;0.9,'Commission Rate and Quota'!$E$22,IF(K156/$S$4&lt;1,'Commission Rate and Quota'!$E$23,IF(K156/$S$4&lt;1.25,'Commission Rate and Quota'!$E$24,'Commission Rate and Quota'!$E$25))))))</f>
        <v>0.05</v>
      </c>
      <c r="R156" s="34">
        <f t="shared" si="12"/>
        <v>7.5674999999999999</v>
      </c>
    </row>
    <row r="157" spans="1:18" x14ac:dyDescent="0.25">
      <c r="A157" s="43" t="s">
        <v>217</v>
      </c>
      <c r="B157" s="44">
        <v>45870</v>
      </c>
      <c r="C157" s="43">
        <v>167324</v>
      </c>
      <c r="D157" s="45">
        <v>1330</v>
      </c>
      <c r="E157" s="45">
        <v>100</v>
      </c>
      <c r="F157" s="43" t="s">
        <v>33</v>
      </c>
      <c r="G157" s="43">
        <v>763043</v>
      </c>
      <c r="H157" s="43" t="s">
        <v>12</v>
      </c>
      <c r="I157" s="43" t="s">
        <v>34</v>
      </c>
      <c r="J157" s="43" t="s">
        <v>13</v>
      </c>
      <c r="K157" s="46">
        <f t="shared" si="13"/>
        <v>1735439.5900000005</v>
      </c>
      <c r="L157" s="47">
        <f>IF(I157="Product",IF(K157/'Commission Rate and Quota'!$D$4&lt;0.5,'Commission Rate and Quota'!$D$20,IF(K157/'Commission Rate and Quota'!$D$4&lt;0.75,'Commission Rate and Quota'!$D$21,IF(K157/'Commission Rate and Quota'!$D$4&lt;0.9,'Commission Rate and Quota'!$D$22,IF('Impact of Quota'!K157/'Commission Rate and Quota'!$D$4&lt;1,'Commission Rate and Quota'!$D$23,IF('Impact of Quota'!K157/'Commission Rate and Quota'!$D$4&lt;1.25,'Commission Rate and Quota'!$D$24,'Commission Rate and Quota'!$D$25))))),IF(K157/'Commission Rate and Quota'!$E$4&lt;0.5,'Commission Rate and Quota'!$E$20,IF(K157/'Commission Rate and Quota'!$E$4&lt;0.75,'Commission Rate and Quota'!$E$21,IF(K157/'Commission Rate and Quota'!$E$4&lt;0.9,'Commission Rate and Quota'!$E$22,IF(K157/'Commission Rate and Quota'!$E$4&lt;1,'Commission Rate and Quota'!$E$23,IF(K157/'Commission Rate and Quota'!$E$4&lt;1.25,'Commission Rate and Quota'!$E$24,'Commission Rate and Quota'!$E$25))))))</f>
        <v>0.05</v>
      </c>
      <c r="M157" s="46">
        <f t="shared" si="14"/>
        <v>66.5</v>
      </c>
      <c r="N157" s="51">
        <f>IF(I157="Product",K157/'Commission Rate and Quota'!$D$4,K157/'Commission Rate and Quota'!$E$4)</f>
        <v>0.46958841463002166</v>
      </c>
      <c r="O157" s="43">
        <f t="shared" si="15"/>
        <v>0</v>
      </c>
      <c r="P157" s="29">
        <f t="shared" si="16"/>
        <v>7.5187969924812026E-2</v>
      </c>
      <c r="Q157" s="47">
        <f>IF(I157="Product",IF(K157/$S$4&lt;0.5,'Commission Rate and Quota'!$D$20,IF(K157/$S$4&lt;0.75,'Commission Rate and Quota'!$D$21,IF(K157/$S$4&lt;0.9,'Commission Rate and Quota'!$D$22,IF('Impact of Quota'!K157/'Commission Rate and Quota'!$D$6&lt;1,'Commission Rate and Quota'!$D$23,IF('Impact of Quota'!K157/$S$4&lt;1.25,'Commission Rate and Quota'!$D$24,'Commission Rate and Quota'!$D$25))))),IF(K157/$S$4&lt;0.5,'Commission Rate and Quota'!$E$20,IF(K157/$S$4&lt;0.75,'Commission Rate and Quota'!$E$21,IF(K157/$S$4&lt;0.9,'Commission Rate and Quota'!$E$22,IF(K157/$S$4&lt;1,'Commission Rate and Quota'!$E$23,IF(K157/$S$4&lt;1.25,'Commission Rate and Quota'!$E$24,'Commission Rate and Quota'!$E$25))))))</f>
        <v>0.05</v>
      </c>
      <c r="R157" s="34">
        <f t="shared" si="12"/>
        <v>66.5</v>
      </c>
    </row>
    <row r="158" spans="1:18" x14ac:dyDescent="0.25">
      <c r="A158" s="43" t="s">
        <v>217</v>
      </c>
      <c r="B158" s="44">
        <v>45870</v>
      </c>
      <c r="C158" s="43">
        <v>167324</v>
      </c>
      <c r="D158" s="45">
        <v>46.25</v>
      </c>
      <c r="E158" s="45">
        <v>0</v>
      </c>
      <c r="F158" s="43" t="s">
        <v>33</v>
      </c>
      <c r="G158" s="43">
        <v>763043</v>
      </c>
      <c r="H158" s="43" t="s">
        <v>12</v>
      </c>
      <c r="I158" s="43" t="s">
        <v>34</v>
      </c>
      <c r="J158" s="43" t="s">
        <v>13</v>
      </c>
      <c r="K158" s="46">
        <f t="shared" si="13"/>
        <v>1735485.8400000005</v>
      </c>
      <c r="L158" s="47">
        <f>IF(I158="Product",IF(K158/'Commission Rate and Quota'!$D$4&lt;0.5,'Commission Rate and Quota'!$D$20,IF(K158/'Commission Rate and Quota'!$D$4&lt;0.75,'Commission Rate and Quota'!$D$21,IF(K158/'Commission Rate and Quota'!$D$4&lt;0.9,'Commission Rate and Quota'!$D$22,IF('Impact of Quota'!K158/'Commission Rate and Quota'!$D$4&lt;1,'Commission Rate and Quota'!$D$23,IF('Impact of Quota'!K158/'Commission Rate and Quota'!$D$4&lt;1.25,'Commission Rate and Quota'!$D$24,'Commission Rate and Quota'!$D$25))))),IF(K158/'Commission Rate and Quota'!$E$4&lt;0.5,'Commission Rate and Quota'!$E$20,IF(K158/'Commission Rate and Quota'!$E$4&lt;0.75,'Commission Rate and Quota'!$E$21,IF(K158/'Commission Rate and Quota'!$E$4&lt;0.9,'Commission Rate and Quota'!$E$22,IF(K158/'Commission Rate and Quota'!$E$4&lt;1,'Commission Rate and Quota'!$E$23,IF(K158/'Commission Rate and Quota'!$E$4&lt;1.25,'Commission Rate and Quota'!$E$24,'Commission Rate and Quota'!$E$25))))))</f>
        <v>0.05</v>
      </c>
      <c r="M158" s="46">
        <f t="shared" si="14"/>
        <v>2.3125</v>
      </c>
      <c r="N158" s="51">
        <f>IF(I158="Product",K158/'Commission Rate and Quota'!$D$4,K158/'Commission Rate and Quota'!$E$4)</f>
        <v>0.46960092930601605</v>
      </c>
      <c r="O158" s="43">
        <f t="shared" si="15"/>
        <v>0</v>
      </c>
      <c r="P158" s="29">
        <f t="shared" si="16"/>
        <v>0</v>
      </c>
      <c r="Q158" s="47">
        <f>IF(I158="Product",IF(K158/$S$4&lt;0.5,'Commission Rate and Quota'!$D$20,IF(K158/$S$4&lt;0.75,'Commission Rate and Quota'!$D$21,IF(K158/$S$4&lt;0.9,'Commission Rate and Quota'!$D$22,IF('Impact of Quota'!K158/'Commission Rate and Quota'!$D$6&lt;1,'Commission Rate and Quota'!$D$23,IF('Impact of Quota'!K158/$S$4&lt;1.25,'Commission Rate and Quota'!$D$24,'Commission Rate and Quota'!$D$25))))),IF(K158/$S$4&lt;0.5,'Commission Rate and Quota'!$E$20,IF(K158/$S$4&lt;0.75,'Commission Rate and Quota'!$E$21,IF(K158/$S$4&lt;0.9,'Commission Rate and Quota'!$E$22,IF(K158/$S$4&lt;1,'Commission Rate and Quota'!$E$23,IF(K158/$S$4&lt;1.25,'Commission Rate and Quota'!$E$24,'Commission Rate and Quota'!$E$25))))))</f>
        <v>0.05</v>
      </c>
      <c r="R158" s="34">
        <f t="shared" si="12"/>
        <v>2.3125</v>
      </c>
    </row>
    <row r="159" spans="1:18" x14ac:dyDescent="0.25">
      <c r="A159" s="43" t="s">
        <v>218</v>
      </c>
      <c r="B159" s="44">
        <v>45870</v>
      </c>
      <c r="C159" s="43">
        <v>167324</v>
      </c>
      <c r="D159" s="45">
        <v>3990</v>
      </c>
      <c r="E159" s="45">
        <v>302</v>
      </c>
      <c r="F159" s="43" t="s">
        <v>33</v>
      </c>
      <c r="G159" s="43">
        <v>763043</v>
      </c>
      <c r="H159" s="43" t="s">
        <v>12</v>
      </c>
      <c r="I159" s="43" t="s">
        <v>34</v>
      </c>
      <c r="J159" s="43" t="s">
        <v>13</v>
      </c>
      <c r="K159" s="46">
        <f t="shared" si="13"/>
        <v>1739475.8400000005</v>
      </c>
      <c r="L159" s="47">
        <f>IF(I159="Product",IF(K159/'Commission Rate and Quota'!$D$4&lt;0.5,'Commission Rate and Quota'!$D$20,IF(K159/'Commission Rate and Quota'!$D$4&lt;0.75,'Commission Rate and Quota'!$D$21,IF(K159/'Commission Rate and Quota'!$D$4&lt;0.9,'Commission Rate and Quota'!$D$22,IF('Impact of Quota'!K159/'Commission Rate and Quota'!$D$4&lt;1,'Commission Rate and Quota'!$D$23,IF('Impact of Quota'!K159/'Commission Rate and Quota'!$D$4&lt;1.25,'Commission Rate and Quota'!$D$24,'Commission Rate and Quota'!$D$25))))),IF(K159/'Commission Rate and Quota'!$E$4&lt;0.5,'Commission Rate and Quota'!$E$20,IF(K159/'Commission Rate and Quota'!$E$4&lt;0.75,'Commission Rate and Quota'!$E$21,IF(K159/'Commission Rate and Quota'!$E$4&lt;0.9,'Commission Rate and Quota'!$E$22,IF(K159/'Commission Rate and Quota'!$E$4&lt;1,'Commission Rate and Quota'!$E$23,IF(K159/'Commission Rate and Quota'!$E$4&lt;1.25,'Commission Rate and Quota'!$E$24,'Commission Rate and Quota'!$E$25))))))</f>
        <v>0.05</v>
      </c>
      <c r="M159" s="46">
        <f t="shared" si="14"/>
        <v>199.5</v>
      </c>
      <c r="N159" s="51">
        <f>IF(I159="Product",K159/'Commission Rate and Quota'!$D$4,K159/'Commission Rate and Quota'!$E$4)</f>
        <v>0.4706805737863945</v>
      </c>
      <c r="O159" s="43">
        <f t="shared" si="15"/>
        <v>0</v>
      </c>
      <c r="P159" s="29">
        <f t="shared" si="16"/>
        <v>7.5689223057644112E-2</v>
      </c>
      <c r="Q159" s="47">
        <f>IF(I159="Product",IF(K159/$S$4&lt;0.5,'Commission Rate and Quota'!$D$20,IF(K159/$S$4&lt;0.75,'Commission Rate and Quota'!$D$21,IF(K159/$S$4&lt;0.9,'Commission Rate and Quota'!$D$22,IF('Impact of Quota'!K159/'Commission Rate and Quota'!$D$6&lt;1,'Commission Rate and Quota'!$D$23,IF('Impact of Quota'!K159/$S$4&lt;1.25,'Commission Rate and Quota'!$D$24,'Commission Rate and Quota'!$D$25))))),IF(K159/$S$4&lt;0.5,'Commission Rate and Quota'!$E$20,IF(K159/$S$4&lt;0.75,'Commission Rate and Quota'!$E$21,IF(K159/$S$4&lt;0.9,'Commission Rate and Quota'!$E$22,IF(K159/$S$4&lt;1,'Commission Rate and Quota'!$E$23,IF(K159/$S$4&lt;1.25,'Commission Rate and Quota'!$E$24,'Commission Rate and Quota'!$E$25))))))</f>
        <v>0.05</v>
      </c>
      <c r="R159" s="34">
        <f t="shared" si="12"/>
        <v>199.5</v>
      </c>
    </row>
    <row r="160" spans="1:18" x14ac:dyDescent="0.25">
      <c r="A160" s="43" t="s">
        <v>218</v>
      </c>
      <c r="B160" s="44">
        <v>45870</v>
      </c>
      <c r="C160" s="43">
        <v>167324</v>
      </c>
      <c r="D160" s="45">
        <v>114.49</v>
      </c>
      <c r="E160" s="45">
        <v>0</v>
      </c>
      <c r="F160" s="43" t="s">
        <v>33</v>
      </c>
      <c r="G160" s="43">
        <v>763043</v>
      </c>
      <c r="H160" s="43" t="s">
        <v>12</v>
      </c>
      <c r="I160" s="43" t="s">
        <v>34</v>
      </c>
      <c r="J160" s="43" t="s">
        <v>13</v>
      </c>
      <c r="K160" s="46">
        <f t="shared" si="13"/>
        <v>1739590.3300000005</v>
      </c>
      <c r="L160" s="47">
        <f>IF(I160="Product",IF(K160/'Commission Rate and Quota'!$D$4&lt;0.5,'Commission Rate and Quota'!$D$20,IF(K160/'Commission Rate and Quota'!$D$4&lt;0.75,'Commission Rate and Quota'!$D$21,IF(K160/'Commission Rate and Quota'!$D$4&lt;0.9,'Commission Rate and Quota'!$D$22,IF('Impact of Quota'!K160/'Commission Rate and Quota'!$D$4&lt;1,'Commission Rate and Quota'!$D$23,IF('Impact of Quota'!K160/'Commission Rate and Quota'!$D$4&lt;1.25,'Commission Rate and Quota'!$D$24,'Commission Rate and Quota'!$D$25))))),IF(K160/'Commission Rate and Quota'!$E$4&lt;0.5,'Commission Rate and Quota'!$E$20,IF(K160/'Commission Rate and Quota'!$E$4&lt;0.75,'Commission Rate and Quota'!$E$21,IF(K160/'Commission Rate and Quota'!$E$4&lt;0.9,'Commission Rate and Quota'!$E$22,IF(K160/'Commission Rate and Quota'!$E$4&lt;1,'Commission Rate and Quota'!$E$23,IF(K160/'Commission Rate and Quota'!$E$4&lt;1.25,'Commission Rate and Quota'!$E$24,'Commission Rate and Quota'!$E$25))))))</f>
        <v>0.05</v>
      </c>
      <c r="M160" s="46">
        <f t="shared" si="14"/>
        <v>5.7244999999999999</v>
      </c>
      <c r="N160" s="51">
        <f>IF(I160="Product",K160/'Commission Rate and Quota'!$D$4,K160/'Commission Rate and Quota'!$E$4)</f>
        <v>0.47071155335946685</v>
      </c>
      <c r="O160" s="43">
        <f t="shared" si="15"/>
        <v>0</v>
      </c>
      <c r="P160" s="29">
        <f t="shared" si="16"/>
        <v>0</v>
      </c>
      <c r="Q160" s="47">
        <f>IF(I160="Product",IF(K160/$S$4&lt;0.5,'Commission Rate and Quota'!$D$20,IF(K160/$S$4&lt;0.75,'Commission Rate and Quota'!$D$21,IF(K160/$S$4&lt;0.9,'Commission Rate and Quota'!$D$22,IF('Impact of Quota'!K160/'Commission Rate and Quota'!$D$6&lt;1,'Commission Rate and Quota'!$D$23,IF('Impact of Quota'!K160/$S$4&lt;1.25,'Commission Rate and Quota'!$D$24,'Commission Rate and Quota'!$D$25))))),IF(K160/$S$4&lt;0.5,'Commission Rate and Quota'!$E$20,IF(K160/$S$4&lt;0.75,'Commission Rate and Quota'!$E$21,IF(K160/$S$4&lt;0.9,'Commission Rate and Quota'!$E$22,IF(K160/$S$4&lt;1,'Commission Rate and Quota'!$E$23,IF(K160/$S$4&lt;1.25,'Commission Rate and Quota'!$E$24,'Commission Rate and Quota'!$E$25))))))</f>
        <v>0.05</v>
      </c>
      <c r="R160" s="34">
        <f t="shared" si="12"/>
        <v>5.7244999999999999</v>
      </c>
    </row>
    <row r="161" spans="1:18" x14ac:dyDescent="0.25">
      <c r="A161" s="43" t="s">
        <v>219</v>
      </c>
      <c r="B161" s="44">
        <v>45884</v>
      </c>
      <c r="C161" s="43">
        <v>167324</v>
      </c>
      <c r="D161" s="45">
        <v>597.75</v>
      </c>
      <c r="E161" s="45">
        <v>66</v>
      </c>
      <c r="F161" s="43" t="s">
        <v>33</v>
      </c>
      <c r="G161" s="43">
        <v>763043</v>
      </c>
      <c r="H161" s="43" t="s">
        <v>12</v>
      </c>
      <c r="I161" s="43" t="s">
        <v>34</v>
      </c>
      <c r="J161" s="43" t="s">
        <v>13</v>
      </c>
      <c r="K161" s="46">
        <f t="shared" si="13"/>
        <v>1740188.0800000005</v>
      </c>
      <c r="L161" s="47">
        <f>IF(I161="Product",IF(K161/'Commission Rate and Quota'!$D$4&lt;0.5,'Commission Rate and Quota'!$D$20,IF(K161/'Commission Rate and Quota'!$D$4&lt;0.75,'Commission Rate and Quota'!$D$21,IF(K161/'Commission Rate and Quota'!$D$4&lt;0.9,'Commission Rate and Quota'!$D$22,IF('Impact of Quota'!K161/'Commission Rate and Quota'!$D$4&lt;1,'Commission Rate and Quota'!$D$23,IF('Impact of Quota'!K161/'Commission Rate and Quota'!$D$4&lt;1.25,'Commission Rate and Quota'!$D$24,'Commission Rate and Quota'!$D$25))))),IF(K161/'Commission Rate and Quota'!$E$4&lt;0.5,'Commission Rate and Quota'!$E$20,IF(K161/'Commission Rate and Quota'!$E$4&lt;0.75,'Commission Rate and Quota'!$E$21,IF(K161/'Commission Rate and Quota'!$E$4&lt;0.9,'Commission Rate and Quota'!$E$22,IF(K161/'Commission Rate and Quota'!$E$4&lt;1,'Commission Rate and Quota'!$E$23,IF(K161/'Commission Rate and Quota'!$E$4&lt;1.25,'Commission Rate and Quota'!$E$24,'Commission Rate and Quota'!$E$25))))))</f>
        <v>0.05</v>
      </c>
      <c r="M161" s="46">
        <f t="shared" si="14"/>
        <v>29.887500000000003</v>
      </c>
      <c r="N161" s="51">
        <f>IF(I161="Product",K161/'Commission Rate and Quota'!$D$4,K161/'Commission Rate and Quota'!$E$4)</f>
        <v>0.47087329709083181</v>
      </c>
      <c r="O161" s="43">
        <f t="shared" si="15"/>
        <v>0</v>
      </c>
      <c r="P161" s="29">
        <f t="shared" si="16"/>
        <v>0.11041405269761606</v>
      </c>
      <c r="Q161" s="47">
        <f>IF(I161="Product",IF(K161/$S$4&lt;0.5,'Commission Rate and Quota'!$D$20,IF(K161/$S$4&lt;0.75,'Commission Rate and Quota'!$D$21,IF(K161/$S$4&lt;0.9,'Commission Rate and Quota'!$D$22,IF('Impact of Quota'!K161/'Commission Rate and Quota'!$D$6&lt;1,'Commission Rate and Quota'!$D$23,IF('Impact of Quota'!K161/$S$4&lt;1.25,'Commission Rate and Quota'!$D$24,'Commission Rate and Quota'!$D$25))))),IF(K161/$S$4&lt;0.5,'Commission Rate and Quota'!$E$20,IF(K161/$S$4&lt;0.75,'Commission Rate and Quota'!$E$21,IF(K161/$S$4&lt;0.9,'Commission Rate and Quota'!$E$22,IF(K161/$S$4&lt;1,'Commission Rate and Quota'!$E$23,IF(K161/$S$4&lt;1.25,'Commission Rate and Quota'!$E$24,'Commission Rate and Quota'!$E$25))))))</f>
        <v>0.05</v>
      </c>
      <c r="R161" s="34">
        <f t="shared" si="12"/>
        <v>29.887500000000003</v>
      </c>
    </row>
    <row r="162" spans="1:18" x14ac:dyDescent="0.25">
      <c r="A162" s="43" t="s">
        <v>219</v>
      </c>
      <c r="B162" s="44">
        <v>45884</v>
      </c>
      <c r="C162" s="43">
        <v>167324</v>
      </c>
      <c r="D162" s="45">
        <v>1276.5</v>
      </c>
      <c r="E162" s="45">
        <v>140.25</v>
      </c>
      <c r="F162" s="43" t="s">
        <v>33</v>
      </c>
      <c r="G162" s="43">
        <v>763043</v>
      </c>
      <c r="H162" s="43" t="s">
        <v>12</v>
      </c>
      <c r="I162" s="43" t="s">
        <v>34</v>
      </c>
      <c r="J162" s="43" t="s">
        <v>13</v>
      </c>
      <c r="K162" s="46">
        <f t="shared" si="13"/>
        <v>1741464.5800000005</v>
      </c>
      <c r="L162" s="47">
        <f>IF(I162="Product",IF(K162/'Commission Rate and Quota'!$D$4&lt;0.5,'Commission Rate and Quota'!$D$20,IF(K162/'Commission Rate and Quota'!$D$4&lt;0.75,'Commission Rate and Quota'!$D$21,IF(K162/'Commission Rate and Quota'!$D$4&lt;0.9,'Commission Rate and Quota'!$D$22,IF('Impact of Quota'!K162/'Commission Rate and Quota'!$D$4&lt;1,'Commission Rate and Quota'!$D$23,IF('Impact of Quota'!K162/'Commission Rate and Quota'!$D$4&lt;1.25,'Commission Rate and Quota'!$D$24,'Commission Rate and Quota'!$D$25))))),IF(K162/'Commission Rate and Quota'!$E$4&lt;0.5,'Commission Rate and Quota'!$E$20,IF(K162/'Commission Rate and Quota'!$E$4&lt;0.75,'Commission Rate and Quota'!$E$21,IF(K162/'Commission Rate and Quota'!$E$4&lt;0.9,'Commission Rate and Quota'!$E$22,IF(K162/'Commission Rate and Quota'!$E$4&lt;1,'Commission Rate and Quota'!$E$23,IF(K162/'Commission Rate and Quota'!$E$4&lt;1.25,'Commission Rate and Quota'!$E$24,'Commission Rate and Quota'!$E$25))))))</f>
        <v>0.05</v>
      </c>
      <c r="M162" s="46">
        <f t="shared" si="14"/>
        <v>63.825000000000003</v>
      </c>
      <c r="N162" s="51">
        <f>IF(I162="Product",K162/'Commission Rate and Quota'!$D$4,K162/'Commission Rate and Quota'!$E$4)</f>
        <v>0.47121870214827621</v>
      </c>
      <c r="O162" s="43">
        <f t="shared" si="15"/>
        <v>0</v>
      </c>
      <c r="P162" s="29">
        <f t="shared" si="16"/>
        <v>0.10987074030552292</v>
      </c>
      <c r="Q162" s="47">
        <f>IF(I162="Product",IF(K162/$S$4&lt;0.5,'Commission Rate and Quota'!$D$20,IF(K162/$S$4&lt;0.75,'Commission Rate and Quota'!$D$21,IF(K162/$S$4&lt;0.9,'Commission Rate and Quota'!$D$22,IF('Impact of Quota'!K162/'Commission Rate and Quota'!$D$6&lt;1,'Commission Rate and Quota'!$D$23,IF('Impact of Quota'!K162/$S$4&lt;1.25,'Commission Rate and Quota'!$D$24,'Commission Rate and Quota'!$D$25))))),IF(K162/$S$4&lt;0.5,'Commission Rate and Quota'!$E$20,IF(K162/$S$4&lt;0.75,'Commission Rate and Quota'!$E$21,IF(K162/$S$4&lt;0.9,'Commission Rate and Quota'!$E$22,IF(K162/$S$4&lt;1,'Commission Rate and Quota'!$E$23,IF(K162/$S$4&lt;1.25,'Commission Rate and Quota'!$E$24,'Commission Rate and Quota'!$E$25))))))</f>
        <v>0.05</v>
      </c>
      <c r="R162" s="34">
        <f t="shared" si="12"/>
        <v>63.825000000000003</v>
      </c>
    </row>
    <row r="163" spans="1:18" x14ac:dyDescent="0.25">
      <c r="A163" s="43" t="s">
        <v>220</v>
      </c>
      <c r="B163" s="44">
        <v>45917</v>
      </c>
      <c r="C163" s="43">
        <v>167324</v>
      </c>
      <c r="D163" s="45">
        <v>192500</v>
      </c>
      <c r="E163" s="45">
        <v>19250</v>
      </c>
      <c r="F163" s="43" t="s">
        <v>33</v>
      </c>
      <c r="G163" s="43">
        <v>763043</v>
      </c>
      <c r="H163" s="43" t="s">
        <v>12</v>
      </c>
      <c r="I163" s="43" t="s">
        <v>34</v>
      </c>
      <c r="J163" s="43" t="s">
        <v>13</v>
      </c>
      <c r="K163" s="46">
        <f t="shared" si="13"/>
        <v>1933964.5800000005</v>
      </c>
      <c r="L163" s="47">
        <f>IF(I163="Product",IF(K163/'Commission Rate and Quota'!$D$4&lt;0.5,'Commission Rate and Quota'!$D$20,IF(K163/'Commission Rate and Quota'!$D$4&lt;0.75,'Commission Rate and Quota'!$D$21,IF(K163/'Commission Rate and Quota'!$D$4&lt;0.9,'Commission Rate and Quota'!$D$22,IF('Impact of Quota'!K163/'Commission Rate and Quota'!$D$4&lt;1,'Commission Rate and Quota'!$D$23,IF('Impact of Quota'!K163/'Commission Rate and Quota'!$D$4&lt;1.25,'Commission Rate and Quota'!$D$24,'Commission Rate and Quota'!$D$25))))),IF(K163/'Commission Rate and Quota'!$E$4&lt;0.5,'Commission Rate and Quota'!$E$20,IF(K163/'Commission Rate and Quota'!$E$4&lt;0.75,'Commission Rate and Quota'!$E$21,IF(K163/'Commission Rate and Quota'!$E$4&lt;0.9,'Commission Rate and Quota'!$E$22,IF(K163/'Commission Rate and Quota'!$E$4&lt;1,'Commission Rate and Quota'!$E$23,IF(K163/'Commission Rate and Quota'!$E$4&lt;1.25,'Commission Rate and Quota'!$E$24,'Commission Rate and Quota'!$E$25))))))</f>
        <v>6.9999999999999993E-2</v>
      </c>
      <c r="M163" s="46">
        <f t="shared" si="14"/>
        <v>13474.999999999998</v>
      </c>
      <c r="N163" s="51">
        <f>IF(I163="Product",K163/'Commission Rate and Quota'!$D$4,K163/'Commission Rate and Quota'!$E$4)</f>
        <v>0.52330681304372895</v>
      </c>
      <c r="O163" s="43">
        <f t="shared" si="15"/>
        <v>0</v>
      </c>
      <c r="P163" s="29">
        <f t="shared" si="16"/>
        <v>0.1</v>
      </c>
      <c r="Q163" s="47">
        <f>IF(I163="Product",IF(K163/$S$4&lt;0.5,'Commission Rate and Quota'!$D$20,IF(K163/$S$4&lt;0.75,'Commission Rate and Quota'!$D$21,IF(K163/$S$4&lt;0.9,'Commission Rate and Quota'!$D$22,IF('Impact of Quota'!K163/'Commission Rate and Quota'!$D$6&lt;1,'Commission Rate and Quota'!$D$23,IF('Impact of Quota'!K163/$S$4&lt;1.25,'Commission Rate and Quota'!$D$24,'Commission Rate and Quota'!$D$25))))),IF(K163/$S$4&lt;0.5,'Commission Rate and Quota'!$E$20,IF(K163/$S$4&lt;0.75,'Commission Rate and Quota'!$E$21,IF(K163/$S$4&lt;0.9,'Commission Rate and Quota'!$E$22,IF(K163/$S$4&lt;1,'Commission Rate and Quota'!$E$23,IF(K163/$S$4&lt;1.25,'Commission Rate and Quota'!$E$24,'Commission Rate and Quota'!$E$25))))))</f>
        <v>6.9999999999999993E-2</v>
      </c>
      <c r="R163" s="34">
        <f t="shared" si="12"/>
        <v>13474.999999999998</v>
      </c>
    </row>
    <row r="164" spans="1:18" x14ac:dyDescent="0.25">
      <c r="A164" s="43" t="s">
        <v>220</v>
      </c>
      <c r="B164" s="44">
        <v>45917</v>
      </c>
      <c r="C164" s="43">
        <v>167324</v>
      </c>
      <c r="D164" s="45">
        <v>34374.370000000003</v>
      </c>
      <c r="E164" s="45">
        <v>3437.44</v>
      </c>
      <c r="F164" s="43" t="s">
        <v>33</v>
      </c>
      <c r="G164" s="43">
        <v>763043</v>
      </c>
      <c r="H164" s="43" t="s">
        <v>12</v>
      </c>
      <c r="I164" s="43" t="s">
        <v>34</v>
      </c>
      <c r="J164" s="43" t="s">
        <v>13</v>
      </c>
      <c r="K164" s="46">
        <f t="shared" si="13"/>
        <v>1968338.9500000007</v>
      </c>
      <c r="L164" s="47">
        <f>IF(I164="Product",IF(K164/'Commission Rate and Quota'!$D$4&lt;0.5,'Commission Rate and Quota'!$D$20,IF(K164/'Commission Rate and Quota'!$D$4&lt;0.75,'Commission Rate and Quota'!$D$21,IF(K164/'Commission Rate and Quota'!$D$4&lt;0.9,'Commission Rate and Quota'!$D$22,IF('Impact of Quota'!K164/'Commission Rate and Quota'!$D$4&lt;1,'Commission Rate and Quota'!$D$23,IF('Impact of Quota'!K164/'Commission Rate and Quota'!$D$4&lt;1.25,'Commission Rate and Quota'!$D$24,'Commission Rate and Quota'!$D$25))))),IF(K164/'Commission Rate and Quota'!$E$4&lt;0.5,'Commission Rate and Quota'!$E$20,IF(K164/'Commission Rate and Quota'!$E$4&lt;0.75,'Commission Rate and Quota'!$E$21,IF(K164/'Commission Rate and Quota'!$E$4&lt;0.9,'Commission Rate and Quota'!$E$22,IF(K164/'Commission Rate and Quota'!$E$4&lt;1,'Commission Rate and Quota'!$E$23,IF(K164/'Commission Rate and Quota'!$E$4&lt;1.25,'Commission Rate and Quota'!$E$24,'Commission Rate and Quota'!$E$25))))))</f>
        <v>6.9999999999999993E-2</v>
      </c>
      <c r="M164" s="46">
        <f t="shared" si="14"/>
        <v>2406.2058999999999</v>
      </c>
      <c r="N164" s="51">
        <f>IF(I164="Product",K164/'Commission Rate and Quota'!$D$4,K164/'Commission Rate and Quota'!$E$4)</f>
        <v>0.53260809094773587</v>
      </c>
      <c r="O164" s="43">
        <f t="shared" si="15"/>
        <v>0</v>
      </c>
      <c r="P164" s="29">
        <f t="shared" si="16"/>
        <v>0.10000008727432677</v>
      </c>
      <c r="Q164" s="47">
        <f>IF(I164="Product",IF(K164/$S$4&lt;0.5,'Commission Rate and Quota'!$D$20,IF(K164/$S$4&lt;0.75,'Commission Rate and Quota'!$D$21,IF(K164/$S$4&lt;0.9,'Commission Rate and Quota'!$D$22,IF('Impact of Quota'!K164/'Commission Rate and Quota'!$D$6&lt;1,'Commission Rate and Quota'!$D$23,IF('Impact of Quota'!K164/$S$4&lt;1.25,'Commission Rate and Quota'!$D$24,'Commission Rate and Quota'!$D$25))))),IF(K164/$S$4&lt;0.5,'Commission Rate and Quota'!$E$20,IF(K164/$S$4&lt;0.75,'Commission Rate and Quota'!$E$21,IF(K164/$S$4&lt;0.9,'Commission Rate and Quota'!$E$22,IF(K164/$S$4&lt;1,'Commission Rate and Quota'!$E$23,IF(K164/$S$4&lt;1.25,'Commission Rate and Quota'!$E$24,'Commission Rate and Quota'!$E$25))))))</f>
        <v>6.9999999999999993E-2</v>
      </c>
      <c r="R164" s="34">
        <f t="shared" si="12"/>
        <v>2406.2058999999999</v>
      </c>
    </row>
    <row r="165" spans="1:18" x14ac:dyDescent="0.25">
      <c r="A165" s="43" t="s">
        <v>220</v>
      </c>
      <c r="B165" s="44">
        <v>45917</v>
      </c>
      <c r="C165" s="43">
        <v>167324</v>
      </c>
      <c r="D165" s="45">
        <v>9998.9</v>
      </c>
      <c r="E165" s="45">
        <v>0</v>
      </c>
      <c r="F165" s="43" t="s">
        <v>33</v>
      </c>
      <c r="G165" s="43">
        <v>763043</v>
      </c>
      <c r="H165" s="43" t="s">
        <v>12</v>
      </c>
      <c r="I165" s="43" t="s">
        <v>34</v>
      </c>
      <c r="J165" s="43" t="s">
        <v>13</v>
      </c>
      <c r="K165" s="46">
        <f t="shared" si="13"/>
        <v>1978337.8500000006</v>
      </c>
      <c r="L165" s="47">
        <f>IF(I165="Product",IF(K165/'Commission Rate and Quota'!$D$4&lt;0.5,'Commission Rate and Quota'!$D$20,IF(K165/'Commission Rate and Quota'!$D$4&lt;0.75,'Commission Rate and Quota'!$D$21,IF(K165/'Commission Rate and Quota'!$D$4&lt;0.9,'Commission Rate and Quota'!$D$22,IF('Impact of Quota'!K165/'Commission Rate and Quota'!$D$4&lt;1,'Commission Rate and Quota'!$D$23,IF('Impact of Quota'!K165/'Commission Rate and Quota'!$D$4&lt;1.25,'Commission Rate and Quota'!$D$24,'Commission Rate and Quota'!$D$25))))),IF(K165/'Commission Rate and Quota'!$E$4&lt;0.5,'Commission Rate and Quota'!$E$20,IF(K165/'Commission Rate and Quota'!$E$4&lt;0.75,'Commission Rate and Quota'!$E$21,IF(K165/'Commission Rate and Quota'!$E$4&lt;0.9,'Commission Rate and Quota'!$E$22,IF(K165/'Commission Rate and Quota'!$E$4&lt;1,'Commission Rate and Quota'!$E$23,IF(K165/'Commission Rate and Quota'!$E$4&lt;1.25,'Commission Rate and Quota'!$E$24,'Commission Rate and Quota'!$E$25))))))</f>
        <v>6.9999999999999993E-2</v>
      </c>
      <c r="M165" s="46">
        <f t="shared" si="14"/>
        <v>699.92299999999989</v>
      </c>
      <c r="N165" s="51">
        <f>IF(I165="Product",K165/'Commission Rate and Quota'!$D$4,K165/'Commission Rate and Quota'!$E$4)</f>
        <v>0.5353136691920608</v>
      </c>
      <c r="O165" s="43">
        <f t="shared" si="15"/>
        <v>0</v>
      </c>
      <c r="P165" s="29">
        <f t="shared" si="16"/>
        <v>0</v>
      </c>
      <c r="Q165" s="47">
        <f>IF(I165="Product",IF(K165/$S$4&lt;0.5,'Commission Rate and Quota'!$D$20,IF(K165/$S$4&lt;0.75,'Commission Rate and Quota'!$D$21,IF(K165/$S$4&lt;0.9,'Commission Rate and Quota'!$D$22,IF('Impact of Quota'!K165/'Commission Rate and Quota'!$D$6&lt;1,'Commission Rate and Quota'!$D$23,IF('Impact of Quota'!K165/$S$4&lt;1.25,'Commission Rate and Quota'!$D$24,'Commission Rate and Quota'!$D$25))))),IF(K165/$S$4&lt;0.5,'Commission Rate and Quota'!$E$20,IF(K165/$S$4&lt;0.75,'Commission Rate and Quota'!$E$21,IF(K165/$S$4&lt;0.9,'Commission Rate and Quota'!$E$22,IF(K165/$S$4&lt;1,'Commission Rate and Quota'!$E$23,IF(K165/$S$4&lt;1.25,'Commission Rate and Quota'!$E$24,'Commission Rate and Quota'!$E$25))))))</f>
        <v>6.9999999999999993E-2</v>
      </c>
      <c r="R165" s="34">
        <f t="shared" si="12"/>
        <v>699.92299999999989</v>
      </c>
    </row>
    <row r="166" spans="1:18" x14ac:dyDescent="0.25">
      <c r="A166" s="43" t="s">
        <v>220</v>
      </c>
      <c r="B166" s="44">
        <v>45917</v>
      </c>
      <c r="C166" s="43">
        <v>167324</v>
      </c>
      <c r="D166" s="45">
        <v>37950</v>
      </c>
      <c r="E166" s="45">
        <v>3795</v>
      </c>
      <c r="F166" s="43" t="s">
        <v>33</v>
      </c>
      <c r="G166" s="43">
        <v>763043</v>
      </c>
      <c r="H166" s="43" t="s">
        <v>12</v>
      </c>
      <c r="I166" s="43" t="s">
        <v>34</v>
      </c>
      <c r="J166" s="43" t="s">
        <v>13</v>
      </c>
      <c r="K166" s="46">
        <f t="shared" si="13"/>
        <v>2016287.8500000006</v>
      </c>
      <c r="L166" s="47">
        <f>IF(I166="Product",IF(K166/'Commission Rate and Quota'!$D$4&lt;0.5,'Commission Rate and Quota'!$D$20,IF(K166/'Commission Rate and Quota'!$D$4&lt;0.75,'Commission Rate and Quota'!$D$21,IF(K166/'Commission Rate and Quota'!$D$4&lt;0.9,'Commission Rate and Quota'!$D$22,IF('Impact of Quota'!K166/'Commission Rate and Quota'!$D$4&lt;1,'Commission Rate and Quota'!$D$23,IF('Impact of Quota'!K166/'Commission Rate and Quota'!$D$4&lt;1.25,'Commission Rate and Quota'!$D$24,'Commission Rate and Quota'!$D$25))))),IF(K166/'Commission Rate and Quota'!$E$4&lt;0.5,'Commission Rate and Quota'!$E$20,IF(K166/'Commission Rate and Quota'!$E$4&lt;0.75,'Commission Rate and Quota'!$E$21,IF(K166/'Commission Rate and Quota'!$E$4&lt;0.9,'Commission Rate and Quota'!$E$22,IF(K166/'Commission Rate and Quota'!$E$4&lt;1,'Commission Rate and Quota'!$E$23,IF(K166/'Commission Rate and Quota'!$E$4&lt;1.25,'Commission Rate and Quota'!$E$24,'Commission Rate and Quota'!$E$25))))))</f>
        <v>6.9999999999999993E-2</v>
      </c>
      <c r="M166" s="46">
        <f t="shared" si="14"/>
        <v>2656.4999999999995</v>
      </c>
      <c r="N166" s="51">
        <f>IF(I166="Product",K166/'Commission Rate and Quota'!$D$4,K166/'Commission Rate and Quota'!$E$4)</f>
        <v>0.54558246819716438</v>
      </c>
      <c r="O166" s="43">
        <f t="shared" si="15"/>
        <v>0</v>
      </c>
      <c r="P166" s="29">
        <f t="shared" si="16"/>
        <v>0.1</v>
      </c>
      <c r="Q166" s="47">
        <f>IF(I166="Product",IF(K166/$S$4&lt;0.5,'Commission Rate and Quota'!$D$20,IF(K166/$S$4&lt;0.75,'Commission Rate and Quota'!$D$21,IF(K166/$S$4&lt;0.9,'Commission Rate and Quota'!$D$22,IF('Impact of Quota'!K166/'Commission Rate and Quota'!$D$6&lt;1,'Commission Rate and Quota'!$D$23,IF('Impact of Quota'!K166/$S$4&lt;1.25,'Commission Rate and Quota'!$D$24,'Commission Rate and Quota'!$D$25))))),IF(K166/$S$4&lt;0.5,'Commission Rate and Quota'!$E$20,IF(K166/$S$4&lt;0.75,'Commission Rate and Quota'!$E$21,IF(K166/$S$4&lt;0.9,'Commission Rate and Quota'!$E$22,IF(K166/$S$4&lt;1,'Commission Rate and Quota'!$E$23,IF(K166/$S$4&lt;1.25,'Commission Rate and Quota'!$E$24,'Commission Rate and Quota'!$E$25))))))</f>
        <v>6.9999999999999993E-2</v>
      </c>
      <c r="R166" s="34">
        <f t="shared" ref="R166:R229" si="17">Q166*D166</f>
        <v>2656.4999999999995</v>
      </c>
    </row>
    <row r="167" spans="1:18" x14ac:dyDescent="0.25">
      <c r="A167" s="43" t="s">
        <v>266</v>
      </c>
      <c r="B167" s="44">
        <v>45918</v>
      </c>
      <c r="C167" s="43">
        <v>169622</v>
      </c>
      <c r="D167" s="45">
        <v>55577.04</v>
      </c>
      <c r="E167" s="45">
        <v>8900.2199999999993</v>
      </c>
      <c r="F167" s="43" t="s">
        <v>33</v>
      </c>
      <c r="G167" s="43">
        <v>763043</v>
      </c>
      <c r="H167" s="43" t="s">
        <v>12</v>
      </c>
      <c r="I167" s="43" t="s">
        <v>34</v>
      </c>
      <c r="J167" s="43" t="s">
        <v>13</v>
      </c>
      <c r="K167" s="46">
        <f t="shared" ref="K167:K230" si="18">D167+K166</f>
        <v>2071864.8900000006</v>
      </c>
      <c r="L167" s="47">
        <f>IF(I167="Product",IF(K167/'Commission Rate and Quota'!$D$4&lt;0.5,'Commission Rate and Quota'!$D$20,IF(K167/'Commission Rate and Quota'!$D$4&lt;0.75,'Commission Rate and Quota'!$D$21,IF(K167/'Commission Rate and Quota'!$D$4&lt;0.9,'Commission Rate and Quota'!$D$22,IF('Impact of Quota'!K167/'Commission Rate and Quota'!$D$4&lt;1,'Commission Rate and Quota'!$D$23,IF('Impact of Quota'!K167/'Commission Rate and Quota'!$D$4&lt;1.25,'Commission Rate and Quota'!$D$24,'Commission Rate and Quota'!$D$25))))),IF(K167/'Commission Rate and Quota'!$E$4&lt;0.5,'Commission Rate and Quota'!$E$20,IF(K167/'Commission Rate and Quota'!$E$4&lt;0.75,'Commission Rate and Quota'!$E$21,IF(K167/'Commission Rate and Quota'!$E$4&lt;0.9,'Commission Rate and Quota'!$E$22,IF(K167/'Commission Rate and Quota'!$E$4&lt;1,'Commission Rate and Quota'!$E$23,IF(K167/'Commission Rate and Quota'!$E$4&lt;1.25,'Commission Rate and Quota'!$E$24,'Commission Rate and Quota'!$E$25))))))</f>
        <v>6.9999999999999993E-2</v>
      </c>
      <c r="M167" s="46">
        <f t="shared" si="14"/>
        <v>3890.3927999999996</v>
      </c>
      <c r="N167" s="51">
        <f>IF(I167="Product",K167/'Commission Rate and Quota'!$D$4,K167/'Commission Rate and Quota'!$E$4)</f>
        <v>0.56062092545826059</v>
      </c>
      <c r="O167" s="43">
        <f t="shared" si="15"/>
        <v>0</v>
      </c>
      <c r="P167" s="29">
        <f t="shared" si="16"/>
        <v>0.16014202987420703</v>
      </c>
      <c r="Q167" s="47">
        <f>IF(I167="Product",IF(K167/$S$4&lt;0.5,'Commission Rate and Quota'!$D$20,IF(K167/$S$4&lt;0.75,'Commission Rate and Quota'!$D$21,IF(K167/$S$4&lt;0.9,'Commission Rate and Quota'!$D$22,IF('Impact of Quota'!K167/'Commission Rate and Quota'!$D$6&lt;1,'Commission Rate and Quota'!$D$23,IF('Impact of Quota'!K167/$S$4&lt;1.25,'Commission Rate and Quota'!$D$24,'Commission Rate and Quota'!$D$25))))),IF(K167/$S$4&lt;0.5,'Commission Rate and Quota'!$E$20,IF(K167/$S$4&lt;0.75,'Commission Rate and Quota'!$E$21,IF(K167/$S$4&lt;0.9,'Commission Rate and Quota'!$E$22,IF(K167/$S$4&lt;1,'Commission Rate and Quota'!$E$23,IF(K167/$S$4&lt;1.25,'Commission Rate and Quota'!$E$24,'Commission Rate and Quota'!$E$25))))))</f>
        <v>6.9999999999999993E-2</v>
      </c>
      <c r="R167" s="34">
        <f t="shared" si="17"/>
        <v>3890.3927999999996</v>
      </c>
    </row>
    <row r="168" spans="1:18" x14ac:dyDescent="0.25">
      <c r="A168" s="43" t="s">
        <v>266</v>
      </c>
      <c r="B168" s="44">
        <v>45918</v>
      </c>
      <c r="C168" s="43">
        <v>169622</v>
      </c>
      <c r="D168" s="45">
        <v>3807.04</v>
      </c>
      <c r="E168" s="45">
        <v>0</v>
      </c>
      <c r="F168" s="43" t="s">
        <v>33</v>
      </c>
      <c r="G168" s="43">
        <v>763043</v>
      </c>
      <c r="H168" s="43" t="s">
        <v>12</v>
      </c>
      <c r="I168" s="43" t="s">
        <v>34</v>
      </c>
      <c r="J168" s="43" t="s">
        <v>13</v>
      </c>
      <c r="K168" s="46">
        <f t="shared" si="18"/>
        <v>2075671.9300000006</v>
      </c>
      <c r="L168" s="47">
        <f>IF(I168="Product",IF(K168/'Commission Rate and Quota'!$D$4&lt;0.5,'Commission Rate and Quota'!$D$20,IF(K168/'Commission Rate and Quota'!$D$4&lt;0.75,'Commission Rate and Quota'!$D$21,IF(K168/'Commission Rate and Quota'!$D$4&lt;0.9,'Commission Rate and Quota'!$D$22,IF('Impact of Quota'!K168/'Commission Rate and Quota'!$D$4&lt;1,'Commission Rate and Quota'!$D$23,IF('Impact of Quota'!K168/'Commission Rate and Quota'!$D$4&lt;1.25,'Commission Rate and Quota'!$D$24,'Commission Rate and Quota'!$D$25))))),IF(K168/'Commission Rate and Quota'!$E$4&lt;0.5,'Commission Rate and Quota'!$E$20,IF(K168/'Commission Rate and Quota'!$E$4&lt;0.75,'Commission Rate and Quota'!$E$21,IF(K168/'Commission Rate and Quota'!$E$4&lt;0.9,'Commission Rate and Quota'!$E$22,IF(K168/'Commission Rate and Quota'!$E$4&lt;1,'Commission Rate and Quota'!$E$23,IF(K168/'Commission Rate and Quota'!$E$4&lt;1.25,'Commission Rate and Quota'!$E$24,'Commission Rate and Quota'!$E$25))))))</f>
        <v>6.9999999999999993E-2</v>
      </c>
      <c r="M168" s="46">
        <f t="shared" si="14"/>
        <v>266.49279999999999</v>
      </c>
      <c r="N168" s="51">
        <f>IF(I168="Product",K168/'Commission Rate and Quota'!$D$4,K168/'Commission Rate and Quota'!$E$4)</f>
        <v>0.56165106323334324</v>
      </c>
      <c r="O168" s="43">
        <f t="shared" si="15"/>
        <v>0</v>
      </c>
      <c r="P168" s="29">
        <f t="shared" si="16"/>
        <v>0</v>
      </c>
      <c r="Q168" s="47">
        <f>IF(I168="Product",IF(K168/$S$4&lt;0.5,'Commission Rate and Quota'!$D$20,IF(K168/$S$4&lt;0.75,'Commission Rate and Quota'!$D$21,IF(K168/$S$4&lt;0.9,'Commission Rate and Quota'!$D$22,IF('Impact of Quota'!K168/'Commission Rate and Quota'!$D$6&lt;1,'Commission Rate and Quota'!$D$23,IF('Impact of Quota'!K168/$S$4&lt;1.25,'Commission Rate and Quota'!$D$24,'Commission Rate and Quota'!$D$25))))),IF(K168/$S$4&lt;0.5,'Commission Rate and Quota'!$E$20,IF(K168/$S$4&lt;0.75,'Commission Rate and Quota'!$E$21,IF(K168/$S$4&lt;0.9,'Commission Rate and Quota'!$E$22,IF(K168/$S$4&lt;1,'Commission Rate and Quota'!$E$23,IF(K168/$S$4&lt;1.25,'Commission Rate and Quota'!$E$24,'Commission Rate and Quota'!$E$25))))))</f>
        <v>6.9999999999999993E-2</v>
      </c>
      <c r="R168" s="34">
        <f t="shared" si="17"/>
        <v>266.49279999999999</v>
      </c>
    </row>
    <row r="169" spans="1:18" x14ac:dyDescent="0.25">
      <c r="A169" s="43" t="s">
        <v>221</v>
      </c>
      <c r="B169" s="44">
        <v>45921</v>
      </c>
      <c r="C169" s="43">
        <v>167324</v>
      </c>
      <c r="D169" s="45">
        <v>11699.08</v>
      </c>
      <c r="E169" s="45">
        <v>1499.08</v>
      </c>
      <c r="F169" s="43" t="s">
        <v>33</v>
      </c>
      <c r="G169" s="43">
        <v>763043</v>
      </c>
      <c r="H169" s="43" t="s">
        <v>12</v>
      </c>
      <c r="I169" s="43" t="s">
        <v>34</v>
      </c>
      <c r="J169" s="43" t="s">
        <v>13</v>
      </c>
      <c r="K169" s="46">
        <f t="shared" si="18"/>
        <v>2087371.0100000007</v>
      </c>
      <c r="L169" s="47">
        <f>IF(I169="Product",IF(K169/'Commission Rate and Quota'!$D$4&lt;0.5,'Commission Rate and Quota'!$D$20,IF(K169/'Commission Rate and Quota'!$D$4&lt;0.75,'Commission Rate and Quota'!$D$21,IF(K169/'Commission Rate and Quota'!$D$4&lt;0.9,'Commission Rate and Quota'!$D$22,IF('Impact of Quota'!K169/'Commission Rate and Quota'!$D$4&lt;1,'Commission Rate and Quota'!$D$23,IF('Impact of Quota'!K169/'Commission Rate and Quota'!$D$4&lt;1.25,'Commission Rate and Quota'!$D$24,'Commission Rate and Quota'!$D$25))))),IF(K169/'Commission Rate and Quota'!$E$4&lt;0.5,'Commission Rate and Quota'!$E$20,IF(K169/'Commission Rate and Quota'!$E$4&lt;0.75,'Commission Rate and Quota'!$E$21,IF(K169/'Commission Rate and Quota'!$E$4&lt;0.9,'Commission Rate and Quota'!$E$22,IF(K169/'Commission Rate and Quota'!$E$4&lt;1,'Commission Rate and Quota'!$E$23,IF(K169/'Commission Rate and Quota'!$E$4&lt;1.25,'Commission Rate and Quota'!$E$24,'Commission Rate and Quota'!$E$25))))))</f>
        <v>6.9999999999999993E-2</v>
      </c>
      <c r="M169" s="46">
        <f t="shared" si="14"/>
        <v>818.93559999999991</v>
      </c>
      <c r="N169" s="51">
        <f>IF(I169="Product",K169/'Commission Rate and Quota'!$D$4,K169/'Commission Rate and Quota'!$E$4)</f>
        <v>0.56481668908484861</v>
      </c>
      <c r="O169" s="43">
        <f t="shared" si="15"/>
        <v>0</v>
      </c>
      <c r="P169" s="29">
        <f t="shared" si="16"/>
        <v>0.12813657142271015</v>
      </c>
      <c r="Q169" s="47">
        <f>IF(I169="Product",IF(K169/$S$4&lt;0.5,'Commission Rate and Quota'!$D$20,IF(K169/$S$4&lt;0.75,'Commission Rate and Quota'!$D$21,IF(K169/$S$4&lt;0.9,'Commission Rate and Quota'!$D$22,IF('Impact of Quota'!K169/'Commission Rate and Quota'!$D$6&lt;1,'Commission Rate and Quota'!$D$23,IF('Impact of Quota'!K169/$S$4&lt;1.25,'Commission Rate and Quota'!$D$24,'Commission Rate and Quota'!$D$25))))),IF(K169/$S$4&lt;0.5,'Commission Rate and Quota'!$E$20,IF(K169/$S$4&lt;0.75,'Commission Rate and Quota'!$E$21,IF(K169/$S$4&lt;0.9,'Commission Rate and Quota'!$E$22,IF(K169/$S$4&lt;1,'Commission Rate and Quota'!$E$23,IF(K169/$S$4&lt;1.25,'Commission Rate and Quota'!$E$24,'Commission Rate and Quota'!$E$25))))))</f>
        <v>6.9999999999999993E-2</v>
      </c>
      <c r="R169" s="34">
        <f t="shared" si="17"/>
        <v>818.93559999999991</v>
      </c>
    </row>
    <row r="170" spans="1:18" x14ac:dyDescent="0.25">
      <c r="A170" s="43" t="s">
        <v>221</v>
      </c>
      <c r="B170" s="44">
        <v>45921</v>
      </c>
      <c r="C170" s="43">
        <v>167324</v>
      </c>
      <c r="D170" s="45">
        <v>1048401.82</v>
      </c>
      <c r="E170" s="45">
        <v>115355.17</v>
      </c>
      <c r="F170" s="43" t="s">
        <v>33</v>
      </c>
      <c r="G170" s="43">
        <v>763043</v>
      </c>
      <c r="H170" s="43" t="s">
        <v>12</v>
      </c>
      <c r="I170" s="43" t="s">
        <v>34</v>
      </c>
      <c r="J170" s="43" t="s">
        <v>13</v>
      </c>
      <c r="K170" s="46">
        <f t="shared" si="18"/>
        <v>3135772.8300000005</v>
      </c>
      <c r="L170" s="47">
        <f>IF(I170="Product",IF(K170/'Commission Rate and Quota'!$D$4&lt;0.5,'Commission Rate and Quota'!$D$20,IF(K170/'Commission Rate and Quota'!$D$4&lt;0.75,'Commission Rate and Quota'!$D$21,IF(K170/'Commission Rate and Quota'!$D$4&lt;0.9,'Commission Rate and Quota'!$D$22,IF('Impact of Quota'!K170/'Commission Rate and Quota'!$D$4&lt;1,'Commission Rate and Quota'!$D$23,IF('Impact of Quota'!K170/'Commission Rate and Quota'!$D$4&lt;1.25,'Commission Rate and Quota'!$D$24,'Commission Rate and Quota'!$D$25))))),IF(K170/'Commission Rate and Quota'!$E$4&lt;0.5,'Commission Rate and Quota'!$E$20,IF(K170/'Commission Rate and Quota'!$E$4&lt;0.75,'Commission Rate and Quota'!$E$21,IF(K170/'Commission Rate and Quota'!$E$4&lt;0.9,'Commission Rate and Quota'!$E$22,IF(K170/'Commission Rate and Quota'!$E$4&lt;1,'Commission Rate and Quota'!$E$23,IF(K170/'Commission Rate and Quota'!$E$4&lt;1.25,'Commission Rate and Quota'!$E$24,'Commission Rate and Quota'!$E$25))))))</f>
        <v>0.08</v>
      </c>
      <c r="M170" s="46">
        <f t="shared" si="14"/>
        <v>83872.145600000003</v>
      </c>
      <c r="N170" s="51">
        <f>IF(I170="Product",K170/'Commission Rate and Quota'!$D$4,K170/'Commission Rate and Quota'!$E$4)</f>
        <v>0.84850120993240463</v>
      </c>
      <c r="O170" s="43">
        <f t="shared" si="15"/>
        <v>0</v>
      </c>
      <c r="P170" s="29">
        <f t="shared" si="16"/>
        <v>0.11002954000976459</v>
      </c>
      <c r="Q170" s="47">
        <f>IF(I170="Product",IF(K170/$S$4&lt;0.5,'Commission Rate and Quota'!$D$20,IF(K170/$S$4&lt;0.75,'Commission Rate and Quota'!$D$21,IF(K170/$S$4&lt;0.9,'Commission Rate and Quota'!$D$22,IF('Impact of Quota'!K170/'Commission Rate and Quota'!$D$6&lt;1,'Commission Rate and Quota'!$D$23,IF('Impact of Quota'!K170/$S$4&lt;1.25,'Commission Rate and Quota'!$D$24,'Commission Rate and Quota'!$D$25))))),IF(K170/$S$4&lt;0.5,'Commission Rate and Quota'!$E$20,IF(K170/$S$4&lt;0.75,'Commission Rate and Quota'!$E$21,IF(K170/$S$4&lt;0.9,'Commission Rate and Quota'!$E$22,IF(K170/$S$4&lt;1,'Commission Rate and Quota'!$E$23,IF(K170/$S$4&lt;1.25,'Commission Rate and Quota'!$E$24,'Commission Rate and Quota'!$E$25))))))</f>
        <v>0.08</v>
      </c>
      <c r="R170" s="34">
        <f t="shared" si="17"/>
        <v>83872.145600000003</v>
      </c>
    </row>
    <row r="171" spans="1:18" x14ac:dyDescent="0.25">
      <c r="A171" s="43" t="s">
        <v>221</v>
      </c>
      <c r="B171" s="44">
        <v>45921</v>
      </c>
      <c r="C171" s="43">
        <v>167324</v>
      </c>
      <c r="D171" s="45">
        <v>9999.9</v>
      </c>
      <c r="E171" s="45">
        <v>999.9</v>
      </c>
      <c r="F171" s="43" t="s">
        <v>33</v>
      </c>
      <c r="G171" s="43">
        <v>763043</v>
      </c>
      <c r="H171" s="43" t="s">
        <v>12</v>
      </c>
      <c r="I171" s="43" t="s">
        <v>34</v>
      </c>
      <c r="J171" s="43" t="s">
        <v>13</v>
      </c>
      <c r="K171" s="46">
        <f t="shared" si="18"/>
        <v>3145772.7300000004</v>
      </c>
      <c r="L171" s="47">
        <f>IF(I171="Product",IF(K171/'Commission Rate and Quota'!$D$4&lt;0.5,'Commission Rate and Quota'!$D$20,IF(K171/'Commission Rate and Quota'!$D$4&lt;0.75,'Commission Rate and Quota'!$D$21,IF(K171/'Commission Rate and Quota'!$D$4&lt;0.9,'Commission Rate and Quota'!$D$22,IF('Impact of Quota'!K171/'Commission Rate and Quota'!$D$4&lt;1,'Commission Rate and Quota'!$D$23,IF('Impact of Quota'!K171/'Commission Rate and Quota'!$D$4&lt;1.25,'Commission Rate and Quota'!$D$24,'Commission Rate and Quota'!$D$25))))),IF(K171/'Commission Rate and Quota'!$E$4&lt;0.5,'Commission Rate and Quota'!$E$20,IF(K171/'Commission Rate and Quota'!$E$4&lt;0.75,'Commission Rate and Quota'!$E$21,IF(K171/'Commission Rate and Quota'!$E$4&lt;0.9,'Commission Rate and Quota'!$E$22,IF(K171/'Commission Rate and Quota'!$E$4&lt;1,'Commission Rate and Quota'!$E$23,IF(K171/'Commission Rate and Quota'!$E$4&lt;1.25,'Commission Rate and Quota'!$E$24,'Commission Rate and Quota'!$E$25))))))</f>
        <v>0.08</v>
      </c>
      <c r="M171" s="46">
        <f t="shared" si="14"/>
        <v>799.99199999999996</v>
      </c>
      <c r="N171" s="51">
        <f>IF(I171="Product",K171/'Commission Rate and Quota'!$D$4,K171/'Commission Rate and Quota'!$E$4)</f>
        <v>0.85120705876431857</v>
      </c>
      <c r="O171" s="43">
        <f t="shared" si="15"/>
        <v>0</v>
      </c>
      <c r="P171" s="29">
        <f t="shared" si="16"/>
        <v>9.9990999909999101E-2</v>
      </c>
      <c r="Q171" s="47">
        <f>IF(I171="Product",IF(K171/$S$4&lt;0.5,'Commission Rate and Quota'!$D$20,IF(K171/$S$4&lt;0.75,'Commission Rate and Quota'!$D$21,IF(K171/$S$4&lt;0.9,'Commission Rate and Quota'!$D$22,IF('Impact of Quota'!K171/'Commission Rate and Quota'!$D$6&lt;1,'Commission Rate and Quota'!$D$23,IF('Impact of Quota'!K171/$S$4&lt;1.25,'Commission Rate and Quota'!$D$24,'Commission Rate and Quota'!$D$25))))),IF(K171/$S$4&lt;0.5,'Commission Rate and Quota'!$E$20,IF(K171/$S$4&lt;0.75,'Commission Rate and Quota'!$E$21,IF(K171/$S$4&lt;0.9,'Commission Rate and Quota'!$E$22,IF(K171/$S$4&lt;1,'Commission Rate and Quota'!$E$23,IF(K171/$S$4&lt;1.25,'Commission Rate and Quota'!$E$24,'Commission Rate and Quota'!$E$25))))))</f>
        <v>0.08</v>
      </c>
      <c r="R171" s="34">
        <f t="shared" si="17"/>
        <v>799.99199999999996</v>
      </c>
    </row>
    <row r="172" spans="1:18" x14ac:dyDescent="0.25">
      <c r="A172" s="43" t="s">
        <v>221</v>
      </c>
      <c r="B172" s="44">
        <v>45921</v>
      </c>
      <c r="C172" s="43">
        <v>167324</v>
      </c>
      <c r="D172" s="45">
        <v>620.04999999999995</v>
      </c>
      <c r="E172" s="45">
        <v>0</v>
      </c>
      <c r="F172" s="43" t="s">
        <v>33</v>
      </c>
      <c r="G172" s="43">
        <v>763043</v>
      </c>
      <c r="H172" s="43" t="s">
        <v>12</v>
      </c>
      <c r="I172" s="43" t="s">
        <v>34</v>
      </c>
      <c r="J172" s="43" t="s">
        <v>13</v>
      </c>
      <c r="K172" s="46">
        <f t="shared" si="18"/>
        <v>3146392.7800000003</v>
      </c>
      <c r="L172" s="47">
        <f>IF(I172="Product",IF(K172/'Commission Rate and Quota'!$D$4&lt;0.5,'Commission Rate and Quota'!$D$20,IF(K172/'Commission Rate and Quota'!$D$4&lt;0.75,'Commission Rate and Quota'!$D$21,IF(K172/'Commission Rate and Quota'!$D$4&lt;0.9,'Commission Rate and Quota'!$D$22,IF('Impact of Quota'!K172/'Commission Rate and Quota'!$D$4&lt;1,'Commission Rate and Quota'!$D$23,IF('Impact of Quota'!K172/'Commission Rate and Quota'!$D$4&lt;1.25,'Commission Rate and Quota'!$D$24,'Commission Rate and Quota'!$D$25))))),IF(K172/'Commission Rate and Quota'!$E$4&lt;0.5,'Commission Rate and Quota'!$E$20,IF(K172/'Commission Rate and Quota'!$E$4&lt;0.75,'Commission Rate and Quota'!$E$21,IF(K172/'Commission Rate and Quota'!$E$4&lt;0.9,'Commission Rate and Quota'!$E$22,IF(K172/'Commission Rate and Quota'!$E$4&lt;1,'Commission Rate and Quota'!$E$23,IF(K172/'Commission Rate and Quota'!$E$4&lt;1.25,'Commission Rate and Quota'!$E$24,'Commission Rate and Quota'!$E$25))))))</f>
        <v>0.08</v>
      </c>
      <c r="M172" s="46">
        <f t="shared" si="14"/>
        <v>49.603999999999999</v>
      </c>
      <c r="N172" s="51">
        <f>IF(I172="Product",K172/'Commission Rate and Quota'!$D$4,K172/'Commission Rate and Quota'!$E$4)</f>
        <v>0.85137483659891977</v>
      </c>
      <c r="O172" s="43">
        <f t="shared" si="15"/>
        <v>0</v>
      </c>
      <c r="P172" s="29">
        <f t="shared" si="16"/>
        <v>0</v>
      </c>
      <c r="Q172" s="47">
        <f>IF(I172="Product",IF(K172/$S$4&lt;0.5,'Commission Rate and Quota'!$D$20,IF(K172/$S$4&lt;0.75,'Commission Rate and Quota'!$D$21,IF(K172/$S$4&lt;0.9,'Commission Rate and Quota'!$D$22,IF('Impact of Quota'!K172/'Commission Rate and Quota'!$D$6&lt;1,'Commission Rate and Quota'!$D$23,IF('Impact of Quota'!K172/$S$4&lt;1.25,'Commission Rate and Quota'!$D$24,'Commission Rate and Quota'!$D$25))))),IF(K172/$S$4&lt;0.5,'Commission Rate and Quota'!$E$20,IF(K172/$S$4&lt;0.75,'Commission Rate and Quota'!$E$21,IF(K172/$S$4&lt;0.9,'Commission Rate and Quota'!$E$22,IF(K172/$S$4&lt;1,'Commission Rate and Quota'!$E$23,IF(K172/$S$4&lt;1.25,'Commission Rate and Quota'!$E$24,'Commission Rate and Quota'!$E$25))))))</f>
        <v>0.08</v>
      </c>
      <c r="R172" s="34">
        <f t="shared" si="17"/>
        <v>49.603999999999999</v>
      </c>
    </row>
    <row r="173" spans="1:18" x14ac:dyDescent="0.25">
      <c r="A173" s="43" t="s">
        <v>221</v>
      </c>
      <c r="B173" s="44">
        <v>45921</v>
      </c>
      <c r="C173" s="43">
        <v>167324</v>
      </c>
      <c r="D173" s="45">
        <v>8999.2000000000007</v>
      </c>
      <c r="E173" s="45">
        <v>824.2</v>
      </c>
      <c r="F173" s="43" t="s">
        <v>33</v>
      </c>
      <c r="G173" s="43">
        <v>763043</v>
      </c>
      <c r="H173" s="43" t="s">
        <v>12</v>
      </c>
      <c r="I173" s="43" t="s">
        <v>34</v>
      </c>
      <c r="J173" s="43" t="s">
        <v>13</v>
      </c>
      <c r="K173" s="46">
        <f t="shared" si="18"/>
        <v>3155391.9800000004</v>
      </c>
      <c r="L173" s="47">
        <f>IF(I173="Product",IF(K173/'Commission Rate and Quota'!$D$4&lt;0.5,'Commission Rate and Quota'!$D$20,IF(K173/'Commission Rate and Quota'!$D$4&lt;0.75,'Commission Rate and Quota'!$D$21,IF(K173/'Commission Rate and Quota'!$D$4&lt;0.9,'Commission Rate and Quota'!$D$22,IF('Impact of Quota'!K173/'Commission Rate and Quota'!$D$4&lt;1,'Commission Rate and Quota'!$D$23,IF('Impact of Quota'!K173/'Commission Rate and Quota'!$D$4&lt;1.25,'Commission Rate and Quota'!$D$24,'Commission Rate and Quota'!$D$25))))),IF(K173/'Commission Rate and Quota'!$E$4&lt;0.5,'Commission Rate and Quota'!$E$20,IF(K173/'Commission Rate and Quota'!$E$4&lt;0.75,'Commission Rate and Quota'!$E$21,IF(K173/'Commission Rate and Quota'!$E$4&lt;0.9,'Commission Rate and Quota'!$E$22,IF(K173/'Commission Rate and Quota'!$E$4&lt;1,'Commission Rate and Quota'!$E$23,IF(K173/'Commission Rate and Quota'!$E$4&lt;1.25,'Commission Rate and Quota'!$E$24,'Commission Rate and Quota'!$E$25))))))</f>
        <v>0.08</v>
      </c>
      <c r="M173" s="46">
        <f t="shared" si="14"/>
        <v>719.93600000000004</v>
      </c>
      <c r="N173" s="51">
        <f>IF(I173="Product",K173/'Commission Rate and Quota'!$D$4,K173/'Commission Rate and Quota'!$E$4)</f>
        <v>0.85380990843045412</v>
      </c>
      <c r="O173" s="43">
        <f t="shared" si="15"/>
        <v>0</v>
      </c>
      <c r="P173" s="29">
        <f t="shared" si="16"/>
        <v>9.1585918748333189E-2</v>
      </c>
      <c r="Q173" s="47">
        <f>IF(I173="Product",IF(K173/$S$4&lt;0.5,'Commission Rate and Quota'!$D$20,IF(K173/$S$4&lt;0.75,'Commission Rate and Quota'!$D$21,IF(K173/$S$4&lt;0.9,'Commission Rate and Quota'!$D$22,IF('Impact of Quota'!K173/'Commission Rate and Quota'!$D$6&lt;1,'Commission Rate and Quota'!$D$23,IF('Impact of Quota'!K173/$S$4&lt;1.25,'Commission Rate and Quota'!$D$24,'Commission Rate and Quota'!$D$25))))),IF(K173/$S$4&lt;0.5,'Commission Rate and Quota'!$E$20,IF(K173/$S$4&lt;0.75,'Commission Rate and Quota'!$E$21,IF(K173/$S$4&lt;0.9,'Commission Rate and Quota'!$E$22,IF(K173/$S$4&lt;1,'Commission Rate and Quota'!$E$23,IF(K173/$S$4&lt;1.25,'Commission Rate and Quota'!$E$24,'Commission Rate and Quota'!$E$25))))))</f>
        <v>0.08</v>
      </c>
      <c r="R173" s="34">
        <f t="shared" si="17"/>
        <v>719.93600000000004</v>
      </c>
    </row>
    <row r="174" spans="1:18" x14ac:dyDescent="0.25">
      <c r="A174" s="43" t="s">
        <v>222</v>
      </c>
      <c r="B174" s="44">
        <v>45925</v>
      </c>
      <c r="C174" s="43">
        <v>167324</v>
      </c>
      <c r="D174" s="45">
        <v>6193.5</v>
      </c>
      <c r="E174" s="45">
        <v>681</v>
      </c>
      <c r="F174" s="43" t="s">
        <v>33</v>
      </c>
      <c r="G174" s="43">
        <v>763043</v>
      </c>
      <c r="H174" s="43" t="s">
        <v>12</v>
      </c>
      <c r="I174" s="43" t="s">
        <v>34</v>
      </c>
      <c r="J174" s="43" t="s">
        <v>13</v>
      </c>
      <c r="K174" s="46">
        <f t="shared" si="18"/>
        <v>3161585.4800000004</v>
      </c>
      <c r="L174" s="47">
        <f>IF(I174="Product",IF(K174/'Commission Rate and Quota'!$D$4&lt;0.5,'Commission Rate and Quota'!$D$20,IF(K174/'Commission Rate and Quota'!$D$4&lt;0.75,'Commission Rate and Quota'!$D$21,IF(K174/'Commission Rate and Quota'!$D$4&lt;0.9,'Commission Rate and Quota'!$D$22,IF('Impact of Quota'!K174/'Commission Rate and Quota'!$D$4&lt;1,'Commission Rate and Quota'!$D$23,IF('Impact of Quota'!K174/'Commission Rate and Quota'!$D$4&lt;1.25,'Commission Rate and Quota'!$D$24,'Commission Rate and Quota'!$D$25))))),IF(K174/'Commission Rate and Quota'!$E$4&lt;0.5,'Commission Rate and Quota'!$E$20,IF(K174/'Commission Rate and Quota'!$E$4&lt;0.75,'Commission Rate and Quota'!$E$21,IF(K174/'Commission Rate and Quota'!$E$4&lt;0.9,'Commission Rate and Quota'!$E$22,IF(K174/'Commission Rate and Quota'!$E$4&lt;1,'Commission Rate and Quota'!$E$23,IF(K174/'Commission Rate and Quota'!$E$4&lt;1.25,'Commission Rate and Quota'!$E$24,'Commission Rate and Quota'!$E$25))))))</f>
        <v>0.08</v>
      </c>
      <c r="M174" s="46">
        <f t="shared" si="14"/>
        <v>495.48</v>
      </c>
      <c r="N174" s="51">
        <f>IF(I174="Product",K174/'Commission Rate and Quota'!$D$4,K174/'Commission Rate and Quota'!$E$4)</f>
        <v>0.85548579266334235</v>
      </c>
      <c r="O174" s="43">
        <f t="shared" si="15"/>
        <v>0</v>
      </c>
      <c r="P174" s="29">
        <f t="shared" si="16"/>
        <v>0.10995398401550012</v>
      </c>
      <c r="Q174" s="47">
        <f>IF(I174="Product",IF(K174/$S$4&lt;0.5,'Commission Rate and Quota'!$D$20,IF(K174/$S$4&lt;0.75,'Commission Rate and Quota'!$D$21,IF(K174/$S$4&lt;0.9,'Commission Rate and Quota'!$D$22,IF('Impact of Quota'!K174/'Commission Rate and Quota'!$D$6&lt;1,'Commission Rate and Quota'!$D$23,IF('Impact of Quota'!K174/$S$4&lt;1.25,'Commission Rate and Quota'!$D$24,'Commission Rate and Quota'!$D$25))))),IF(K174/$S$4&lt;0.5,'Commission Rate and Quota'!$E$20,IF(K174/$S$4&lt;0.75,'Commission Rate and Quota'!$E$21,IF(K174/$S$4&lt;0.9,'Commission Rate and Quota'!$E$22,IF(K174/$S$4&lt;1,'Commission Rate and Quota'!$E$23,IF(K174/$S$4&lt;1.25,'Commission Rate and Quota'!$E$24,'Commission Rate and Quota'!$E$25))))))</f>
        <v>0.08</v>
      </c>
      <c r="R174" s="34">
        <f t="shared" si="17"/>
        <v>495.48</v>
      </c>
    </row>
    <row r="175" spans="1:18" x14ac:dyDescent="0.25">
      <c r="A175" s="43" t="s">
        <v>223</v>
      </c>
      <c r="B175" s="44">
        <v>45926</v>
      </c>
      <c r="C175" s="43">
        <v>167324</v>
      </c>
      <c r="D175" s="45">
        <v>139475.68</v>
      </c>
      <c r="E175" s="45">
        <v>41844.21</v>
      </c>
      <c r="F175" s="43" t="s">
        <v>33</v>
      </c>
      <c r="G175" s="43">
        <v>763043</v>
      </c>
      <c r="H175" s="43" t="s">
        <v>12</v>
      </c>
      <c r="I175" s="43" t="s">
        <v>34</v>
      </c>
      <c r="J175" s="43" t="s">
        <v>13</v>
      </c>
      <c r="K175" s="46">
        <f t="shared" si="18"/>
        <v>3301061.1600000006</v>
      </c>
      <c r="L175" s="47">
        <f>IF(I175="Product",IF(K175/'Commission Rate and Quota'!$D$4&lt;0.5,'Commission Rate and Quota'!$D$20,IF(K175/'Commission Rate and Quota'!$D$4&lt;0.75,'Commission Rate and Quota'!$D$21,IF(K175/'Commission Rate and Quota'!$D$4&lt;0.9,'Commission Rate and Quota'!$D$22,IF('Impact of Quota'!K175/'Commission Rate and Quota'!$D$4&lt;1,'Commission Rate and Quota'!$D$23,IF('Impact of Quota'!K175/'Commission Rate and Quota'!$D$4&lt;1.25,'Commission Rate and Quota'!$D$24,'Commission Rate and Quota'!$D$25))))),IF(K175/'Commission Rate and Quota'!$E$4&lt;0.5,'Commission Rate and Quota'!$E$20,IF(K175/'Commission Rate and Quota'!$E$4&lt;0.75,'Commission Rate and Quota'!$E$21,IF(K175/'Commission Rate and Quota'!$E$4&lt;0.9,'Commission Rate and Quota'!$E$22,IF(K175/'Commission Rate and Quota'!$E$4&lt;1,'Commission Rate and Quota'!$E$23,IF(K175/'Commission Rate and Quota'!$E$4&lt;1.25,'Commission Rate and Quota'!$E$24,'Commission Rate and Quota'!$E$25))))))</f>
        <v>0.08</v>
      </c>
      <c r="M175" s="46">
        <f t="shared" si="14"/>
        <v>11158.054399999999</v>
      </c>
      <c r="N175" s="51">
        <f>IF(I175="Product",K175/'Commission Rate and Quota'!$D$4,K175/'Commission Rate and Quota'!$E$4)</f>
        <v>0.89322618064806281</v>
      </c>
      <c r="O175" s="43">
        <f t="shared" si="15"/>
        <v>0</v>
      </c>
      <c r="P175" s="29">
        <f t="shared" si="16"/>
        <v>0.3000107975813418</v>
      </c>
      <c r="Q175" s="47">
        <f>IF(I175="Product",IF(K175/$S$4&lt;0.5,'Commission Rate and Quota'!$D$20,IF(K175/$S$4&lt;0.75,'Commission Rate and Quota'!$D$21,IF(K175/$S$4&lt;0.9,'Commission Rate and Quota'!$D$22,IF('Impact of Quota'!K175/'Commission Rate and Quota'!$D$6&lt;1,'Commission Rate and Quota'!$D$23,IF('Impact of Quota'!K175/$S$4&lt;1.25,'Commission Rate and Quota'!$D$24,'Commission Rate and Quota'!$D$25))))),IF(K175/$S$4&lt;0.5,'Commission Rate and Quota'!$E$20,IF(K175/$S$4&lt;0.75,'Commission Rate and Quota'!$E$21,IF(K175/$S$4&lt;0.9,'Commission Rate and Quota'!$E$22,IF(K175/$S$4&lt;1,'Commission Rate and Quota'!$E$23,IF(K175/$S$4&lt;1.25,'Commission Rate and Quota'!$E$24,'Commission Rate and Quota'!$E$25))))))</f>
        <v>0.08</v>
      </c>
      <c r="R175" s="34">
        <f t="shared" si="17"/>
        <v>11158.054399999999</v>
      </c>
    </row>
    <row r="176" spans="1:18" x14ac:dyDescent="0.25">
      <c r="A176" s="43" t="s">
        <v>223</v>
      </c>
      <c r="B176" s="44">
        <v>45926</v>
      </c>
      <c r="C176" s="43">
        <v>167324</v>
      </c>
      <c r="D176" s="45">
        <v>41628.35</v>
      </c>
      <c r="E176" s="45">
        <v>12489.76</v>
      </c>
      <c r="F176" s="43" t="s">
        <v>33</v>
      </c>
      <c r="G176" s="43">
        <v>763043</v>
      </c>
      <c r="H176" s="43" t="s">
        <v>12</v>
      </c>
      <c r="I176" s="43" t="s">
        <v>34</v>
      </c>
      <c r="J176" s="43" t="s">
        <v>13</v>
      </c>
      <c r="K176" s="46">
        <f t="shared" si="18"/>
        <v>3342689.5100000007</v>
      </c>
      <c r="L176" s="47">
        <f>IF(I176="Product",IF(K176/'Commission Rate and Quota'!$D$4&lt;0.5,'Commission Rate and Quota'!$D$20,IF(K176/'Commission Rate and Quota'!$D$4&lt;0.75,'Commission Rate and Quota'!$D$21,IF(K176/'Commission Rate and Quota'!$D$4&lt;0.9,'Commission Rate and Quota'!$D$22,IF('Impact of Quota'!K176/'Commission Rate and Quota'!$D$4&lt;1,'Commission Rate and Quota'!$D$23,IF('Impact of Quota'!K176/'Commission Rate and Quota'!$D$4&lt;1.25,'Commission Rate and Quota'!$D$24,'Commission Rate and Quota'!$D$25))))),IF(K176/'Commission Rate and Quota'!$E$4&lt;0.5,'Commission Rate and Quota'!$E$20,IF(K176/'Commission Rate and Quota'!$E$4&lt;0.75,'Commission Rate and Quota'!$E$21,IF(K176/'Commission Rate and Quota'!$E$4&lt;0.9,'Commission Rate and Quota'!$E$22,IF(K176/'Commission Rate and Quota'!$E$4&lt;1,'Commission Rate and Quota'!$E$23,IF(K176/'Commission Rate and Quota'!$E$4&lt;1.25,'Commission Rate and Quota'!$E$24,'Commission Rate and Quota'!$E$25))))))</f>
        <v>0.14000000000000001</v>
      </c>
      <c r="M176" s="46">
        <f t="shared" si="14"/>
        <v>5827.9690000000001</v>
      </c>
      <c r="N176" s="51">
        <f>IF(I176="Product",K176/'Commission Rate and Quota'!$D$4,K176/'Commission Rate and Quota'!$E$4)</f>
        <v>0.90449029551141213</v>
      </c>
      <c r="O176" s="43">
        <f t="shared" si="15"/>
        <v>0</v>
      </c>
      <c r="P176" s="29">
        <f t="shared" si="16"/>
        <v>0.30003014772384684</v>
      </c>
      <c r="Q176" s="47">
        <f>IF(I176="Product",IF(K176/$S$4&lt;0.5,'Commission Rate and Quota'!$D$20,IF(K176/$S$4&lt;0.75,'Commission Rate and Quota'!$D$21,IF(K176/$S$4&lt;0.9,'Commission Rate and Quota'!$D$22,IF('Impact of Quota'!K176/'Commission Rate and Quota'!$D$6&lt;1,'Commission Rate and Quota'!$D$23,IF('Impact of Quota'!K176/$S$4&lt;1.25,'Commission Rate and Quota'!$D$24,'Commission Rate and Quota'!$D$25))))),IF(K176/$S$4&lt;0.5,'Commission Rate and Quota'!$E$20,IF(K176/$S$4&lt;0.75,'Commission Rate and Quota'!$E$21,IF(K176/$S$4&lt;0.9,'Commission Rate and Quota'!$E$22,IF(K176/$S$4&lt;1,'Commission Rate and Quota'!$E$23,IF(K176/$S$4&lt;1.25,'Commission Rate and Quota'!$E$24,'Commission Rate and Quota'!$E$25))))))</f>
        <v>0.08</v>
      </c>
      <c r="R176" s="34">
        <f t="shared" si="17"/>
        <v>3330.268</v>
      </c>
    </row>
    <row r="177" spans="1:18" x14ac:dyDescent="0.25">
      <c r="A177" s="43" t="s">
        <v>224</v>
      </c>
      <c r="B177" s="44">
        <v>45927</v>
      </c>
      <c r="C177" s="43">
        <v>167324</v>
      </c>
      <c r="D177" s="45">
        <v>67095.320000000007</v>
      </c>
      <c r="E177" s="45">
        <v>4404.45</v>
      </c>
      <c r="F177" s="43" t="s">
        <v>33</v>
      </c>
      <c r="G177" s="43">
        <v>763043</v>
      </c>
      <c r="H177" s="43" t="s">
        <v>12</v>
      </c>
      <c r="I177" s="43" t="s">
        <v>34</v>
      </c>
      <c r="J177" s="43" t="s">
        <v>13</v>
      </c>
      <c r="K177" s="46">
        <f t="shared" si="18"/>
        <v>3409784.8300000005</v>
      </c>
      <c r="L177" s="47">
        <f>IF(I177="Product",IF(K177/'Commission Rate and Quota'!$D$4&lt;0.5,'Commission Rate and Quota'!$D$20,IF(K177/'Commission Rate and Quota'!$D$4&lt;0.75,'Commission Rate and Quota'!$D$21,IF(K177/'Commission Rate and Quota'!$D$4&lt;0.9,'Commission Rate and Quota'!$D$22,IF('Impact of Quota'!K177/'Commission Rate and Quota'!$D$4&lt;1,'Commission Rate and Quota'!$D$23,IF('Impact of Quota'!K177/'Commission Rate and Quota'!$D$4&lt;1.25,'Commission Rate and Quota'!$D$24,'Commission Rate and Quota'!$D$25))))),IF(K177/'Commission Rate and Quota'!$E$4&lt;0.5,'Commission Rate and Quota'!$E$20,IF(K177/'Commission Rate and Quota'!$E$4&lt;0.75,'Commission Rate and Quota'!$E$21,IF(K177/'Commission Rate and Quota'!$E$4&lt;0.9,'Commission Rate and Quota'!$E$22,IF(K177/'Commission Rate and Quota'!$E$4&lt;1,'Commission Rate and Quota'!$E$23,IF(K177/'Commission Rate and Quota'!$E$4&lt;1.25,'Commission Rate and Quota'!$E$24,'Commission Rate and Quota'!$E$25))))))</f>
        <v>0.14000000000000001</v>
      </c>
      <c r="M177" s="46">
        <f t="shared" si="14"/>
        <v>9393.3448000000026</v>
      </c>
      <c r="N177" s="51">
        <f>IF(I177="Product",K177/'Commission Rate and Quota'!$D$4,K177/'Commission Rate and Quota'!$E$4)</f>
        <v>0.92264545638791018</v>
      </c>
      <c r="O177" s="43">
        <f t="shared" si="15"/>
        <v>0</v>
      </c>
      <c r="P177" s="29">
        <f t="shared" si="16"/>
        <v>6.5644667914244975E-2</v>
      </c>
      <c r="Q177" s="47">
        <f>IF(I177="Product",IF(K177/$S$4&lt;0.5,'Commission Rate and Quota'!$D$20,IF(K177/$S$4&lt;0.75,'Commission Rate and Quota'!$D$21,IF(K177/$S$4&lt;0.9,'Commission Rate and Quota'!$D$22,IF('Impact of Quota'!K177/'Commission Rate and Quota'!$D$6&lt;1,'Commission Rate and Quota'!$D$23,IF('Impact of Quota'!K177/$S$4&lt;1.25,'Commission Rate and Quota'!$D$24,'Commission Rate and Quota'!$D$25))))),IF(K177/$S$4&lt;0.5,'Commission Rate and Quota'!$E$20,IF(K177/$S$4&lt;0.75,'Commission Rate and Quota'!$E$21,IF(K177/$S$4&lt;0.9,'Commission Rate and Quota'!$E$22,IF(K177/$S$4&lt;1,'Commission Rate and Quota'!$E$23,IF(K177/$S$4&lt;1.25,'Commission Rate and Quota'!$E$24,'Commission Rate and Quota'!$E$25))))))</f>
        <v>0.08</v>
      </c>
      <c r="R177" s="34">
        <f t="shared" si="17"/>
        <v>5367.6256000000003</v>
      </c>
    </row>
    <row r="178" spans="1:18" x14ac:dyDescent="0.25">
      <c r="A178" s="43" t="s">
        <v>224</v>
      </c>
      <c r="B178" s="44">
        <v>45927</v>
      </c>
      <c r="C178" s="43">
        <v>167324</v>
      </c>
      <c r="D178" s="45">
        <v>21008.12</v>
      </c>
      <c r="E178" s="45">
        <v>5266.54</v>
      </c>
      <c r="F178" s="43" t="s">
        <v>33</v>
      </c>
      <c r="G178" s="43">
        <v>763043</v>
      </c>
      <c r="H178" s="43" t="s">
        <v>12</v>
      </c>
      <c r="I178" s="43" t="s">
        <v>34</v>
      </c>
      <c r="J178" s="43" t="s">
        <v>13</v>
      </c>
      <c r="K178" s="46">
        <f t="shared" si="18"/>
        <v>3430792.9500000007</v>
      </c>
      <c r="L178" s="47">
        <f>IF(I178="Product",IF(K178/'Commission Rate and Quota'!$D$4&lt;0.5,'Commission Rate and Quota'!$D$20,IF(K178/'Commission Rate and Quota'!$D$4&lt;0.75,'Commission Rate and Quota'!$D$21,IF(K178/'Commission Rate and Quota'!$D$4&lt;0.9,'Commission Rate and Quota'!$D$22,IF('Impact of Quota'!K178/'Commission Rate and Quota'!$D$4&lt;1,'Commission Rate and Quota'!$D$23,IF('Impact of Quota'!K178/'Commission Rate and Quota'!$D$4&lt;1.25,'Commission Rate and Quota'!$D$24,'Commission Rate and Quota'!$D$25))))),IF(K178/'Commission Rate and Quota'!$E$4&lt;0.5,'Commission Rate and Quota'!$E$20,IF(K178/'Commission Rate and Quota'!$E$4&lt;0.75,'Commission Rate and Quota'!$E$21,IF(K178/'Commission Rate and Quota'!$E$4&lt;0.9,'Commission Rate and Quota'!$E$22,IF(K178/'Commission Rate and Quota'!$E$4&lt;1,'Commission Rate and Quota'!$E$23,IF(K178/'Commission Rate and Quota'!$E$4&lt;1.25,'Commission Rate and Quota'!$E$24,'Commission Rate and Quota'!$E$25))))))</f>
        <v>0.14000000000000001</v>
      </c>
      <c r="M178" s="46">
        <f t="shared" si="14"/>
        <v>2941.1368000000002</v>
      </c>
      <c r="N178" s="51">
        <f>IF(I178="Product",K178/'Commission Rate and Quota'!$D$4,K178/'Commission Rate and Quota'!$E$4)</f>
        <v>0.92832999292954643</v>
      </c>
      <c r="O178" s="43">
        <f t="shared" si="15"/>
        <v>0</v>
      </c>
      <c r="P178" s="29">
        <f t="shared" si="16"/>
        <v>0.25069068531596356</v>
      </c>
      <c r="Q178" s="47">
        <f>IF(I178="Product",IF(K178/$S$4&lt;0.5,'Commission Rate and Quota'!$D$20,IF(K178/$S$4&lt;0.75,'Commission Rate and Quota'!$D$21,IF(K178/$S$4&lt;0.9,'Commission Rate and Quota'!$D$22,IF('Impact of Quota'!K178/'Commission Rate and Quota'!$D$6&lt;1,'Commission Rate and Quota'!$D$23,IF('Impact of Quota'!K178/$S$4&lt;1.25,'Commission Rate and Quota'!$D$24,'Commission Rate and Quota'!$D$25))))),IF(K178/$S$4&lt;0.5,'Commission Rate and Quota'!$E$20,IF(K178/$S$4&lt;0.75,'Commission Rate and Quota'!$E$21,IF(K178/$S$4&lt;0.9,'Commission Rate and Quota'!$E$22,IF(K178/$S$4&lt;1,'Commission Rate and Quota'!$E$23,IF(K178/$S$4&lt;1.25,'Commission Rate and Quota'!$E$24,'Commission Rate and Quota'!$E$25))))))</f>
        <v>0.16</v>
      </c>
      <c r="R178" s="34">
        <f t="shared" si="17"/>
        <v>3361.2991999999999</v>
      </c>
    </row>
    <row r="179" spans="1:18" x14ac:dyDescent="0.25">
      <c r="A179" s="43" t="s">
        <v>224</v>
      </c>
      <c r="B179" s="44">
        <v>45927</v>
      </c>
      <c r="C179" s="43">
        <v>167324</v>
      </c>
      <c r="D179" s="45">
        <v>20724.7</v>
      </c>
      <c r="E179" s="45">
        <v>4611.07</v>
      </c>
      <c r="F179" s="43" t="s">
        <v>33</v>
      </c>
      <c r="G179" s="43">
        <v>763043</v>
      </c>
      <c r="H179" s="43" t="s">
        <v>12</v>
      </c>
      <c r="I179" s="43" t="s">
        <v>34</v>
      </c>
      <c r="J179" s="43" t="s">
        <v>13</v>
      </c>
      <c r="K179" s="46">
        <f t="shared" si="18"/>
        <v>3451517.6500000008</v>
      </c>
      <c r="L179" s="47">
        <f>IF(I179="Product",IF(K179/'Commission Rate and Quota'!$D$4&lt;0.5,'Commission Rate and Quota'!$D$20,IF(K179/'Commission Rate and Quota'!$D$4&lt;0.75,'Commission Rate and Quota'!$D$21,IF(K179/'Commission Rate and Quota'!$D$4&lt;0.9,'Commission Rate and Quota'!$D$22,IF('Impact of Quota'!K179/'Commission Rate and Quota'!$D$4&lt;1,'Commission Rate and Quota'!$D$23,IF('Impact of Quota'!K179/'Commission Rate and Quota'!$D$4&lt;1.25,'Commission Rate and Quota'!$D$24,'Commission Rate and Quota'!$D$25))))),IF(K179/'Commission Rate and Quota'!$E$4&lt;0.5,'Commission Rate and Quota'!$E$20,IF(K179/'Commission Rate and Quota'!$E$4&lt;0.75,'Commission Rate and Quota'!$E$21,IF(K179/'Commission Rate and Quota'!$E$4&lt;0.9,'Commission Rate and Quota'!$E$22,IF(K179/'Commission Rate and Quota'!$E$4&lt;1,'Commission Rate and Quota'!$E$23,IF(K179/'Commission Rate and Quota'!$E$4&lt;1.25,'Commission Rate and Quota'!$E$24,'Commission Rate and Quota'!$E$25))))))</f>
        <v>0.14000000000000001</v>
      </c>
      <c r="M179" s="46">
        <f t="shared" si="14"/>
        <v>2901.4580000000005</v>
      </c>
      <c r="N179" s="51">
        <f>IF(I179="Product",K179/'Commission Rate and Quota'!$D$4,K179/'Commission Rate and Quota'!$E$4)</f>
        <v>0.9339378395366893</v>
      </c>
      <c r="O179" s="43">
        <f t="shared" si="15"/>
        <v>0</v>
      </c>
      <c r="P179" s="29">
        <f t="shared" si="16"/>
        <v>0.22249151978074469</v>
      </c>
      <c r="Q179" s="47">
        <f>IF(I179="Product",IF(K179/$S$4&lt;0.5,'Commission Rate and Quota'!$D$20,IF(K179/$S$4&lt;0.75,'Commission Rate and Quota'!$D$21,IF(K179/$S$4&lt;0.9,'Commission Rate and Quota'!$D$22,IF('Impact of Quota'!K179/'Commission Rate and Quota'!$D$6&lt;1,'Commission Rate and Quota'!$D$23,IF('Impact of Quota'!K179/$S$4&lt;1.25,'Commission Rate and Quota'!$D$24,'Commission Rate and Quota'!$D$25))))),IF(K179/$S$4&lt;0.5,'Commission Rate and Quota'!$E$20,IF(K179/$S$4&lt;0.75,'Commission Rate and Quota'!$E$21,IF(K179/$S$4&lt;0.9,'Commission Rate and Quota'!$E$22,IF(K179/$S$4&lt;1,'Commission Rate and Quota'!$E$23,IF(K179/$S$4&lt;1.25,'Commission Rate and Quota'!$E$24,'Commission Rate and Quota'!$E$25))))))</f>
        <v>0.16</v>
      </c>
      <c r="R179" s="34">
        <f t="shared" si="17"/>
        <v>3315.9520000000002</v>
      </c>
    </row>
    <row r="180" spans="1:18" x14ac:dyDescent="0.25">
      <c r="A180" s="43" t="s">
        <v>224</v>
      </c>
      <c r="B180" s="44">
        <v>45927</v>
      </c>
      <c r="C180" s="43">
        <v>167324</v>
      </c>
      <c r="D180" s="45">
        <v>3958</v>
      </c>
      <c r="E180" s="45">
        <v>0</v>
      </c>
      <c r="F180" s="43" t="s">
        <v>33</v>
      </c>
      <c r="G180" s="43">
        <v>763043</v>
      </c>
      <c r="H180" s="43" t="s">
        <v>12</v>
      </c>
      <c r="I180" s="43" t="s">
        <v>34</v>
      </c>
      <c r="J180" s="43" t="s">
        <v>13</v>
      </c>
      <c r="K180" s="46">
        <f t="shared" si="18"/>
        <v>3455475.6500000008</v>
      </c>
      <c r="L180" s="47">
        <f>IF(I180="Product",IF(K180/'Commission Rate and Quota'!$D$4&lt;0.5,'Commission Rate and Quota'!$D$20,IF(K180/'Commission Rate and Quota'!$D$4&lt;0.75,'Commission Rate and Quota'!$D$21,IF(K180/'Commission Rate and Quota'!$D$4&lt;0.9,'Commission Rate and Quota'!$D$22,IF('Impact of Quota'!K180/'Commission Rate and Quota'!$D$4&lt;1,'Commission Rate and Quota'!$D$23,IF('Impact of Quota'!K180/'Commission Rate and Quota'!$D$4&lt;1.25,'Commission Rate and Quota'!$D$24,'Commission Rate and Quota'!$D$25))))),IF(K180/'Commission Rate and Quota'!$E$4&lt;0.5,'Commission Rate and Quota'!$E$20,IF(K180/'Commission Rate and Quota'!$E$4&lt;0.75,'Commission Rate and Quota'!$E$21,IF(K180/'Commission Rate and Quota'!$E$4&lt;0.9,'Commission Rate and Quota'!$E$22,IF(K180/'Commission Rate and Quota'!$E$4&lt;1,'Commission Rate and Quota'!$E$23,IF(K180/'Commission Rate and Quota'!$E$4&lt;1.25,'Commission Rate and Quota'!$E$24,'Commission Rate and Quota'!$E$25))))))</f>
        <v>0.14000000000000001</v>
      </c>
      <c r="M180" s="46">
        <f t="shared" si="14"/>
        <v>554.12</v>
      </c>
      <c r="N180" s="51">
        <f>IF(I180="Product",K180/'Commission Rate and Quota'!$D$4,K180/'Commission Rate and Quota'!$E$4)</f>
        <v>0.93500882521421769</v>
      </c>
      <c r="O180" s="43">
        <f t="shared" si="15"/>
        <v>0</v>
      </c>
      <c r="P180" s="29">
        <f t="shared" si="16"/>
        <v>0</v>
      </c>
      <c r="Q180" s="47">
        <f>IF(I180="Product",IF(K180/$S$4&lt;0.5,'Commission Rate and Quota'!$D$20,IF(K180/$S$4&lt;0.75,'Commission Rate and Quota'!$D$21,IF(K180/$S$4&lt;0.9,'Commission Rate and Quota'!$D$22,IF('Impact of Quota'!K180/'Commission Rate and Quota'!$D$6&lt;1,'Commission Rate and Quota'!$D$23,IF('Impact of Quota'!K180/$S$4&lt;1.25,'Commission Rate and Quota'!$D$24,'Commission Rate and Quota'!$D$25))))),IF(K180/$S$4&lt;0.5,'Commission Rate and Quota'!$E$20,IF(K180/$S$4&lt;0.75,'Commission Rate and Quota'!$E$21,IF(K180/$S$4&lt;0.9,'Commission Rate and Quota'!$E$22,IF(K180/$S$4&lt;1,'Commission Rate and Quota'!$E$23,IF(K180/$S$4&lt;1.25,'Commission Rate and Quota'!$E$24,'Commission Rate and Quota'!$E$25))))))</f>
        <v>0.16</v>
      </c>
      <c r="R180" s="34">
        <f t="shared" si="17"/>
        <v>633.28</v>
      </c>
    </row>
    <row r="181" spans="1:18" x14ac:dyDescent="0.25">
      <c r="A181" s="43" t="s">
        <v>225</v>
      </c>
      <c r="B181" s="44">
        <v>45935</v>
      </c>
      <c r="C181" s="43">
        <v>167324</v>
      </c>
      <c r="D181" s="45">
        <v>290604.96000000002</v>
      </c>
      <c r="E181" s="45">
        <v>37572.959999999999</v>
      </c>
      <c r="F181" s="43" t="s">
        <v>33</v>
      </c>
      <c r="G181" s="43">
        <v>763043</v>
      </c>
      <c r="H181" s="43" t="s">
        <v>12</v>
      </c>
      <c r="I181" s="43" t="s">
        <v>34</v>
      </c>
      <c r="J181" s="43" t="s">
        <v>13</v>
      </c>
      <c r="K181" s="46">
        <f t="shared" si="18"/>
        <v>3746080.6100000008</v>
      </c>
      <c r="L181" s="47">
        <f>IF(I181="Product",IF(K181/'Commission Rate and Quota'!$D$4&lt;0.5,'Commission Rate and Quota'!$D$20,IF(K181/'Commission Rate and Quota'!$D$4&lt;0.75,'Commission Rate and Quota'!$D$21,IF(K181/'Commission Rate and Quota'!$D$4&lt;0.9,'Commission Rate and Quota'!$D$22,IF('Impact of Quota'!K181/'Commission Rate and Quota'!$D$4&lt;1,'Commission Rate and Quota'!$D$23,IF('Impact of Quota'!K181/'Commission Rate and Quota'!$D$4&lt;1.25,'Commission Rate and Quota'!$D$24,'Commission Rate and Quota'!$D$25))))),IF(K181/'Commission Rate and Quota'!$E$4&lt;0.5,'Commission Rate and Quota'!$E$20,IF(K181/'Commission Rate and Quota'!$E$4&lt;0.75,'Commission Rate and Quota'!$E$21,IF(K181/'Commission Rate and Quota'!$E$4&lt;0.9,'Commission Rate and Quota'!$E$22,IF(K181/'Commission Rate and Quota'!$E$4&lt;1,'Commission Rate and Quota'!$E$23,IF(K181/'Commission Rate and Quota'!$E$4&lt;1.25,'Commission Rate and Quota'!$E$24,'Commission Rate and Quota'!$E$25))))))</f>
        <v>0.16</v>
      </c>
      <c r="M181" s="46">
        <f t="shared" si="14"/>
        <v>46496.793600000005</v>
      </c>
      <c r="N181" s="51">
        <f>IF(I181="Product",K181/'Commission Rate and Quota'!$D$4,K181/'Commission Rate and Quota'!$E$4)</f>
        <v>1.0136429207116131</v>
      </c>
      <c r="O181" s="43">
        <f t="shared" si="15"/>
        <v>0</v>
      </c>
      <c r="P181" s="29">
        <f t="shared" si="16"/>
        <v>0.12929221854988296</v>
      </c>
      <c r="Q181" s="47">
        <f>IF(I181="Product",IF(K181/$S$4&lt;0.5,'Commission Rate and Quota'!$D$20,IF(K181/$S$4&lt;0.75,'Commission Rate and Quota'!$D$21,IF(K181/$S$4&lt;0.9,'Commission Rate and Quota'!$D$22,IF('Impact of Quota'!K181/'Commission Rate and Quota'!$D$6&lt;1,'Commission Rate and Quota'!$D$23,IF('Impact of Quota'!K181/$S$4&lt;1.25,'Commission Rate and Quota'!$D$24,'Commission Rate and Quota'!$D$25))))),IF(K181/$S$4&lt;0.5,'Commission Rate and Quota'!$E$20,IF(K181/$S$4&lt;0.75,'Commission Rate and Quota'!$E$21,IF(K181/$S$4&lt;0.9,'Commission Rate and Quota'!$E$22,IF(K181/$S$4&lt;1,'Commission Rate and Quota'!$E$23,IF(K181/$S$4&lt;1.25,'Commission Rate and Quota'!$E$24,'Commission Rate and Quota'!$E$25))))))</f>
        <v>0.16</v>
      </c>
      <c r="R181" s="34">
        <f t="shared" si="17"/>
        <v>46496.793600000005</v>
      </c>
    </row>
    <row r="182" spans="1:18" x14ac:dyDescent="0.25">
      <c r="A182" s="43" t="s">
        <v>225</v>
      </c>
      <c r="B182" s="44">
        <v>45935</v>
      </c>
      <c r="C182" s="43">
        <v>167324</v>
      </c>
      <c r="D182" s="45">
        <v>55680</v>
      </c>
      <c r="E182" s="45">
        <v>1014</v>
      </c>
      <c r="F182" s="43" t="s">
        <v>33</v>
      </c>
      <c r="G182" s="43">
        <v>763043</v>
      </c>
      <c r="H182" s="43" t="s">
        <v>12</v>
      </c>
      <c r="I182" s="43" t="s">
        <v>34</v>
      </c>
      <c r="J182" s="43" t="s">
        <v>13</v>
      </c>
      <c r="K182" s="46">
        <f t="shared" si="18"/>
        <v>3801760.6100000008</v>
      </c>
      <c r="L182" s="47">
        <f>IF(I182="Product",IF(K182/'Commission Rate and Quota'!$D$4&lt;0.5,'Commission Rate and Quota'!$D$20,IF(K182/'Commission Rate and Quota'!$D$4&lt;0.75,'Commission Rate and Quota'!$D$21,IF(K182/'Commission Rate and Quota'!$D$4&lt;0.9,'Commission Rate and Quota'!$D$22,IF('Impact of Quota'!K182/'Commission Rate and Quota'!$D$4&lt;1,'Commission Rate and Quota'!$D$23,IF('Impact of Quota'!K182/'Commission Rate and Quota'!$D$4&lt;1.25,'Commission Rate and Quota'!$D$24,'Commission Rate and Quota'!$D$25))))),IF(K182/'Commission Rate and Quota'!$E$4&lt;0.5,'Commission Rate and Quota'!$E$20,IF(K182/'Commission Rate and Quota'!$E$4&lt;0.75,'Commission Rate and Quota'!$E$21,IF(K182/'Commission Rate and Quota'!$E$4&lt;0.9,'Commission Rate and Quota'!$E$22,IF(K182/'Commission Rate and Quota'!$E$4&lt;1,'Commission Rate and Quota'!$E$23,IF(K182/'Commission Rate and Quota'!$E$4&lt;1.25,'Commission Rate and Quota'!$E$24,'Commission Rate and Quota'!$E$25))))))</f>
        <v>0.16</v>
      </c>
      <c r="M182" s="46">
        <f t="shared" si="14"/>
        <v>8908.8000000000011</v>
      </c>
      <c r="N182" s="51">
        <f>IF(I182="Product",K182/'Commission Rate and Quota'!$D$4,K182/'Commission Rate and Quota'!$E$4)</f>
        <v>1.0287092376708797</v>
      </c>
      <c r="O182" s="43">
        <f t="shared" si="15"/>
        <v>0</v>
      </c>
      <c r="P182" s="29">
        <f t="shared" si="16"/>
        <v>1.8211206896551726E-2</v>
      </c>
      <c r="Q182" s="47">
        <f>IF(I182="Product",IF(K182/$S$4&lt;0.5,'Commission Rate and Quota'!$D$20,IF(K182/$S$4&lt;0.75,'Commission Rate and Quota'!$D$21,IF(K182/$S$4&lt;0.9,'Commission Rate and Quota'!$D$22,IF('Impact of Quota'!K182/'Commission Rate and Quota'!$D$6&lt;1,'Commission Rate and Quota'!$D$23,IF('Impact of Quota'!K182/$S$4&lt;1.25,'Commission Rate and Quota'!$D$24,'Commission Rate and Quota'!$D$25))))),IF(K182/$S$4&lt;0.5,'Commission Rate and Quota'!$E$20,IF(K182/$S$4&lt;0.75,'Commission Rate and Quota'!$E$21,IF(K182/$S$4&lt;0.9,'Commission Rate and Quota'!$E$22,IF(K182/$S$4&lt;1,'Commission Rate and Quota'!$E$23,IF(K182/$S$4&lt;1.25,'Commission Rate and Quota'!$E$24,'Commission Rate and Quota'!$E$25))))))</f>
        <v>0.16</v>
      </c>
      <c r="R182" s="34">
        <f t="shared" si="17"/>
        <v>8908.8000000000011</v>
      </c>
    </row>
    <row r="183" spans="1:18" x14ac:dyDescent="0.25">
      <c r="A183" s="43" t="s">
        <v>225</v>
      </c>
      <c r="B183" s="44">
        <v>45935</v>
      </c>
      <c r="C183" s="43">
        <v>167324</v>
      </c>
      <c r="D183" s="45">
        <v>15789.83</v>
      </c>
      <c r="E183" s="45">
        <v>0</v>
      </c>
      <c r="F183" s="43" t="s">
        <v>33</v>
      </c>
      <c r="G183" s="43">
        <v>763043</v>
      </c>
      <c r="H183" s="43" t="s">
        <v>12</v>
      </c>
      <c r="I183" s="43" t="s">
        <v>34</v>
      </c>
      <c r="J183" s="43" t="s">
        <v>13</v>
      </c>
      <c r="K183" s="46">
        <f t="shared" si="18"/>
        <v>3817550.4400000009</v>
      </c>
      <c r="L183" s="47">
        <f>IF(I183="Product",IF(K183/'Commission Rate and Quota'!$D$4&lt;0.5,'Commission Rate and Quota'!$D$20,IF(K183/'Commission Rate and Quota'!$D$4&lt;0.75,'Commission Rate and Quota'!$D$21,IF(K183/'Commission Rate and Quota'!$D$4&lt;0.9,'Commission Rate and Quota'!$D$22,IF('Impact of Quota'!K183/'Commission Rate and Quota'!$D$4&lt;1,'Commission Rate and Quota'!$D$23,IF('Impact of Quota'!K183/'Commission Rate and Quota'!$D$4&lt;1.25,'Commission Rate and Quota'!$D$24,'Commission Rate and Quota'!$D$25))))),IF(K183/'Commission Rate and Quota'!$E$4&lt;0.5,'Commission Rate and Quota'!$E$20,IF(K183/'Commission Rate and Quota'!$E$4&lt;0.75,'Commission Rate and Quota'!$E$21,IF(K183/'Commission Rate and Quota'!$E$4&lt;0.9,'Commission Rate and Quota'!$E$22,IF(K183/'Commission Rate and Quota'!$E$4&lt;1,'Commission Rate and Quota'!$E$23,IF(K183/'Commission Rate and Quota'!$E$4&lt;1.25,'Commission Rate and Quota'!$E$24,'Commission Rate and Quota'!$E$25))))))</f>
        <v>0.16</v>
      </c>
      <c r="M183" s="46">
        <f t="shared" si="14"/>
        <v>2526.3728000000001</v>
      </c>
      <c r="N183" s="51">
        <f>IF(I183="Product",K183/'Commission Rate and Quota'!$D$4,K183/'Commission Rate and Quota'!$E$4)</f>
        <v>1.032981769702362</v>
      </c>
      <c r="O183" s="43">
        <f t="shared" si="15"/>
        <v>0</v>
      </c>
      <c r="P183" s="29">
        <f t="shared" si="16"/>
        <v>0</v>
      </c>
      <c r="Q183" s="47">
        <f>IF(I183="Product",IF(K183/$S$4&lt;0.5,'Commission Rate and Quota'!$D$20,IF(K183/$S$4&lt;0.75,'Commission Rate and Quota'!$D$21,IF(K183/$S$4&lt;0.9,'Commission Rate and Quota'!$D$22,IF('Impact of Quota'!K183/'Commission Rate and Quota'!$D$6&lt;1,'Commission Rate and Quota'!$D$23,IF('Impact of Quota'!K183/$S$4&lt;1.25,'Commission Rate and Quota'!$D$24,'Commission Rate and Quota'!$D$25))))),IF(K183/$S$4&lt;0.5,'Commission Rate and Quota'!$E$20,IF(K183/$S$4&lt;0.75,'Commission Rate and Quota'!$E$21,IF(K183/$S$4&lt;0.9,'Commission Rate and Quota'!$E$22,IF(K183/$S$4&lt;1,'Commission Rate and Quota'!$E$23,IF(K183/$S$4&lt;1.25,'Commission Rate and Quota'!$E$24,'Commission Rate and Quota'!$E$25))))))</f>
        <v>0.16</v>
      </c>
      <c r="R183" s="34">
        <f t="shared" si="17"/>
        <v>2526.3728000000001</v>
      </c>
    </row>
    <row r="184" spans="1:18" x14ac:dyDescent="0.25">
      <c r="A184" s="43" t="s">
        <v>226</v>
      </c>
      <c r="B184" s="44">
        <v>45935</v>
      </c>
      <c r="C184" s="43">
        <v>167324</v>
      </c>
      <c r="D184" s="45">
        <v>181766.64</v>
      </c>
      <c r="E184" s="45">
        <v>23770.639999999999</v>
      </c>
      <c r="F184" s="43" t="s">
        <v>33</v>
      </c>
      <c r="G184" s="43">
        <v>763043</v>
      </c>
      <c r="H184" s="43" t="s">
        <v>12</v>
      </c>
      <c r="I184" s="43" t="s">
        <v>34</v>
      </c>
      <c r="J184" s="43" t="s">
        <v>13</v>
      </c>
      <c r="K184" s="46">
        <f t="shared" si="18"/>
        <v>3999317.080000001</v>
      </c>
      <c r="L184" s="47">
        <f>IF(I184="Product",IF(K184/'Commission Rate and Quota'!$D$4&lt;0.5,'Commission Rate and Quota'!$D$20,IF(K184/'Commission Rate and Quota'!$D$4&lt;0.75,'Commission Rate and Quota'!$D$21,IF(K184/'Commission Rate and Quota'!$D$4&lt;0.9,'Commission Rate and Quota'!$D$22,IF('Impact of Quota'!K184/'Commission Rate and Quota'!$D$4&lt;1,'Commission Rate and Quota'!$D$23,IF('Impact of Quota'!K184/'Commission Rate and Quota'!$D$4&lt;1.25,'Commission Rate and Quota'!$D$24,'Commission Rate and Quota'!$D$25))))),IF(K184/'Commission Rate and Quota'!$E$4&lt;0.5,'Commission Rate and Quota'!$E$20,IF(K184/'Commission Rate and Quota'!$E$4&lt;0.75,'Commission Rate and Quota'!$E$21,IF(K184/'Commission Rate and Quota'!$E$4&lt;0.9,'Commission Rate and Quota'!$E$22,IF(K184/'Commission Rate and Quota'!$E$4&lt;1,'Commission Rate and Quota'!$E$23,IF(K184/'Commission Rate and Quota'!$E$4&lt;1.25,'Commission Rate and Quota'!$E$24,'Commission Rate and Quota'!$E$25))))))</f>
        <v>0.16</v>
      </c>
      <c r="M184" s="46">
        <f t="shared" si="14"/>
        <v>29082.662400000001</v>
      </c>
      <c r="N184" s="51">
        <f>IF(I184="Product",K184/'Commission Rate and Quota'!$D$4,K184/'Commission Rate and Quota'!$E$4)</f>
        <v>1.0821655665928236</v>
      </c>
      <c r="O184" s="43">
        <f t="shared" si="15"/>
        <v>0</v>
      </c>
      <c r="P184" s="29">
        <f t="shared" si="16"/>
        <v>0.13077559226489524</v>
      </c>
      <c r="Q184" s="47">
        <f>IF(I184="Product",IF(K184/$S$4&lt;0.5,'Commission Rate and Quota'!$D$20,IF(K184/$S$4&lt;0.75,'Commission Rate and Quota'!$D$21,IF(K184/$S$4&lt;0.9,'Commission Rate and Quota'!$D$22,IF('Impact of Quota'!K184/'Commission Rate and Quota'!$D$6&lt;1,'Commission Rate and Quota'!$D$23,IF('Impact of Quota'!K184/$S$4&lt;1.25,'Commission Rate and Quota'!$D$24,'Commission Rate and Quota'!$D$25))))),IF(K184/$S$4&lt;0.5,'Commission Rate and Quota'!$E$20,IF(K184/$S$4&lt;0.75,'Commission Rate and Quota'!$E$21,IF(K184/$S$4&lt;0.9,'Commission Rate and Quota'!$E$22,IF(K184/$S$4&lt;1,'Commission Rate and Quota'!$E$23,IF(K184/$S$4&lt;1.25,'Commission Rate and Quota'!$E$24,'Commission Rate and Quota'!$E$25))))))</f>
        <v>0.16</v>
      </c>
      <c r="R184" s="34">
        <f t="shared" si="17"/>
        <v>29082.662400000001</v>
      </c>
    </row>
    <row r="185" spans="1:18" x14ac:dyDescent="0.25">
      <c r="A185" s="43" t="s">
        <v>226</v>
      </c>
      <c r="B185" s="44">
        <v>45935</v>
      </c>
      <c r="C185" s="43">
        <v>167324</v>
      </c>
      <c r="D185" s="45">
        <v>37120</v>
      </c>
      <c r="E185" s="45">
        <v>676</v>
      </c>
      <c r="F185" s="43" t="s">
        <v>33</v>
      </c>
      <c r="G185" s="43">
        <v>763043</v>
      </c>
      <c r="H185" s="43" t="s">
        <v>12</v>
      </c>
      <c r="I185" s="43" t="s">
        <v>34</v>
      </c>
      <c r="J185" s="43" t="s">
        <v>13</v>
      </c>
      <c r="K185" s="46">
        <f t="shared" si="18"/>
        <v>4036437.080000001</v>
      </c>
      <c r="L185" s="47">
        <f>IF(I185="Product",IF(K185/'Commission Rate and Quota'!$D$4&lt;0.5,'Commission Rate and Quota'!$D$20,IF(K185/'Commission Rate and Quota'!$D$4&lt;0.75,'Commission Rate and Quota'!$D$21,IF(K185/'Commission Rate and Quota'!$D$4&lt;0.9,'Commission Rate and Quota'!$D$22,IF('Impact of Quota'!K185/'Commission Rate and Quota'!$D$4&lt;1,'Commission Rate and Quota'!$D$23,IF('Impact of Quota'!K185/'Commission Rate and Quota'!$D$4&lt;1.25,'Commission Rate and Quota'!$D$24,'Commission Rate and Quota'!$D$25))))),IF(K185/'Commission Rate and Quota'!$E$4&lt;0.5,'Commission Rate and Quota'!$E$20,IF(K185/'Commission Rate and Quota'!$E$4&lt;0.75,'Commission Rate and Quota'!$E$21,IF(K185/'Commission Rate and Quota'!$E$4&lt;0.9,'Commission Rate and Quota'!$E$22,IF(K185/'Commission Rate and Quota'!$E$4&lt;1,'Commission Rate and Quota'!$E$23,IF(K185/'Commission Rate and Quota'!$E$4&lt;1.25,'Commission Rate and Quota'!$E$24,'Commission Rate and Quota'!$E$25))))))</f>
        <v>0.16</v>
      </c>
      <c r="M185" s="46">
        <f t="shared" si="14"/>
        <v>5939.2</v>
      </c>
      <c r="N185" s="51">
        <f>IF(I185="Product",K185/'Commission Rate and Quota'!$D$4,K185/'Commission Rate and Quota'!$E$4)</f>
        <v>1.0922097778990012</v>
      </c>
      <c r="O185" s="43">
        <f t="shared" si="15"/>
        <v>0</v>
      </c>
      <c r="P185" s="29">
        <f t="shared" si="16"/>
        <v>1.8211206896551726E-2</v>
      </c>
      <c r="Q185" s="47">
        <f>IF(I185="Product",IF(K185/$S$4&lt;0.5,'Commission Rate and Quota'!$D$20,IF(K185/$S$4&lt;0.75,'Commission Rate and Quota'!$D$21,IF(K185/$S$4&lt;0.9,'Commission Rate and Quota'!$D$22,IF('Impact of Quota'!K185/'Commission Rate and Quota'!$D$6&lt;1,'Commission Rate and Quota'!$D$23,IF('Impact of Quota'!K185/$S$4&lt;1.25,'Commission Rate and Quota'!$D$24,'Commission Rate and Quota'!$D$25))))),IF(K185/$S$4&lt;0.5,'Commission Rate and Quota'!$E$20,IF(K185/$S$4&lt;0.75,'Commission Rate and Quota'!$E$21,IF(K185/$S$4&lt;0.9,'Commission Rate and Quota'!$E$22,IF(K185/$S$4&lt;1,'Commission Rate and Quota'!$E$23,IF(K185/$S$4&lt;1.25,'Commission Rate and Quota'!$E$24,'Commission Rate and Quota'!$E$25))))))</f>
        <v>0.16</v>
      </c>
      <c r="R185" s="34">
        <f t="shared" si="17"/>
        <v>5939.2</v>
      </c>
    </row>
    <row r="186" spans="1:18" x14ac:dyDescent="0.25">
      <c r="A186" s="43" t="s">
        <v>226</v>
      </c>
      <c r="B186" s="44">
        <v>45935</v>
      </c>
      <c r="C186" s="43">
        <v>167324</v>
      </c>
      <c r="D186" s="45">
        <v>10062.450000000001</v>
      </c>
      <c r="E186" s="45">
        <v>0</v>
      </c>
      <c r="F186" s="43" t="s">
        <v>33</v>
      </c>
      <c r="G186" s="43">
        <v>763043</v>
      </c>
      <c r="H186" s="43" t="s">
        <v>12</v>
      </c>
      <c r="I186" s="43" t="s">
        <v>34</v>
      </c>
      <c r="J186" s="43" t="s">
        <v>13</v>
      </c>
      <c r="K186" s="46">
        <f t="shared" si="18"/>
        <v>4046499.5300000012</v>
      </c>
      <c r="L186" s="47">
        <f>IF(I186="Product",IF(K186/'Commission Rate and Quota'!$D$4&lt;0.5,'Commission Rate and Quota'!$D$20,IF(K186/'Commission Rate and Quota'!$D$4&lt;0.75,'Commission Rate and Quota'!$D$21,IF(K186/'Commission Rate and Quota'!$D$4&lt;0.9,'Commission Rate and Quota'!$D$22,IF('Impact of Quota'!K186/'Commission Rate and Quota'!$D$4&lt;1,'Commission Rate and Quota'!$D$23,IF('Impact of Quota'!K186/'Commission Rate and Quota'!$D$4&lt;1.25,'Commission Rate and Quota'!$D$24,'Commission Rate and Quota'!$D$25))))),IF(K186/'Commission Rate and Quota'!$E$4&lt;0.5,'Commission Rate and Quota'!$E$20,IF(K186/'Commission Rate and Quota'!$E$4&lt;0.75,'Commission Rate and Quota'!$E$21,IF(K186/'Commission Rate and Quota'!$E$4&lt;0.9,'Commission Rate and Quota'!$E$22,IF(K186/'Commission Rate and Quota'!$E$4&lt;1,'Commission Rate and Quota'!$E$23,IF(K186/'Commission Rate and Quota'!$E$4&lt;1.25,'Commission Rate and Quota'!$E$24,'Commission Rate and Quota'!$E$25))))))</f>
        <v>0.16</v>
      </c>
      <c r="M186" s="46">
        <f t="shared" si="14"/>
        <v>1609.9920000000002</v>
      </c>
      <c r="N186" s="51">
        <f>IF(I186="Product",K186/'Commission Rate and Quota'!$D$4,K186/'Commission Rate and Quota'!$E$4)</f>
        <v>1.0949325519846114</v>
      </c>
      <c r="O186" s="43">
        <f t="shared" si="15"/>
        <v>0</v>
      </c>
      <c r="P186" s="29">
        <f t="shared" si="16"/>
        <v>0</v>
      </c>
      <c r="Q186" s="47">
        <f>IF(I186="Product",IF(K186/$S$4&lt;0.5,'Commission Rate and Quota'!$D$20,IF(K186/$S$4&lt;0.75,'Commission Rate and Quota'!$D$21,IF(K186/$S$4&lt;0.9,'Commission Rate and Quota'!$D$22,IF('Impact of Quota'!K186/'Commission Rate and Quota'!$D$6&lt;1,'Commission Rate and Quota'!$D$23,IF('Impact of Quota'!K186/$S$4&lt;1.25,'Commission Rate and Quota'!$D$24,'Commission Rate and Quota'!$D$25))))),IF(K186/$S$4&lt;0.5,'Commission Rate and Quota'!$E$20,IF(K186/$S$4&lt;0.75,'Commission Rate and Quota'!$E$21,IF(K186/$S$4&lt;0.9,'Commission Rate and Quota'!$E$22,IF(K186/$S$4&lt;1,'Commission Rate and Quota'!$E$23,IF(K186/$S$4&lt;1.25,'Commission Rate and Quota'!$E$24,'Commission Rate and Quota'!$E$25))))))</f>
        <v>0.16</v>
      </c>
      <c r="R186" s="34">
        <f t="shared" si="17"/>
        <v>1609.9920000000002</v>
      </c>
    </row>
    <row r="187" spans="1:18" x14ac:dyDescent="0.25">
      <c r="A187" s="43" t="s">
        <v>169</v>
      </c>
      <c r="B187" s="44">
        <v>45938</v>
      </c>
      <c r="C187" s="43">
        <v>124749</v>
      </c>
      <c r="D187" s="45">
        <v>2195</v>
      </c>
      <c r="E187" s="45">
        <v>395</v>
      </c>
      <c r="F187" s="43" t="s">
        <v>33</v>
      </c>
      <c r="G187" s="43">
        <v>763043</v>
      </c>
      <c r="H187" s="43" t="s">
        <v>12</v>
      </c>
      <c r="I187" s="43" t="s">
        <v>34</v>
      </c>
      <c r="J187" s="43" t="s">
        <v>13</v>
      </c>
      <c r="K187" s="46">
        <f t="shared" si="18"/>
        <v>4048694.5300000012</v>
      </c>
      <c r="L187" s="47">
        <f>IF(I187="Product",IF(K187/'Commission Rate and Quota'!$D$4&lt;0.5,'Commission Rate and Quota'!$D$20,IF(K187/'Commission Rate and Quota'!$D$4&lt;0.75,'Commission Rate and Quota'!$D$21,IF(K187/'Commission Rate and Quota'!$D$4&lt;0.9,'Commission Rate and Quota'!$D$22,IF('Impact of Quota'!K187/'Commission Rate and Quota'!$D$4&lt;1,'Commission Rate and Quota'!$D$23,IF('Impact of Quota'!K187/'Commission Rate and Quota'!$D$4&lt;1.25,'Commission Rate and Quota'!$D$24,'Commission Rate and Quota'!$D$25))))),IF(K187/'Commission Rate and Quota'!$E$4&lt;0.5,'Commission Rate and Quota'!$E$20,IF(K187/'Commission Rate and Quota'!$E$4&lt;0.75,'Commission Rate and Quota'!$E$21,IF(K187/'Commission Rate and Quota'!$E$4&lt;0.9,'Commission Rate and Quota'!$E$22,IF(K187/'Commission Rate and Quota'!$E$4&lt;1,'Commission Rate and Quota'!$E$23,IF(K187/'Commission Rate and Quota'!$E$4&lt;1.25,'Commission Rate and Quota'!$E$24,'Commission Rate and Quota'!$E$25))))))</f>
        <v>0.16</v>
      </c>
      <c r="M187" s="46">
        <f t="shared" si="14"/>
        <v>351.2</v>
      </c>
      <c r="N187" s="51">
        <f>IF(I187="Product",K187/'Commission Rate and Quota'!$D$4,K187/'Commission Rate and Quota'!$E$4)</f>
        <v>1.0955264917426142</v>
      </c>
      <c r="O187" s="43">
        <f t="shared" si="15"/>
        <v>0</v>
      </c>
      <c r="P187" s="29">
        <f t="shared" si="16"/>
        <v>0.17995444191343962</v>
      </c>
      <c r="Q187" s="47">
        <f>IF(I187="Product",IF(K187/$S$4&lt;0.5,'Commission Rate and Quota'!$D$20,IF(K187/$S$4&lt;0.75,'Commission Rate and Quota'!$D$21,IF(K187/$S$4&lt;0.9,'Commission Rate and Quota'!$D$22,IF('Impact of Quota'!K187/'Commission Rate and Quota'!$D$6&lt;1,'Commission Rate and Quota'!$D$23,IF('Impact of Quota'!K187/$S$4&lt;1.25,'Commission Rate and Quota'!$D$24,'Commission Rate and Quota'!$D$25))))),IF(K187/$S$4&lt;0.5,'Commission Rate and Quota'!$E$20,IF(K187/$S$4&lt;0.75,'Commission Rate and Quota'!$E$21,IF(K187/$S$4&lt;0.9,'Commission Rate and Quota'!$E$22,IF(K187/$S$4&lt;1,'Commission Rate and Quota'!$E$23,IF(K187/$S$4&lt;1.25,'Commission Rate and Quota'!$E$24,'Commission Rate and Quota'!$E$25))))))</f>
        <v>0.16</v>
      </c>
      <c r="R187" s="34">
        <f t="shared" si="17"/>
        <v>351.2</v>
      </c>
    </row>
    <row r="188" spans="1:18" x14ac:dyDescent="0.25">
      <c r="A188" s="43" t="s">
        <v>169</v>
      </c>
      <c r="B188" s="44">
        <v>45938</v>
      </c>
      <c r="C188" s="43">
        <v>124749</v>
      </c>
      <c r="D188" s="45">
        <v>-25</v>
      </c>
      <c r="E188" s="45">
        <v>0</v>
      </c>
      <c r="F188" s="43" t="s">
        <v>33</v>
      </c>
      <c r="G188" s="43">
        <v>763043</v>
      </c>
      <c r="H188" s="43" t="s">
        <v>12</v>
      </c>
      <c r="I188" s="43" t="s">
        <v>34</v>
      </c>
      <c r="J188" s="43" t="s">
        <v>13</v>
      </c>
      <c r="K188" s="46">
        <f t="shared" si="18"/>
        <v>4048669.5300000012</v>
      </c>
      <c r="L188" s="47">
        <f>IF(I188="Product",IF(K188/'Commission Rate and Quota'!$D$4&lt;0.5,'Commission Rate and Quota'!$D$20,IF(K188/'Commission Rate and Quota'!$D$4&lt;0.75,'Commission Rate and Quota'!$D$21,IF(K188/'Commission Rate and Quota'!$D$4&lt;0.9,'Commission Rate and Quota'!$D$22,IF('Impact of Quota'!K188/'Commission Rate and Quota'!$D$4&lt;1,'Commission Rate and Quota'!$D$23,IF('Impact of Quota'!K188/'Commission Rate and Quota'!$D$4&lt;1.25,'Commission Rate and Quota'!$D$24,'Commission Rate and Quota'!$D$25))))),IF(K188/'Commission Rate and Quota'!$E$4&lt;0.5,'Commission Rate and Quota'!$E$20,IF(K188/'Commission Rate and Quota'!$E$4&lt;0.75,'Commission Rate and Quota'!$E$21,IF(K188/'Commission Rate and Quota'!$E$4&lt;0.9,'Commission Rate and Quota'!$E$22,IF(K188/'Commission Rate and Quota'!$E$4&lt;1,'Commission Rate and Quota'!$E$23,IF(K188/'Commission Rate and Quota'!$E$4&lt;1.25,'Commission Rate and Quota'!$E$24,'Commission Rate and Quota'!$E$25))))))</f>
        <v>0.16</v>
      </c>
      <c r="M188" s="46">
        <f t="shared" si="14"/>
        <v>-4</v>
      </c>
      <c r="N188" s="51">
        <f>IF(I188="Product",K188/'Commission Rate and Quota'!$D$4,K188/'Commission Rate and Quota'!$E$4)</f>
        <v>1.0955197270528876</v>
      </c>
      <c r="O188" s="43">
        <f t="shared" si="15"/>
        <v>0</v>
      </c>
      <c r="P188" s="29">
        <f t="shared" si="16"/>
        <v>0</v>
      </c>
      <c r="Q188" s="47">
        <f>IF(I188="Product",IF(K188/$S$4&lt;0.5,'Commission Rate and Quota'!$D$20,IF(K188/$S$4&lt;0.75,'Commission Rate and Quota'!$D$21,IF(K188/$S$4&lt;0.9,'Commission Rate and Quota'!$D$22,IF('Impact of Quota'!K188/'Commission Rate and Quota'!$D$6&lt;1,'Commission Rate and Quota'!$D$23,IF('Impact of Quota'!K188/$S$4&lt;1.25,'Commission Rate and Quota'!$D$24,'Commission Rate and Quota'!$D$25))))),IF(K188/$S$4&lt;0.5,'Commission Rate and Quota'!$E$20,IF(K188/$S$4&lt;0.75,'Commission Rate and Quota'!$E$21,IF(K188/$S$4&lt;0.9,'Commission Rate and Quota'!$E$22,IF(K188/$S$4&lt;1,'Commission Rate and Quota'!$E$23,IF(K188/$S$4&lt;1.25,'Commission Rate and Quota'!$E$24,'Commission Rate and Quota'!$E$25))))))</f>
        <v>0.16</v>
      </c>
      <c r="R188" s="34">
        <f t="shared" si="17"/>
        <v>-4</v>
      </c>
    </row>
    <row r="189" spans="1:18" x14ac:dyDescent="0.25">
      <c r="A189" s="43" t="s">
        <v>170</v>
      </c>
      <c r="B189" s="44">
        <v>45938</v>
      </c>
      <c r="C189" s="43">
        <v>124749</v>
      </c>
      <c r="D189" s="45">
        <v>439.02</v>
      </c>
      <c r="E189" s="45">
        <v>79.02</v>
      </c>
      <c r="F189" s="43" t="s">
        <v>33</v>
      </c>
      <c r="G189" s="43">
        <v>763043</v>
      </c>
      <c r="H189" s="43" t="s">
        <v>12</v>
      </c>
      <c r="I189" s="43" t="s">
        <v>34</v>
      </c>
      <c r="J189" s="43" t="s">
        <v>13</v>
      </c>
      <c r="K189" s="46">
        <f t="shared" si="18"/>
        <v>4049108.5500000012</v>
      </c>
      <c r="L189" s="47">
        <f>IF(I189="Product",IF(K189/'Commission Rate and Quota'!$D$4&lt;0.5,'Commission Rate and Quota'!$D$20,IF(K189/'Commission Rate and Quota'!$D$4&lt;0.75,'Commission Rate and Quota'!$D$21,IF(K189/'Commission Rate and Quota'!$D$4&lt;0.9,'Commission Rate and Quota'!$D$22,IF('Impact of Quota'!K189/'Commission Rate and Quota'!$D$4&lt;1,'Commission Rate and Quota'!$D$23,IF('Impact of Quota'!K189/'Commission Rate and Quota'!$D$4&lt;1.25,'Commission Rate and Quota'!$D$24,'Commission Rate and Quota'!$D$25))))),IF(K189/'Commission Rate and Quota'!$E$4&lt;0.5,'Commission Rate and Quota'!$E$20,IF(K189/'Commission Rate and Quota'!$E$4&lt;0.75,'Commission Rate and Quota'!$E$21,IF(K189/'Commission Rate and Quota'!$E$4&lt;0.9,'Commission Rate and Quota'!$E$22,IF(K189/'Commission Rate and Quota'!$E$4&lt;1,'Commission Rate and Quota'!$E$23,IF(K189/'Commission Rate and Quota'!$E$4&lt;1.25,'Commission Rate and Quota'!$E$24,'Commission Rate and Quota'!$E$25))))))</f>
        <v>0.16</v>
      </c>
      <c r="M189" s="46">
        <f t="shared" si="14"/>
        <v>70.243200000000002</v>
      </c>
      <c r="N189" s="51">
        <f>IF(I189="Product",K189/'Commission Rate and Quota'!$D$4,K189/'Commission Rate and Quota'!$E$4)</f>
        <v>1.0956385204162398</v>
      </c>
      <c r="O189" s="43">
        <f t="shared" si="15"/>
        <v>0</v>
      </c>
      <c r="P189" s="29">
        <f t="shared" si="16"/>
        <v>0.17999179991799918</v>
      </c>
      <c r="Q189" s="47">
        <f>IF(I189="Product",IF(K189/$S$4&lt;0.5,'Commission Rate and Quota'!$D$20,IF(K189/$S$4&lt;0.75,'Commission Rate and Quota'!$D$21,IF(K189/$S$4&lt;0.9,'Commission Rate and Quota'!$D$22,IF('Impact of Quota'!K189/'Commission Rate and Quota'!$D$6&lt;1,'Commission Rate and Quota'!$D$23,IF('Impact of Quota'!K189/$S$4&lt;1.25,'Commission Rate and Quota'!$D$24,'Commission Rate and Quota'!$D$25))))),IF(K189/$S$4&lt;0.5,'Commission Rate and Quota'!$E$20,IF(K189/$S$4&lt;0.75,'Commission Rate and Quota'!$E$21,IF(K189/$S$4&lt;0.9,'Commission Rate and Quota'!$E$22,IF(K189/$S$4&lt;1,'Commission Rate and Quota'!$E$23,IF(K189/$S$4&lt;1.25,'Commission Rate and Quota'!$E$24,'Commission Rate and Quota'!$E$25))))))</f>
        <v>0.16</v>
      </c>
      <c r="R189" s="34">
        <f t="shared" si="17"/>
        <v>70.243200000000002</v>
      </c>
    </row>
    <row r="190" spans="1:18" x14ac:dyDescent="0.25">
      <c r="A190" s="43" t="s">
        <v>170</v>
      </c>
      <c r="B190" s="44">
        <v>45938</v>
      </c>
      <c r="C190" s="43">
        <v>124749</v>
      </c>
      <c r="D190" s="45">
        <v>-25</v>
      </c>
      <c r="E190" s="45">
        <v>0</v>
      </c>
      <c r="F190" s="43" t="s">
        <v>33</v>
      </c>
      <c r="G190" s="43">
        <v>763043</v>
      </c>
      <c r="H190" s="43" t="s">
        <v>12</v>
      </c>
      <c r="I190" s="43" t="s">
        <v>34</v>
      </c>
      <c r="J190" s="43" t="s">
        <v>13</v>
      </c>
      <c r="K190" s="46">
        <f t="shared" si="18"/>
        <v>4049083.5500000012</v>
      </c>
      <c r="L190" s="47">
        <f>IF(I190="Product",IF(K190/'Commission Rate and Quota'!$D$4&lt;0.5,'Commission Rate and Quota'!$D$20,IF(K190/'Commission Rate and Quota'!$D$4&lt;0.75,'Commission Rate and Quota'!$D$21,IF(K190/'Commission Rate and Quota'!$D$4&lt;0.9,'Commission Rate and Quota'!$D$22,IF('Impact of Quota'!K190/'Commission Rate and Quota'!$D$4&lt;1,'Commission Rate and Quota'!$D$23,IF('Impact of Quota'!K190/'Commission Rate and Quota'!$D$4&lt;1.25,'Commission Rate and Quota'!$D$24,'Commission Rate and Quota'!$D$25))))),IF(K190/'Commission Rate and Quota'!$E$4&lt;0.5,'Commission Rate and Quota'!$E$20,IF(K190/'Commission Rate and Quota'!$E$4&lt;0.75,'Commission Rate and Quota'!$E$21,IF(K190/'Commission Rate and Quota'!$E$4&lt;0.9,'Commission Rate and Quota'!$E$22,IF(K190/'Commission Rate and Quota'!$E$4&lt;1,'Commission Rate and Quota'!$E$23,IF(K190/'Commission Rate and Quota'!$E$4&lt;1.25,'Commission Rate and Quota'!$E$24,'Commission Rate and Quota'!$E$25))))))</f>
        <v>0.16</v>
      </c>
      <c r="M190" s="46">
        <f t="shared" si="14"/>
        <v>-4</v>
      </c>
      <c r="N190" s="51">
        <f>IF(I190="Product",K190/'Commission Rate and Quota'!$D$4,K190/'Commission Rate and Quota'!$E$4)</f>
        <v>1.0956317557265132</v>
      </c>
      <c r="O190" s="43">
        <f t="shared" si="15"/>
        <v>0</v>
      </c>
      <c r="P190" s="29">
        <f t="shared" si="16"/>
        <v>0</v>
      </c>
      <c r="Q190" s="47">
        <f>IF(I190="Product",IF(K190/$S$4&lt;0.5,'Commission Rate and Quota'!$D$20,IF(K190/$S$4&lt;0.75,'Commission Rate and Quota'!$D$21,IF(K190/$S$4&lt;0.9,'Commission Rate and Quota'!$D$22,IF('Impact of Quota'!K190/'Commission Rate and Quota'!$D$6&lt;1,'Commission Rate and Quota'!$D$23,IF('Impact of Quota'!K190/$S$4&lt;1.25,'Commission Rate and Quota'!$D$24,'Commission Rate and Quota'!$D$25))))),IF(K190/$S$4&lt;0.5,'Commission Rate and Quota'!$E$20,IF(K190/$S$4&lt;0.75,'Commission Rate and Quota'!$E$21,IF(K190/$S$4&lt;0.9,'Commission Rate and Quota'!$E$22,IF(K190/$S$4&lt;1,'Commission Rate and Quota'!$E$23,IF(K190/$S$4&lt;1.25,'Commission Rate and Quota'!$E$24,'Commission Rate and Quota'!$E$25))))))</f>
        <v>0.16</v>
      </c>
      <c r="R190" s="34">
        <f t="shared" si="17"/>
        <v>-4</v>
      </c>
    </row>
    <row r="191" spans="1:18" x14ac:dyDescent="0.25">
      <c r="A191" s="43" t="s">
        <v>227</v>
      </c>
      <c r="B191" s="44">
        <v>45947</v>
      </c>
      <c r="C191" s="43">
        <v>167324</v>
      </c>
      <c r="D191" s="45">
        <v>7148.76</v>
      </c>
      <c r="E191" s="45">
        <v>206.06</v>
      </c>
      <c r="F191" s="43" t="s">
        <v>33</v>
      </c>
      <c r="G191" s="43">
        <v>763043</v>
      </c>
      <c r="H191" s="43" t="s">
        <v>12</v>
      </c>
      <c r="I191" s="43" t="s">
        <v>34</v>
      </c>
      <c r="J191" s="43" t="s">
        <v>13</v>
      </c>
      <c r="K191" s="46">
        <f t="shared" si="18"/>
        <v>4056232.310000001</v>
      </c>
      <c r="L191" s="47">
        <f>IF(I191="Product",IF(K191/'Commission Rate and Quota'!$D$4&lt;0.5,'Commission Rate and Quota'!$D$20,IF(K191/'Commission Rate and Quota'!$D$4&lt;0.75,'Commission Rate and Quota'!$D$21,IF(K191/'Commission Rate and Quota'!$D$4&lt;0.9,'Commission Rate and Quota'!$D$22,IF('Impact of Quota'!K191/'Commission Rate and Quota'!$D$4&lt;1,'Commission Rate and Quota'!$D$23,IF('Impact of Quota'!K191/'Commission Rate and Quota'!$D$4&lt;1.25,'Commission Rate and Quota'!$D$24,'Commission Rate and Quota'!$D$25))))),IF(K191/'Commission Rate and Quota'!$E$4&lt;0.5,'Commission Rate and Quota'!$E$20,IF(K191/'Commission Rate and Quota'!$E$4&lt;0.75,'Commission Rate and Quota'!$E$21,IF(K191/'Commission Rate and Quota'!$E$4&lt;0.9,'Commission Rate and Quota'!$E$22,IF(K191/'Commission Rate and Quota'!$E$4&lt;1,'Commission Rate and Quota'!$E$23,IF(K191/'Commission Rate and Quota'!$E$4&lt;1.25,'Commission Rate and Quota'!$E$24,'Commission Rate and Quota'!$E$25))))))</f>
        <v>0.16</v>
      </c>
      <c r="M191" s="46">
        <f t="shared" si="14"/>
        <v>1143.8016</v>
      </c>
      <c r="N191" s="51">
        <f>IF(I191="Product",K191/'Commission Rate and Quota'!$D$4,K191/'Commission Rate and Quota'!$E$4)</f>
        <v>1.0975661214597336</v>
      </c>
      <c r="O191" s="43">
        <f t="shared" si="15"/>
        <v>0</v>
      </c>
      <c r="P191" s="29">
        <f t="shared" si="16"/>
        <v>2.8824579367610605E-2</v>
      </c>
      <c r="Q191" s="47">
        <f>IF(I191="Product",IF(K191/$S$4&lt;0.5,'Commission Rate and Quota'!$D$20,IF(K191/$S$4&lt;0.75,'Commission Rate and Quota'!$D$21,IF(K191/$S$4&lt;0.9,'Commission Rate and Quota'!$D$22,IF('Impact of Quota'!K191/'Commission Rate and Quota'!$D$6&lt;1,'Commission Rate and Quota'!$D$23,IF('Impact of Quota'!K191/$S$4&lt;1.25,'Commission Rate and Quota'!$D$24,'Commission Rate and Quota'!$D$25))))),IF(K191/$S$4&lt;0.5,'Commission Rate and Quota'!$E$20,IF(K191/$S$4&lt;0.75,'Commission Rate and Quota'!$E$21,IF(K191/$S$4&lt;0.9,'Commission Rate and Quota'!$E$22,IF(K191/$S$4&lt;1,'Commission Rate and Quota'!$E$23,IF(K191/$S$4&lt;1.25,'Commission Rate and Quota'!$E$24,'Commission Rate and Quota'!$E$25))))))</f>
        <v>0.16</v>
      </c>
      <c r="R191" s="34">
        <f t="shared" si="17"/>
        <v>1143.8016</v>
      </c>
    </row>
    <row r="192" spans="1:18" x14ac:dyDescent="0.25">
      <c r="A192" s="43" t="s">
        <v>227</v>
      </c>
      <c r="B192" s="44">
        <v>45947</v>
      </c>
      <c r="C192" s="43">
        <v>167324</v>
      </c>
      <c r="D192" s="45">
        <v>1566</v>
      </c>
      <c r="E192" s="45">
        <v>28.5</v>
      </c>
      <c r="F192" s="43" t="s">
        <v>33</v>
      </c>
      <c r="G192" s="43">
        <v>763043</v>
      </c>
      <c r="H192" s="43" t="s">
        <v>12</v>
      </c>
      <c r="I192" s="43" t="s">
        <v>34</v>
      </c>
      <c r="J192" s="43" t="s">
        <v>13</v>
      </c>
      <c r="K192" s="46">
        <f t="shared" si="18"/>
        <v>4057798.310000001</v>
      </c>
      <c r="L192" s="47">
        <f>IF(I192="Product",IF(K192/'Commission Rate and Quota'!$D$4&lt;0.5,'Commission Rate and Quota'!$D$20,IF(K192/'Commission Rate and Quota'!$D$4&lt;0.75,'Commission Rate and Quota'!$D$21,IF(K192/'Commission Rate and Quota'!$D$4&lt;0.9,'Commission Rate and Quota'!$D$22,IF('Impact of Quota'!K192/'Commission Rate and Quota'!$D$4&lt;1,'Commission Rate and Quota'!$D$23,IF('Impact of Quota'!K192/'Commission Rate and Quota'!$D$4&lt;1.25,'Commission Rate and Quota'!$D$24,'Commission Rate and Quota'!$D$25))))),IF(K192/'Commission Rate and Quota'!$E$4&lt;0.5,'Commission Rate and Quota'!$E$20,IF(K192/'Commission Rate and Quota'!$E$4&lt;0.75,'Commission Rate and Quota'!$E$21,IF(K192/'Commission Rate and Quota'!$E$4&lt;0.9,'Commission Rate and Quota'!$E$22,IF(K192/'Commission Rate and Quota'!$E$4&lt;1,'Commission Rate and Quota'!$E$23,IF(K192/'Commission Rate and Quota'!$E$4&lt;1.25,'Commission Rate and Quota'!$E$24,'Commission Rate and Quota'!$E$25))))))</f>
        <v>0.16</v>
      </c>
      <c r="M192" s="46">
        <f t="shared" si="14"/>
        <v>250.56</v>
      </c>
      <c r="N192" s="51">
        <f>IF(I192="Product",K192/'Commission Rate and Quota'!$D$4,K192/'Commission Rate and Quota'!$E$4)</f>
        <v>1.0979898616242132</v>
      </c>
      <c r="O192" s="43">
        <f t="shared" si="15"/>
        <v>0</v>
      </c>
      <c r="P192" s="29">
        <f t="shared" si="16"/>
        <v>1.8199233716475097E-2</v>
      </c>
      <c r="Q192" s="47">
        <f>IF(I192="Product",IF(K192/$S$4&lt;0.5,'Commission Rate and Quota'!$D$20,IF(K192/$S$4&lt;0.75,'Commission Rate and Quota'!$D$21,IF(K192/$S$4&lt;0.9,'Commission Rate and Quota'!$D$22,IF('Impact of Quota'!K192/'Commission Rate and Quota'!$D$6&lt;1,'Commission Rate and Quota'!$D$23,IF('Impact of Quota'!K192/$S$4&lt;1.25,'Commission Rate and Quota'!$D$24,'Commission Rate and Quota'!$D$25))))),IF(K192/$S$4&lt;0.5,'Commission Rate and Quota'!$E$20,IF(K192/$S$4&lt;0.75,'Commission Rate and Quota'!$E$21,IF(K192/$S$4&lt;0.9,'Commission Rate and Quota'!$E$22,IF(K192/$S$4&lt;1,'Commission Rate and Quota'!$E$23,IF(K192/$S$4&lt;1.25,'Commission Rate and Quota'!$E$24,'Commission Rate and Quota'!$E$25))))))</f>
        <v>0.16</v>
      </c>
      <c r="R192" s="34">
        <f t="shared" si="17"/>
        <v>250.56</v>
      </c>
    </row>
    <row r="193" spans="1:25" x14ac:dyDescent="0.25">
      <c r="A193" s="43" t="s">
        <v>227</v>
      </c>
      <c r="B193" s="44">
        <v>45947</v>
      </c>
      <c r="C193" s="43">
        <v>167324</v>
      </c>
      <c r="D193" s="45">
        <v>368.24</v>
      </c>
      <c r="E193" s="45">
        <v>0</v>
      </c>
      <c r="F193" s="43" t="s">
        <v>33</v>
      </c>
      <c r="G193" s="43">
        <v>763043</v>
      </c>
      <c r="H193" s="43" t="s">
        <v>12</v>
      </c>
      <c r="I193" s="43" t="s">
        <v>34</v>
      </c>
      <c r="J193" s="43" t="s">
        <v>13</v>
      </c>
      <c r="K193" s="46">
        <f t="shared" si="18"/>
        <v>4058166.5500000012</v>
      </c>
      <c r="L193" s="47">
        <f>IF(I193="Product",IF(K193/'Commission Rate and Quota'!$D$4&lt;0.5,'Commission Rate and Quota'!$D$20,IF(K193/'Commission Rate and Quota'!$D$4&lt;0.75,'Commission Rate and Quota'!$D$21,IF(K193/'Commission Rate and Quota'!$D$4&lt;0.9,'Commission Rate and Quota'!$D$22,IF('Impact of Quota'!K193/'Commission Rate and Quota'!$D$4&lt;1,'Commission Rate and Quota'!$D$23,IF('Impact of Quota'!K193/'Commission Rate and Quota'!$D$4&lt;1.25,'Commission Rate and Quota'!$D$24,'Commission Rate and Quota'!$D$25))))),IF(K193/'Commission Rate and Quota'!$E$4&lt;0.5,'Commission Rate and Quota'!$E$20,IF(K193/'Commission Rate and Quota'!$E$4&lt;0.75,'Commission Rate and Quota'!$E$21,IF(K193/'Commission Rate and Quota'!$E$4&lt;0.9,'Commission Rate and Quota'!$E$22,IF(K193/'Commission Rate and Quota'!$E$4&lt;1,'Commission Rate and Quota'!$E$23,IF(K193/'Commission Rate and Quota'!$E$4&lt;1.25,'Commission Rate and Quota'!$E$24,'Commission Rate and Quota'!$E$25))))))</f>
        <v>0.16</v>
      </c>
      <c r="M193" s="46">
        <f t="shared" si="14"/>
        <v>58.918400000000005</v>
      </c>
      <c r="N193" s="51">
        <f>IF(I193="Product",K193/'Commission Rate and Quota'!$D$4,K193/'Commission Rate and Quota'!$E$4)</f>
        <v>1.0980895027980113</v>
      </c>
      <c r="O193" s="43">
        <f t="shared" si="15"/>
        <v>0</v>
      </c>
      <c r="P193" s="29">
        <f t="shared" si="16"/>
        <v>0</v>
      </c>
      <c r="Q193" s="47">
        <f>IF(I193="Product",IF(K193/$S$4&lt;0.5,'Commission Rate and Quota'!$D$20,IF(K193/$S$4&lt;0.75,'Commission Rate and Quota'!$D$21,IF(K193/$S$4&lt;0.9,'Commission Rate and Quota'!$D$22,IF('Impact of Quota'!K193/'Commission Rate and Quota'!$D$6&lt;1,'Commission Rate and Quota'!$D$23,IF('Impact of Quota'!K193/$S$4&lt;1.25,'Commission Rate and Quota'!$D$24,'Commission Rate and Quota'!$D$25))))),IF(K193/$S$4&lt;0.5,'Commission Rate and Quota'!$E$20,IF(K193/$S$4&lt;0.75,'Commission Rate and Quota'!$E$21,IF(K193/$S$4&lt;0.9,'Commission Rate and Quota'!$E$22,IF(K193/$S$4&lt;1,'Commission Rate and Quota'!$E$23,IF(K193/$S$4&lt;1.25,'Commission Rate and Quota'!$E$24,'Commission Rate and Quota'!$E$25))))))</f>
        <v>0.16</v>
      </c>
      <c r="R193" s="34">
        <f t="shared" si="17"/>
        <v>58.918400000000005</v>
      </c>
    </row>
    <row r="194" spans="1:25" x14ac:dyDescent="0.25">
      <c r="A194" s="43" t="s">
        <v>171</v>
      </c>
      <c r="B194" s="44">
        <v>45952</v>
      </c>
      <c r="C194" s="43">
        <v>124749</v>
      </c>
      <c r="D194" s="45">
        <v>10854</v>
      </c>
      <c r="E194" s="45">
        <v>1447.2</v>
      </c>
      <c r="F194" s="43" t="s">
        <v>33</v>
      </c>
      <c r="G194" s="43">
        <v>763043</v>
      </c>
      <c r="H194" s="43" t="s">
        <v>12</v>
      </c>
      <c r="I194" s="43" t="s">
        <v>34</v>
      </c>
      <c r="J194" s="43" t="s">
        <v>13</v>
      </c>
      <c r="K194" s="46">
        <f t="shared" si="18"/>
        <v>4069020.5500000012</v>
      </c>
      <c r="L194" s="47">
        <f>IF(I194="Product",IF(K194/'Commission Rate and Quota'!$D$4&lt;0.5,'Commission Rate and Quota'!$D$20,IF(K194/'Commission Rate and Quota'!$D$4&lt;0.75,'Commission Rate and Quota'!$D$21,IF(K194/'Commission Rate and Quota'!$D$4&lt;0.9,'Commission Rate and Quota'!$D$22,IF('Impact of Quota'!K194/'Commission Rate and Quota'!$D$4&lt;1,'Commission Rate and Quota'!$D$23,IF('Impact of Quota'!K194/'Commission Rate and Quota'!$D$4&lt;1.25,'Commission Rate and Quota'!$D$24,'Commission Rate and Quota'!$D$25))))),IF(K194/'Commission Rate and Quota'!$E$4&lt;0.5,'Commission Rate and Quota'!$E$20,IF(K194/'Commission Rate and Quota'!$E$4&lt;0.75,'Commission Rate and Quota'!$E$21,IF(K194/'Commission Rate and Quota'!$E$4&lt;0.9,'Commission Rate and Quota'!$E$22,IF(K194/'Commission Rate and Quota'!$E$4&lt;1,'Commission Rate and Quota'!$E$23,IF(K194/'Commission Rate and Quota'!$E$4&lt;1.25,'Commission Rate and Quota'!$E$24,'Commission Rate and Quota'!$E$25))))))</f>
        <v>0.16</v>
      </c>
      <c r="M194" s="46">
        <f t="shared" si="14"/>
        <v>1736.64</v>
      </c>
      <c r="N194" s="51">
        <f>IF(I194="Product",K194/'Commission Rate and Quota'!$D$4,K194/'Commission Rate and Quota'!$E$4)</f>
        <v>1.1010264604897477</v>
      </c>
      <c r="O194" s="43">
        <f t="shared" si="15"/>
        <v>0</v>
      </c>
      <c r="P194" s="29">
        <f t="shared" si="16"/>
        <v>0.13333333333333333</v>
      </c>
      <c r="Q194" s="47">
        <f>IF(I194="Product",IF(K194/$S$4&lt;0.5,'Commission Rate and Quota'!$D$20,IF(K194/$S$4&lt;0.75,'Commission Rate and Quota'!$D$21,IF(K194/$S$4&lt;0.9,'Commission Rate and Quota'!$D$22,IF('Impact of Quota'!K194/'Commission Rate and Quota'!$D$6&lt;1,'Commission Rate and Quota'!$D$23,IF('Impact of Quota'!K194/$S$4&lt;1.25,'Commission Rate and Quota'!$D$24,'Commission Rate and Quota'!$D$25))))),IF(K194/$S$4&lt;0.5,'Commission Rate and Quota'!$E$20,IF(K194/$S$4&lt;0.75,'Commission Rate and Quota'!$E$21,IF(K194/$S$4&lt;0.9,'Commission Rate and Quota'!$E$22,IF(K194/$S$4&lt;1,'Commission Rate and Quota'!$E$23,IF(K194/$S$4&lt;1.25,'Commission Rate and Quota'!$E$24,'Commission Rate and Quota'!$E$25))))))</f>
        <v>0.16</v>
      </c>
      <c r="R194" s="34">
        <f t="shared" si="17"/>
        <v>1736.64</v>
      </c>
    </row>
    <row r="195" spans="1:25" x14ac:dyDescent="0.25">
      <c r="A195" s="43" t="s">
        <v>228</v>
      </c>
      <c r="B195" s="44">
        <v>45954</v>
      </c>
      <c r="C195" s="43">
        <v>167324</v>
      </c>
      <c r="D195" s="45">
        <v>14145</v>
      </c>
      <c r="E195" s="45">
        <v>0</v>
      </c>
      <c r="F195" s="43" t="s">
        <v>33</v>
      </c>
      <c r="G195" s="43">
        <v>763043</v>
      </c>
      <c r="H195" s="43" t="s">
        <v>12</v>
      </c>
      <c r="I195" s="43" t="s">
        <v>34</v>
      </c>
      <c r="J195" s="43" t="s">
        <v>13</v>
      </c>
      <c r="K195" s="46">
        <f t="shared" si="18"/>
        <v>4083165.5500000012</v>
      </c>
      <c r="L195" s="47">
        <f>IF(I195="Product",IF(K195/'Commission Rate and Quota'!$D$4&lt;0.5,'Commission Rate and Quota'!$D$20,IF(K195/'Commission Rate and Quota'!$D$4&lt;0.75,'Commission Rate and Quota'!$D$21,IF(K195/'Commission Rate and Quota'!$D$4&lt;0.9,'Commission Rate and Quota'!$D$22,IF('Impact of Quota'!K195/'Commission Rate and Quota'!$D$4&lt;1,'Commission Rate and Quota'!$D$23,IF('Impact of Quota'!K195/'Commission Rate and Quota'!$D$4&lt;1.25,'Commission Rate and Quota'!$D$24,'Commission Rate and Quota'!$D$25))))),IF(K195/'Commission Rate and Quota'!$E$4&lt;0.5,'Commission Rate and Quota'!$E$20,IF(K195/'Commission Rate and Quota'!$E$4&lt;0.75,'Commission Rate and Quota'!$E$21,IF(K195/'Commission Rate and Quota'!$E$4&lt;0.9,'Commission Rate and Quota'!$E$22,IF(K195/'Commission Rate and Quota'!$E$4&lt;1,'Commission Rate and Quota'!$E$23,IF(K195/'Commission Rate and Quota'!$E$4&lt;1.25,'Commission Rate and Quota'!$E$24,'Commission Rate and Quota'!$E$25))))))</f>
        <v>0.16</v>
      </c>
      <c r="M195" s="46">
        <f t="shared" ref="M195:M258" si="19">L195*D195</f>
        <v>2263.2000000000003</v>
      </c>
      <c r="N195" s="51">
        <f>IF(I195="Product",K195/'Commission Rate and Quota'!$D$4,K195/'Commission Rate and Quota'!$E$4)</f>
        <v>1.1048539219371043</v>
      </c>
      <c r="O195" s="43">
        <f t="shared" ref="O195:O258" si="20">IF(N195&gt;1.25,1,0)</f>
        <v>0</v>
      </c>
      <c r="P195" s="29">
        <f t="shared" ref="P195:P258" si="21">E195/D195</f>
        <v>0</v>
      </c>
      <c r="Q195" s="47">
        <f>IF(I195="Product",IF(K195/$S$4&lt;0.5,'Commission Rate and Quota'!$D$20,IF(K195/$S$4&lt;0.75,'Commission Rate and Quota'!$D$21,IF(K195/$S$4&lt;0.9,'Commission Rate and Quota'!$D$22,IF('Impact of Quota'!K195/'Commission Rate and Quota'!$D$6&lt;1,'Commission Rate and Quota'!$D$23,IF('Impact of Quota'!K195/$S$4&lt;1.25,'Commission Rate and Quota'!$D$24,'Commission Rate and Quota'!$D$25))))),IF(K195/$S$4&lt;0.5,'Commission Rate and Quota'!$E$20,IF(K195/$S$4&lt;0.75,'Commission Rate and Quota'!$E$21,IF(K195/$S$4&lt;0.9,'Commission Rate and Quota'!$E$22,IF(K195/$S$4&lt;1,'Commission Rate and Quota'!$E$23,IF(K195/$S$4&lt;1.25,'Commission Rate and Quota'!$E$24,'Commission Rate and Quota'!$E$25))))))</f>
        <v>0.16</v>
      </c>
      <c r="R195" s="34">
        <f t="shared" si="17"/>
        <v>2263.2000000000003</v>
      </c>
    </row>
    <row r="196" spans="1:25" x14ac:dyDescent="0.25">
      <c r="A196" s="43" t="s">
        <v>228</v>
      </c>
      <c r="B196" s="44">
        <v>45954</v>
      </c>
      <c r="C196" s="43">
        <v>167324</v>
      </c>
      <c r="D196" s="45">
        <v>374.85</v>
      </c>
      <c r="E196" s="45">
        <v>0</v>
      </c>
      <c r="F196" s="43" t="s">
        <v>33</v>
      </c>
      <c r="G196" s="43">
        <v>763043</v>
      </c>
      <c r="H196" s="43" t="s">
        <v>12</v>
      </c>
      <c r="I196" s="43" t="s">
        <v>34</v>
      </c>
      <c r="J196" s="43" t="s">
        <v>13</v>
      </c>
      <c r="K196" s="46">
        <f t="shared" si="18"/>
        <v>4083540.4000000013</v>
      </c>
      <c r="L196" s="47">
        <f>IF(I196="Product",IF(K196/'Commission Rate and Quota'!$D$4&lt;0.5,'Commission Rate and Quota'!$D$20,IF(K196/'Commission Rate and Quota'!$D$4&lt;0.75,'Commission Rate and Quota'!$D$21,IF(K196/'Commission Rate and Quota'!$D$4&lt;0.9,'Commission Rate and Quota'!$D$22,IF('Impact of Quota'!K196/'Commission Rate and Quota'!$D$4&lt;1,'Commission Rate and Quota'!$D$23,IF('Impact of Quota'!K196/'Commission Rate and Quota'!$D$4&lt;1.25,'Commission Rate and Quota'!$D$24,'Commission Rate and Quota'!$D$25))))),IF(K196/'Commission Rate and Quota'!$E$4&lt;0.5,'Commission Rate and Quota'!$E$20,IF(K196/'Commission Rate and Quota'!$E$4&lt;0.75,'Commission Rate and Quota'!$E$21,IF(K196/'Commission Rate and Quota'!$E$4&lt;0.9,'Commission Rate and Quota'!$E$22,IF(K196/'Commission Rate and Quota'!$E$4&lt;1,'Commission Rate and Quota'!$E$23,IF(K196/'Commission Rate and Quota'!$E$4&lt;1.25,'Commission Rate and Quota'!$E$24,'Commission Rate and Quota'!$E$25))))))</f>
        <v>0.16</v>
      </c>
      <c r="M196" s="46">
        <f t="shared" si="19"/>
        <v>59.976000000000006</v>
      </c>
      <c r="N196" s="51">
        <f>IF(I196="Product",K196/'Commission Rate and Quota'!$D$4,K196/'Commission Rate and Quota'!$E$4)</f>
        <v>1.1049553516948663</v>
      </c>
      <c r="O196" s="43">
        <f t="shared" si="20"/>
        <v>0</v>
      </c>
      <c r="P196" s="29">
        <f t="shared" si="21"/>
        <v>0</v>
      </c>
      <c r="Q196" s="47">
        <f>IF(I196="Product",IF(K196/$S$4&lt;0.5,'Commission Rate and Quota'!$D$20,IF(K196/$S$4&lt;0.75,'Commission Rate and Quota'!$D$21,IF(K196/$S$4&lt;0.9,'Commission Rate and Quota'!$D$22,IF('Impact of Quota'!K196/'Commission Rate and Quota'!$D$6&lt;1,'Commission Rate and Quota'!$D$23,IF('Impact of Quota'!K196/$S$4&lt;1.25,'Commission Rate and Quota'!$D$24,'Commission Rate and Quota'!$D$25))))),IF(K196/$S$4&lt;0.5,'Commission Rate and Quota'!$E$20,IF(K196/$S$4&lt;0.75,'Commission Rate and Quota'!$E$21,IF(K196/$S$4&lt;0.9,'Commission Rate and Quota'!$E$22,IF(K196/$S$4&lt;1,'Commission Rate and Quota'!$E$23,IF(K196/$S$4&lt;1.25,'Commission Rate and Quota'!$E$24,'Commission Rate and Quota'!$E$25))))))</f>
        <v>0.16</v>
      </c>
      <c r="R196" s="34">
        <f t="shared" si="17"/>
        <v>59.976000000000006</v>
      </c>
    </row>
    <row r="197" spans="1:25" x14ac:dyDescent="0.25">
      <c r="A197" s="43" t="s">
        <v>229</v>
      </c>
      <c r="B197" s="44">
        <v>45960</v>
      </c>
      <c r="C197" s="43">
        <v>167324</v>
      </c>
      <c r="D197" s="45">
        <v>21280</v>
      </c>
      <c r="E197" s="45">
        <v>612</v>
      </c>
      <c r="F197" s="43" t="s">
        <v>33</v>
      </c>
      <c r="G197" s="43">
        <v>763043</v>
      </c>
      <c r="H197" s="43" t="s">
        <v>12</v>
      </c>
      <c r="I197" s="43" t="s">
        <v>34</v>
      </c>
      <c r="J197" s="43" t="s">
        <v>13</v>
      </c>
      <c r="K197" s="46">
        <f t="shared" si="18"/>
        <v>4104820.4000000013</v>
      </c>
      <c r="L197" s="47">
        <f>IF(I197="Product",IF(K197/'Commission Rate and Quota'!$D$4&lt;0.5,'Commission Rate and Quota'!$D$20,IF(K197/'Commission Rate and Quota'!$D$4&lt;0.75,'Commission Rate and Quota'!$D$21,IF(K197/'Commission Rate and Quota'!$D$4&lt;0.9,'Commission Rate and Quota'!$D$22,IF('Impact of Quota'!K197/'Commission Rate and Quota'!$D$4&lt;1,'Commission Rate and Quota'!$D$23,IF('Impact of Quota'!K197/'Commission Rate and Quota'!$D$4&lt;1.25,'Commission Rate and Quota'!$D$24,'Commission Rate and Quota'!$D$25))))),IF(K197/'Commission Rate and Quota'!$E$4&lt;0.5,'Commission Rate and Quota'!$E$20,IF(K197/'Commission Rate and Quota'!$E$4&lt;0.75,'Commission Rate and Quota'!$E$21,IF(K197/'Commission Rate and Quota'!$E$4&lt;0.9,'Commission Rate and Quota'!$E$22,IF(K197/'Commission Rate and Quota'!$E$4&lt;1,'Commission Rate and Quota'!$E$23,IF(K197/'Commission Rate and Quota'!$E$4&lt;1.25,'Commission Rate and Quota'!$E$24,'Commission Rate and Quota'!$E$25))))))</f>
        <v>0.16</v>
      </c>
      <c r="M197" s="46">
        <f t="shared" si="19"/>
        <v>3404.8</v>
      </c>
      <c r="N197" s="51">
        <f>IF(I197="Product",K197/'Commission Rate and Quota'!$D$4,K197/'Commission Rate and Quota'!$E$4)</f>
        <v>1.1107134555902183</v>
      </c>
      <c r="O197" s="43">
        <f t="shared" si="20"/>
        <v>0</v>
      </c>
      <c r="P197" s="29">
        <f t="shared" si="21"/>
        <v>2.8759398496240603E-2</v>
      </c>
      <c r="Q197" s="47">
        <f>IF(I197="Product",IF(K197/$S$4&lt;0.5,'Commission Rate and Quota'!$D$20,IF(K197/$S$4&lt;0.75,'Commission Rate and Quota'!$D$21,IF(K197/$S$4&lt;0.9,'Commission Rate and Quota'!$D$22,IF('Impact of Quota'!K197/'Commission Rate and Quota'!$D$6&lt;1,'Commission Rate and Quota'!$D$23,IF('Impact of Quota'!K197/$S$4&lt;1.25,'Commission Rate and Quota'!$D$24,'Commission Rate and Quota'!$D$25))))),IF(K197/$S$4&lt;0.5,'Commission Rate and Quota'!$E$20,IF(K197/$S$4&lt;0.75,'Commission Rate and Quota'!$E$21,IF(K197/$S$4&lt;0.9,'Commission Rate and Quota'!$E$22,IF(K197/$S$4&lt;1,'Commission Rate and Quota'!$E$23,IF(K197/$S$4&lt;1.25,'Commission Rate and Quota'!$E$24,'Commission Rate and Quota'!$E$25))))))</f>
        <v>0.16</v>
      </c>
      <c r="R197" s="34">
        <f t="shared" si="17"/>
        <v>3404.8</v>
      </c>
    </row>
    <row r="198" spans="1:25" x14ac:dyDescent="0.25">
      <c r="A198" s="43" t="s">
        <v>229</v>
      </c>
      <c r="B198" s="44">
        <v>45960</v>
      </c>
      <c r="C198" s="43">
        <v>167324</v>
      </c>
      <c r="D198" s="45">
        <v>1066.8499999999999</v>
      </c>
      <c r="E198" s="45">
        <v>0</v>
      </c>
      <c r="F198" s="43" t="s">
        <v>33</v>
      </c>
      <c r="G198" s="43">
        <v>763043</v>
      </c>
      <c r="H198" s="43" t="s">
        <v>12</v>
      </c>
      <c r="I198" s="43" t="s">
        <v>34</v>
      </c>
      <c r="J198" s="43" t="s">
        <v>13</v>
      </c>
      <c r="K198" s="46">
        <f t="shared" si="18"/>
        <v>4105887.2500000014</v>
      </c>
      <c r="L198" s="47">
        <f>IF(I198="Product",IF(K198/'Commission Rate and Quota'!$D$4&lt;0.5,'Commission Rate and Quota'!$D$20,IF(K198/'Commission Rate and Quota'!$D$4&lt;0.75,'Commission Rate and Quota'!$D$21,IF(K198/'Commission Rate and Quota'!$D$4&lt;0.9,'Commission Rate and Quota'!$D$22,IF('Impact of Quota'!K198/'Commission Rate and Quota'!$D$4&lt;1,'Commission Rate and Quota'!$D$23,IF('Impact of Quota'!K198/'Commission Rate and Quota'!$D$4&lt;1.25,'Commission Rate and Quota'!$D$24,'Commission Rate and Quota'!$D$25))))),IF(K198/'Commission Rate and Quota'!$E$4&lt;0.5,'Commission Rate and Quota'!$E$20,IF(K198/'Commission Rate and Quota'!$E$4&lt;0.75,'Commission Rate and Quota'!$E$21,IF(K198/'Commission Rate and Quota'!$E$4&lt;0.9,'Commission Rate and Quota'!$E$22,IF(K198/'Commission Rate and Quota'!$E$4&lt;1,'Commission Rate and Quota'!$E$23,IF(K198/'Commission Rate and Quota'!$E$4&lt;1.25,'Commission Rate and Quota'!$E$24,'Commission Rate and Quota'!$E$25))))))</f>
        <v>0.16</v>
      </c>
      <c r="M198" s="46">
        <f t="shared" si="19"/>
        <v>170.696</v>
      </c>
      <c r="N198" s="51">
        <f>IF(I198="Product",K198/'Commission Rate and Quota'!$D$4,K198/'Commission Rate and Quota'!$E$4)</f>
        <v>1.1110021319596146</v>
      </c>
      <c r="O198" s="43">
        <f t="shared" si="20"/>
        <v>0</v>
      </c>
      <c r="P198" s="29">
        <f t="shared" si="21"/>
        <v>0</v>
      </c>
      <c r="Q198" s="47">
        <f>IF(I198="Product",IF(K198/$S$4&lt;0.5,'Commission Rate and Quota'!$D$20,IF(K198/$S$4&lt;0.75,'Commission Rate and Quota'!$D$21,IF(K198/$S$4&lt;0.9,'Commission Rate and Quota'!$D$22,IF('Impact of Quota'!K198/'Commission Rate and Quota'!$D$6&lt;1,'Commission Rate and Quota'!$D$23,IF('Impact of Quota'!K198/$S$4&lt;1.25,'Commission Rate and Quota'!$D$24,'Commission Rate and Quota'!$D$25))))),IF(K198/$S$4&lt;0.5,'Commission Rate and Quota'!$E$20,IF(K198/$S$4&lt;0.75,'Commission Rate and Quota'!$E$21,IF(K198/$S$4&lt;0.9,'Commission Rate and Quota'!$E$22,IF(K198/$S$4&lt;1,'Commission Rate and Quota'!$E$23,IF(K198/$S$4&lt;1.25,'Commission Rate and Quota'!$E$24,'Commission Rate and Quota'!$E$25))))))</f>
        <v>0.16</v>
      </c>
      <c r="R198" s="34">
        <f t="shared" si="17"/>
        <v>170.696</v>
      </c>
    </row>
    <row r="199" spans="1:25" x14ac:dyDescent="0.25">
      <c r="A199" s="43" t="s">
        <v>230</v>
      </c>
      <c r="B199" s="44">
        <v>45962</v>
      </c>
      <c r="C199" s="43">
        <v>167324</v>
      </c>
      <c r="D199" s="45">
        <v>9972</v>
      </c>
      <c r="E199" s="45">
        <v>972</v>
      </c>
      <c r="F199" s="43" t="s">
        <v>33</v>
      </c>
      <c r="G199" s="43">
        <v>763043</v>
      </c>
      <c r="H199" s="43" t="s">
        <v>12</v>
      </c>
      <c r="I199" s="43" t="s">
        <v>34</v>
      </c>
      <c r="J199" s="43" t="s">
        <v>13</v>
      </c>
      <c r="K199" s="46">
        <f t="shared" si="18"/>
        <v>4115859.2500000014</v>
      </c>
      <c r="L199" s="47">
        <f>IF(I199="Product",IF(K199/'Commission Rate and Quota'!$D$4&lt;0.5,'Commission Rate and Quota'!$D$20,IF(K199/'Commission Rate and Quota'!$D$4&lt;0.75,'Commission Rate and Quota'!$D$21,IF(K199/'Commission Rate and Quota'!$D$4&lt;0.9,'Commission Rate and Quota'!$D$22,IF('Impact of Quota'!K199/'Commission Rate and Quota'!$D$4&lt;1,'Commission Rate and Quota'!$D$23,IF('Impact of Quota'!K199/'Commission Rate and Quota'!$D$4&lt;1.25,'Commission Rate and Quota'!$D$24,'Commission Rate and Quota'!$D$25))))),IF(K199/'Commission Rate and Quota'!$E$4&lt;0.5,'Commission Rate and Quota'!$E$20,IF(K199/'Commission Rate and Quota'!$E$4&lt;0.75,'Commission Rate and Quota'!$E$21,IF(K199/'Commission Rate and Quota'!$E$4&lt;0.9,'Commission Rate and Quota'!$E$22,IF(K199/'Commission Rate and Quota'!$E$4&lt;1,'Commission Rate and Quota'!$E$23,IF(K199/'Commission Rate and Quota'!$E$4&lt;1.25,'Commission Rate and Quota'!$E$24,'Commission Rate and Quota'!$E$25))))))</f>
        <v>0.16</v>
      </c>
      <c r="M199" s="46">
        <f t="shared" si="19"/>
        <v>1595.52</v>
      </c>
      <c r="N199" s="51">
        <f>IF(I199="Product",K199/'Commission Rate and Quota'!$D$4,K199/'Commission Rate and Quota'!$E$4)</f>
        <v>1.1137004313977936</v>
      </c>
      <c r="O199" s="43">
        <f t="shared" si="20"/>
        <v>0</v>
      </c>
      <c r="P199" s="29">
        <f t="shared" si="21"/>
        <v>9.7472924187725629E-2</v>
      </c>
      <c r="Q199" s="47">
        <f>IF(I199="Product",IF(K199/$S$4&lt;0.5,'Commission Rate and Quota'!$D$20,IF(K199/$S$4&lt;0.75,'Commission Rate and Quota'!$D$21,IF(K199/$S$4&lt;0.9,'Commission Rate and Quota'!$D$22,IF('Impact of Quota'!K199/'Commission Rate and Quota'!$D$6&lt;1,'Commission Rate and Quota'!$D$23,IF('Impact of Quota'!K199/$S$4&lt;1.25,'Commission Rate and Quota'!$D$24,'Commission Rate and Quota'!$D$25))))),IF(K199/$S$4&lt;0.5,'Commission Rate and Quota'!$E$20,IF(K199/$S$4&lt;0.75,'Commission Rate and Quota'!$E$21,IF(K199/$S$4&lt;0.9,'Commission Rate and Quota'!$E$22,IF(K199/$S$4&lt;1,'Commission Rate and Quota'!$E$23,IF(K199/$S$4&lt;1.25,'Commission Rate and Quota'!$E$24,'Commission Rate and Quota'!$E$25))))))</f>
        <v>0.16</v>
      </c>
      <c r="R199" s="34">
        <f t="shared" si="17"/>
        <v>1595.52</v>
      </c>
    </row>
    <row r="200" spans="1:25" x14ac:dyDescent="0.25">
      <c r="A200" s="43" t="s">
        <v>302</v>
      </c>
      <c r="B200" s="44">
        <v>45962</v>
      </c>
      <c r="C200" s="43">
        <v>398599</v>
      </c>
      <c r="D200" s="45">
        <v>36954.199999999997</v>
      </c>
      <c r="E200" s="45">
        <v>2956.6</v>
      </c>
      <c r="F200" s="43" t="s">
        <v>33</v>
      </c>
      <c r="G200" s="43">
        <v>763043</v>
      </c>
      <c r="H200" s="43" t="s">
        <v>12</v>
      </c>
      <c r="I200" s="43" t="s">
        <v>34</v>
      </c>
      <c r="J200" s="43" t="s">
        <v>13</v>
      </c>
      <c r="K200" s="46">
        <f t="shared" si="18"/>
        <v>4152813.4500000016</v>
      </c>
      <c r="L200" s="47">
        <f>IF(I200="Product",IF(K200/'Commission Rate and Quota'!$D$4&lt;0.5,'Commission Rate and Quota'!$D$20,IF(K200/'Commission Rate and Quota'!$D$4&lt;0.75,'Commission Rate and Quota'!$D$21,IF(K200/'Commission Rate and Quota'!$D$4&lt;0.9,'Commission Rate and Quota'!$D$22,IF('Impact of Quota'!K200/'Commission Rate and Quota'!$D$4&lt;1,'Commission Rate and Quota'!$D$23,IF('Impact of Quota'!K200/'Commission Rate and Quota'!$D$4&lt;1.25,'Commission Rate and Quota'!$D$24,'Commission Rate and Quota'!$D$25))))),IF(K200/'Commission Rate and Quota'!$E$4&lt;0.5,'Commission Rate and Quota'!$E$20,IF(K200/'Commission Rate and Quota'!$E$4&lt;0.75,'Commission Rate and Quota'!$E$21,IF(K200/'Commission Rate and Quota'!$E$4&lt;0.9,'Commission Rate and Quota'!$E$22,IF(K200/'Commission Rate and Quota'!$E$4&lt;1,'Commission Rate and Quota'!$E$23,IF(K200/'Commission Rate and Quota'!$E$4&lt;1.25,'Commission Rate and Quota'!$E$24,'Commission Rate and Quota'!$E$25))))))</f>
        <v>0.16</v>
      </c>
      <c r="M200" s="46">
        <f t="shared" si="19"/>
        <v>5912.6719999999996</v>
      </c>
      <c r="N200" s="51">
        <f>IF(I200="Product",K200/'Commission Rate and Quota'!$D$4,K200/'Commission Rate and Quota'!$E$4)</f>
        <v>1.1236997792817041</v>
      </c>
      <c r="O200" s="43">
        <f t="shared" si="20"/>
        <v>0</v>
      </c>
      <c r="P200" s="29">
        <f t="shared" si="21"/>
        <v>8.0007143978221701E-2</v>
      </c>
      <c r="Q200" s="47">
        <f>IF(I200="Product",IF(K200/$S$4&lt;0.5,'Commission Rate and Quota'!$D$20,IF(K200/$S$4&lt;0.75,'Commission Rate and Quota'!$D$21,IF(K200/$S$4&lt;0.9,'Commission Rate and Quota'!$D$22,IF('Impact of Quota'!K200/'Commission Rate and Quota'!$D$6&lt;1,'Commission Rate and Quota'!$D$23,IF('Impact of Quota'!K200/$S$4&lt;1.25,'Commission Rate and Quota'!$D$24,'Commission Rate and Quota'!$D$25))))),IF(K200/$S$4&lt;0.5,'Commission Rate and Quota'!$E$20,IF(K200/$S$4&lt;0.75,'Commission Rate and Quota'!$E$21,IF(K200/$S$4&lt;0.9,'Commission Rate and Quota'!$E$22,IF(K200/$S$4&lt;1,'Commission Rate and Quota'!$E$23,IF(K200/$S$4&lt;1.25,'Commission Rate and Quota'!$E$24,'Commission Rate and Quota'!$E$25))))))</f>
        <v>0.16</v>
      </c>
      <c r="R200" s="34">
        <f t="shared" si="17"/>
        <v>5912.6719999999996</v>
      </c>
    </row>
    <row r="201" spans="1:25" x14ac:dyDescent="0.25">
      <c r="A201" s="43" t="s">
        <v>302</v>
      </c>
      <c r="B201" s="44">
        <v>45962</v>
      </c>
      <c r="C201" s="43">
        <v>398599</v>
      </c>
      <c r="D201" s="45">
        <v>2217.25</v>
      </c>
      <c r="E201" s="45">
        <v>0</v>
      </c>
      <c r="F201" s="43" t="s">
        <v>33</v>
      </c>
      <c r="G201" s="43">
        <v>763043</v>
      </c>
      <c r="H201" s="43" t="s">
        <v>12</v>
      </c>
      <c r="I201" s="43" t="s">
        <v>34</v>
      </c>
      <c r="J201" s="43" t="s">
        <v>13</v>
      </c>
      <c r="K201" s="46">
        <f t="shared" si="18"/>
        <v>4155030.7000000016</v>
      </c>
      <c r="L201" s="47">
        <f>IF(I201="Product",IF(K201/'Commission Rate and Quota'!$D$4&lt;0.5,'Commission Rate and Quota'!$D$20,IF(K201/'Commission Rate and Quota'!$D$4&lt;0.75,'Commission Rate and Quota'!$D$21,IF(K201/'Commission Rate and Quota'!$D$4&lt;0.9,'Commission Rate and Quota'!$D$22,IF('Impact of Quota'!K201/'Commission Rate and Quota'!$D$4&lt;1,'Commission Rate and Quota'!$D$23,IF('Impact of Quota'!K201/'Commission Rate and Quota'!$D$4&lt;1.25,'Commission Rate and Quota'!$D$24,'Commission Rate and Quota'!$D$25))))),IF(K201/'Commission Rate and Quota'!$E$4&lt;0.5,'Commission Rate and Quota'!$E$20,IF(K201/'Commission Rate and Quota'!$E$4&lt;0.75,'Commission Rate and Quota'!$E$21,IF(K201/'Commission Rate and Quota'!$E$4&lt;0.9,'Commission Rate and Quota'!$E$22,IF(K201/'Commission Rate and Quota'!$E$4&lt;1,'Commission Rate and Quota'!$E$23,IF(K201/'Commission Rate and Quota'!$E$4&lt;1.25,'Commission Rate and Quota'!$E$24,'Commission Rate and Quota'!$E$25))))))</f>
        <v>0.16</v>
      </c>
      <c r="M201" s="46">
        <f t="shared" si="19"/>
        <v>354.76</v>
      </c>
      <c r="N201" s="51">
        <f>IF(I201="Product",K201/'Commission Rate and Quota'!$D$4,K201/'Commission Rate and Quota'!$E$4)</f>
        <v>1.1242997396135634</v>
      </c>
      <c r="O201" s="43">
        <f t="shared" si="20"/>
        <v>0</v>
      </c>
      <c r="P201" s="29">
        <f t="shared" si="21"/>
        <v>0</v>
      </c>
      <c r="Q201" s="47">
        <f>IF(I201="Product",IF(K201/$S$4&lt;0.5,'Commission Rate and Quota'!$D$20,IF(K201/$S$4&lt;0.75,'Commission Rate and Quota'!$D$21,IF(K201/$S$4&lt;0.9,'Commission Rate and Quota'!$D$22,IF('Impact of Quota'!K201/'Commission Rate and Quota'!$D$6&lt;1,'Commission Rate and Quota'!$D$23,IF('Impact of Quota'!K201/$S$4&lt;1.25,'Commission Rate and Quota'!$D$24,'Commission Rate and Quota'!$D$25))))),IF(K201/$S$4&lt;0.5,'Commission Rate and Quota'!$E$20,IF(K201/$S$4&lt;0.75,'Commission Rate and Quota'!$E$21,IF(K201/$S$4&lt;0.9,'Commission Rate and Quota'!$E$22,IF(K201/$S$4&lt;1,'Commission Rate and Quota'!$E$23,IF(K201/$S$4&lt;1.25,'Commission Rate and Quota'!$E$24,'Commission Rate and Quota'!$E$25))))))</f>
        <v>0.16</v>
      </c>
      <c r="R201" s="34">
        <f t="shared" si="17"/>
        <v>354.76</v>
      </c>
    </row>
    <row r="202" spans="1:25" x14ac:dyDescent="0.25">
      <c r="A202" s="43" t="s">
        <v>172</v>
      </c>
      <c r="B202" s="44">
        <v>45966</v>
      </c>
      <c r="C202" s="43">
        <v>124749</v>
      </c>
      <c r="D202" s="45">
        <v>3200</v>
      </c>
      <c r="E202" s="45">
        <v>320</v>
      </c>
      <c r="F202" s="43" t="s">
        <v>33</v>
      </c>
      <c r="G202" s="43">
        <v>763043</v>
      </c>
      <c r="H202" s="43" t="s">
        <v>12</v>
      </c>
      <c r="I202" s="43" t="s">
        <v>34</v>
      </c>
      <c r="J202" s="43" t="s">
        <v>13</v>
      </c>
      <c r="K202" s="46">
        <f t="shared" si="18"/>
        <v>4158230.7000000016</v>
      </c>
      <c r="L202" s="47">
        <f>IF(I202="Product",IF(K202/'Commission Rate and Quota'!$D$4&lt;0.5,'Commission Rate and Quota'!$D$20,IF(K202/'Commission Rate and Quota'!$D$4&lt;0.75,'Commission Rate and Quota'!$D$21,IF(K202/'Commission Rate and Quota'!$D$4&lt;0.9,'Commission Rate and Quota'!$D$22,IF('Impact of Quota'!K202/'Commission Rate and Quota'!$D$4&lt;1,'Commission Rate and Quota'!$D$23,IF('Impact of Quota'!K202/'Commission Rate and Quota'!$D$4&lt;1.25,'Commission Rate and Quota'!$D$24,'Commission Rate and Quota'!$D$25))))),IF(K202/'Commission Rate and Quota'!$E$4&lt;0.5,'Commission Rate and Quota'!$E$20,IF(K202/'Commission Rate and Quota'!$E$4&lt;0.75,'Commission Rate and Quota'!$E$21,IF(K202/'Commission Rate and Quota'!$E$4&lt;0.9,'Commission Rate and Quota'!$E$22,IF(K202/'Commission Rate and Quota'!$E$4&lt;1,'Commission Rate and Quota'!$E$23,IF(K202/'Commission Rate and Quota'!$E$4&lt;1.25,'Commission Rate and Quota'!$E$24,'Commission Rate and Quota'!$E$25))))))</f>
        <v>0.16</v>
      </c>
      <c r="M202" s="46">
        <f t="shared" si="19"/>
        <v>512</v>
      </c>
      <c r="N202" s="51">
        <f>IF(I202="Product",K202/'Commission Rate and Quota'!$D$4,K202/'Commission Rate and Quota'!$E$4)</f>
        <v>1.1251656198985789</v>
      </c>
      <c r="O202" s="43">
        <f t="shared" si="20"/>
        <v>0</v>
      </c>
      <c r="P202" s="29">
        <f t="shared" si="21"/>
        <v>0.1</v>
      </c>
      <c r="Q202" s="47">
        <f>IF(I202="Product",IF(K202/$S$4&lt;0.5,'Commission Rate and Quota'!$D$20,IF(K202/$S$4&lt;0.75,'Commission Rate and Quota'!$D$21,IF(K202/$S$4&lt;0.9,'Commission Rate and Quota'!$D$22,IF('Impact of Quota'!K202/'Commission Rate and Quota'!$D$6&lt;1,'Commission Rate and Quota'!$D$23,IF('Impact of Quota'!K202/$S$4&lt;1.25,'Commission Rate and Quota'!$D$24,'Commission Rate and Quota'!$D$25))))),IF(K202/$S$4&lt;0.5,'Commission Rate and Quota'!$E$20,IF(K202/$S$4&lt;0.75,'Commission Rate and Quota'!$E$21,IF(K202/$S$4&lt;0.9,'Commission Rate and Quota'!$E$22,IF(K202/$S$4&lt;1,'Commission Rate and Quota'!$E$23,IF(K202/$S$4&lt;1.25,'Commission Rate and Quota'!$E$24,'Commission Rate and Quota'!$E$25))))))</f>
        <v>0.16</v>
      </c>
      <c r="R202" s="34">
        <f t="shared" si="17"/>
        <v>512</v>
      </c>
    </row>
    <row r="203" spans="1:25" x14ac:dyDescent="0.25">
      <c r="A203" s="43" t="s">
        <v>172</v>
      </c>
      <c r="B203" s="44">
        <v>45966</v>
      </c>
      <c r="C203" s="43">
        <v>124749</v>
      </c>
      <c r="D203" s="45">
        <v>639.99</v>
      </c>
      <c r="E203" s="45">
        <v>63.99</v>
      </c>
      <c r="F203" s="43" t="s">
        <v>33</v>
      </c>
      <c r="G203" s="43">
        <v>763043</v>
      </c>
      <c r="H203" s="43" t="s">
        <v>12</v>
      </c>
      <c r="I203" s="43" t="s">
        <v>34</v>
      </c>
      <c r="J203" s="43" t="s">
        <v>13</v>
      </c>
      <c r="K203" s="46">
        <f t="shared" si="18"/>
        <v>4158870.6900000018</v>
      </c>
      <c r="L203" s="47">
        <f>IF(I203="Product",IF(K203/'Commission Rate and Quota'!$D$4&lt;0.5,'Commission Rate and Quota'!$D$20,IF(K203/'Commission Rate and Quota'!$D$4&lt;0.75,'Commission Rate and Quota'!$D$21,IF(K203/'Commission Rate and Quota'!$D$4&lt;0.9,'Commission Rate and Quota'!$D$22,IF('Impact of Quota'!K203/'Commission Rate and Quota'!$D$4&lt;1,'Commission Rate and Quota'!$D$23,IF('Impact of Quota'!K203/'Commission Rate and Quota'!$D$4&lt;1.25,'Commission Rate and Quota'!$D$24,'Commission Rate and Quota'!$D$25))))),IF(K203/'Commission Rate and Quota'!$E$4&lt;0.5,'Commission Rate and Quota'!$E$20,IF(K203/'Commission Rate and Quota'!$E$4&lt;0.75,'Commission Rate and Quota'!$E$21,IF(K203/'Commission Rate and Quota'!$E$4&lt;0.9,'Commission Rate and Quota'!$E$22,IF(K203/'Commission Rate and Quota'!$E$4&lt;1,'Commission Rate and Quota'!$E$23,IF(K203/'Commission Rate and Quota'!$E$4&lt;1.25,'Commission Rate and Quota'!$E$24,'Commission Rate and Quota'!$E$25))))))</f>
        <v>0.16</v>
      </c>
      <c r="M203" s="46">
        <f t="shared" si="19"/>
        <v>102.39840000000001</v>
      </c>
      <c r="N203" s="51">
        <f>IF(I203="Product",K203/'Commission Rate and Quota'!$D$4,K203/'Commission Rate and Quota'!$E$4)</f>
        <v>1.1253387932497061</v>
      </c>
      <c r="O203" s="43">
        <f t="shared" si="20"/>
        <v>0</v>
      </c>
      <c r="P203" s="29">
        <f t="shared" si="21"/>
        <v>9.9985937280270012E-2</v>
      </c>
      <c r="Q203" s="47">
        <f>IF(I203="Product",IF(K203/$S$4&lt;0.5,'Commission Rate and Quota'!$D$20,IF(K203/$S$4&lt;0.75,'Commission Rate and Quota'!$D$21,IF(K203/$S$4&lt;0.9,'Commission Rate and Quota'!$D$22,IF('Impact of Quota'!K203/'Commission Rate and Quota'!$D$6&lt;1,'Commission Rate and Quota'!$D$23,IF('Impact of Quota'!K203/$S$4&lt;1.25,'Commission Rate and Quota'!$D$24,'Commission Rate and Quota'!$D$25))))),IF(K203/$S$4&lt;0.5,'Commission Rate and Quota'!$E$20,IF(K203/$S$4&lt;0.75,'Commission Rate and Quota'!$E$21,IF(K203/$S$4&lt;0.9,'Commission Rate and Quota'!$E$22,IF(K203/$S$4&lt;1,'Commission Rate and Quota'!$E$23,IF(K203/$S$4&lt;1.25,'Commission Rate and Quota'!$E$24,'Commission Rate and Quota'!$E$25))))))</f>
        <v>0.16</v>
      </c>
      <c r="R203" s="34">
        <f t="shared" si="17"/>
        <v>102.39840000000001</v>
      </c>
    </row>
    <row r="204" spans="1:25" x14ac:dyDescent="0.25">
      <c r="A204" s="43" t="s">
        <v>172</v>
      </c>
      <c r="B204" s="44">
        <v>45966</v>
      </c>
      <c r="C204" s="43">
        <v>124749</v>
      </c>
      <c r="D204" s="45">
        <v>-25</v>
      </c>
      <c r="E204" s="45">
        <v>0</v>
      </c>
      <c r="F204" s="43" t="s">
        <v>33</v>
      </c>
      <c r="G204" s="43">
        <v>763043</v>
      </c>
      <c r="H204" s="43" t="s">
        <v>12</v>
      </c>
      <c r="I204" s="43" t="s">
        <v>34</v>
      </c>
      <c r="J204" s="43" t="s">
        <v>13</v>
      </c>
      <c r="K204" s="46">
        <f t="shared" si="18"/>
        <v>4158845.6900000018</v>
      </c>
      <c r="L204" s="47">
        <f>IF(I204="Product",IF(K204/'Commission Rate and Quota'!$D$4&lt;0.5,'Commission Rate and Quota'!$D$20,IF(K204/'Commission Rate and Quota'!$D$4&lt;0.75,'Commission Rate and Quota'!$D$21,IF(K204/'Commission Rate and Quota'!$D$4&lt;0.9,'Commission Rate and Quota'!$D$22,IF('Impact of Quota'!K204/'Commission Rate and Quota'!$D$4&lt;1,'Commission Rate and Quota'!$D$23,IF('Impact of Quota'!K204/'Commission Rate and Quota'!$D$4&lt;1.25,'Commission Rate and Quota'!$D$24,'Commission Rate and Quota'!$D$25))))),IF(K204/'Commission Rate and Quota'!$E$4&lt;0.5,'Commission Rate and Quota'!$E$20,IF(K204/'Commission Rate and Quota'!$E$4&lt;0.75,'Commission Rate and Quota'!$E$21,IF(K204/'Commission Rate and Quota'!$E$4&lt;0.9,'Commission Rate and Quota'!$E$22,IF(K204/'Commission Rate and Quota'!$E$4&lt;1,'Commission Rate and Quota'!$E$23,IF(K204/'Commission Rate and Quota'!$E$4&lt;1.25,'Commission Rate and Quota'!$E$24,'Commission Rate and Quota'!$E$25))))))</f>
        <v>0.16</v>
      </c>
      <c r="M204" s="46">
        <f t="shared" si="19"/>
        <v>-4</v>
      </c>
      <c r="N204" s="51">
        <f>IF(I204="Product",K204/'Commission Rate and Quota'!$D$4,K204/'Commission Rate and Quota'!$E$4)</f>
        <v>1.1253320285599793</v>
      </c>
      <c r="O204" s="43">
        <f t="shared" si="20"/>
        <v>0</v>
      </c>
      <c r="P204" s="29">
        <f t="shared" si="21"/>
        <v>0</v>
      </c>
      <c r="Q204" s="47">
        <f>IF(I204="Product",IF(K204/$S$4&lt;0.5,'Commission Rate and Quota'!$D$20,IF(K204/$S$4&lt;0.75,'Commission Rate and Quota'!$D$21,IF(K204/$S$4&lt;0.9,'Commission Rate and Quota'!$D$22,IF('Impact of Quota'!K204/'Commission Rate and Quota'!$D$6&lt;1,'Commission Rate and Quota'!$D$23,IF('Impact of Quota'!K204/$S$4&lt;1.25,'Commission Rate and Quota'!$D$24,'Commission Rate and Quota'!$D$25))))),IF(K204/$S$4&lt;0.5,'Commission Rate and Quota'!$E$20,IF(K204/$S$4&lt;0.75,'Commission Rate and Quota'!$E$21,IF(K204/$S$4&lt;0.9,'Commission Rate and Quota'!$E$22,IF(K204/$S$4&lt;1,'Commission Rate and Quota'!$E$23,IF(K204/$S$4&lt;1.25,'Commission Rate and Quota'!$E$24,'Commission Rate and Quota'!$E$25))))))</f>
        <v>0.16</v>
      </c>
      <c r="R204" s="34">
        <f t="shared" si="17"/>
        <v>-4</v>
      </c>
    </row>
    <row r="205" spans="1:25" x14ac:dyDescent="0.25">
      <c r="A205" s="43" t="s">
        <v>231</v>
      </c>
      <c r="B205" s="44">
        <v>45970</v>
      </c>
      <c r="C205" s="43">
        <v>167324</v>
      </c>
      <c r="D205" s="45">
        <v>8157.32</v>
      </c>
      <c r="E205" s="45">
        <v>245.32</v>
      </c>
      <c r="F205" s="43" t="s">
        <v>33</v>
      </c>
      <c r="G205" s="43">
        <v>763043</v>
      </c>
      <c r="H205" s="43" t="s">
        <v>12</v>
      </c>
      <c r="I205" s="43" t="s">
        <v>34</v>
      </c>
      <c r="J205" s="43" t="s">
        <v>13</v>
      </c>
      <c r="K205" s="46">
        <f t="shared" si="18"/>
        <v>4167003.0100000016</v>
      </c>
      <c r="L205" s="47">
        <f>IF(I205="Product",IF(K205/'Commission Rate and Quota'!$D$4&lt;0.5,'Commission Rate and Quota'!$D$20,IF(K205/'Commission Rate and Quota'!$D$4&lt;0.75,'Commission Rate and Quota'!$D$21,IF(K205/'Commission Rate and Quota'!$D$4&lt;0.9,'Commission Rate and Quota'!$D$22,IF('Impact of Quota'!K205/'Commission Rate and Quota'!$D$4&lt;1,'Commission Rate and Quota'!$D$23,IF('Impact of Quota'!K205/'Commission Rate and Quota'!$D$4&lt;1.25,'Commission Rate and Quota'!$D$24,'Commission Rate and Quota'!$D$25))))),IF(K205/'Commission Rate and Quota'!$E$4&lt;0.5,'Commission Rate and Quota'!$E$20,IF(K205/'Commission Rate and Quota'!$E$4&lt;0.75,'Commission Rate and Quota'!$E$21,IF(K205/'Commission Rate and Quota'!$E$4&lt;0.9,'Commission Rate and Quota'!$E$22,IF(K205/'Commission Rate and Quota'!$E$4&lt;1,'Commission Rate and Quota'!$E$23,IF(K205/'Commission Rate and Quota'!$E$4&lt;1.25,'Commission Rate and Quota'!$E$24,'Commission Rate and Quota'!$E$25))))))</f>
        <v>0.16</v>
      </c>
      <c r="M205" s="46">
        <f t="shared" si="19"/>
        <v>1305.1712</v>
      </c>
      <c r="N205" s="51">
        <f>IF(I205="Product",K205/'Commission Rate and Quota'!$D$4,K205/'Commission Rate and Quota'!$E$4)</f>
        <v>1.1275392981120296</v>
      </c>
      <c r="O205" s="43">
        <f t="shared" si="20"/>
        <v>0</v>
      </c>
      <c r="P205" s="29">
        <f t="shared" si="21"/>
        <v>3.007360260477706E-2</v>
      </c>
      <c r="Q205" s="47">
        <f>IF(I205="Product",IF(K205/$S$4&lt;0.5,'Commission Rate and Quota'!$D$20,IF(K205/$S$4&lt;0.75,'Commission Rate and Quota'!$D$21,IF(K205/$S$4&lt;0.9,'Commission Rate and Quota'!$D$22,IF('Impact of Quota'!K205/'Commission Rate and Quota'!$D$6&lt;1,'Commission Rate and Quota'!$D$23,IF('Impact of Quota'!K205/$S$4&lt;1.25,'Commission Rate and Quota'!$D$24,'Commission Rate and Quota'!$D$25))))),IF(K205/$S$4&lt;0.5,'Commission Rate and Quota'!$E$20,IF(K205/$S$4&lt;0.75,'Commission Rate and Quota'!$E$21,IF(K205/$S$4&lt;0.9,'Commission Rate and Quota'!$E$22,IF(K205/$S$4&lt;1,'Commission Rate and Quota'!$E$23,IF(K205/$S$4&lt;1.25,'Commission Rate and Quota'!$E$24,'Commission Rate and Quota'!$E$25))))))</f>
        <v>0.16</v>
      </c>
      <c r="R205" s="34">
        <f t="shared" si="17"/>
        <v>1305.1712</v>
      </c>
      <c r="W205" s="34">
        <f>SUM(D222:D245)</f>
        <v>1759484.73</v>
      </c>
      <c r="X205" s="34">
        <f>SUM(M223:M245)</f>
        <v>277670.20140000008</v>
      </c>
    </row>
    <row r="206" spans="1:25" x14ac:dyDescent="0.25">
      <c r="A206" s="43" t="s">
        <v>231</v>
      </c>
      <c r="B206" s="44">
        <v>45970</v>
      </c>
      <c r="C206" s="43">
        <v>167324</v>
      </c>
      <c r="D206" s="45">
        <v>1461.6</v>
      </c>
      <c r="E206" s="45">
        <v>29.6</v>
      </c>
      <c r="F206" s="43" t="s">
        <v>33</v>
      </c>
      <c r="G206" s="43">
        <v>763043</v>
      </c>
      <c r="H206" s="43" t="s">
        <v>12</v>
      </c>
      <c r="I206" s="43" t="s">
        <v>34</v>
      </c>
      <c r="J206" s="43" t="s">
        <v>13</v>
      </c>
      <c r="K206" s="46">
        <f t="shared" si="18"/>
        <v>4168464.6100000017</v>
      </c>
      <c r="L206" s="47">
        <f>IF(I206="Product",IF(K206/'Commission Rate and Quota'!$D$4&lt;0.5,'Commission Rate and Quota'!$D$20,IF(K206/'Commission Rate and Quota'!$D$4&lt;0.75,'Commission Rate and Quota'!$D$21,IF(K206/'Commission Rate and Quota'!$D$4&lt;0.9,'Commission Rate and Quota'!$D$22,IF('Impact of Quota'!K206/'Commission Rate and Quota'!$D$4&lt;1,'Commission Rate and Quota'!$D$23,IF('Impact of Quota'!K206/'Commission Rate and Quota'!$D$4&lt;1.25,'Commission Rate and Quota'!$D$24,'Commission Rate and Quota'!$D$25))))),IF(K206/'Commission Rate and Quota'!$E$4&lt;0.5,'Commission Rate and Quota'!$E$20,IF(K206/'Commission Rate and Quota'!$E$4&lt;0.75,'Commission Rate and Quota'!$E$21,IF(K206/'Commission Rate and Quota'!$E$4&lt;0.9,'Commission Rate and Quota'!$E$22,IF(K206/'Commission Rate and Quota'!$E$4&lt;1,'Commission Rate and Quota'!$E$23,IF(K206/'Commission Rate and Quota'!$E$4&lt;1.25,'Commission Rate and Quota'!$E$24,'Commission Rate and Quota'!$E$25))))))</f>
        <v>0.16</v>
      </c>
      <c r="M206" s="46">
        <f t="shared" si="19"/>
        <v>233.85599999999999</v>
      </c>
      <c r="N206" s="51">
        <f>IF(I206="Product",K206/'Commission Rate and Quota'!$D$4,K206/'Commission Rate and Quota'!$E$4)</f>
        <v>1.1279347889322104</v>
      </c>
      <c r="O206" s="43">
        <f t="shared" si="20"/>
        <v>0</v>
      </c>
      <c r="P206" s="29">
        <f t="shared" si="21"/>
        <v>2.025177887246853E-2</v>
      </c>
      <c r="Q206" s="47">
        <f>IF(I206="Product",IF(K206/$S$4&lt;0.5,'Commission Rate and Quota'!$D$20,IF(K206/$S$4&lt;0.75,'Commission Rate and Quota'!$D$21,IF(K206/$S$4&lt;0.9,'Commission Rate and Quota'!$D$22,IF('Impact of Quota'!K206/'Commission Rate and Quota'!$D$6&lt;1,'Commission Rate and Quota'!$D$23,IF('Impact of Quota'!K206/$S$4&lt;1.25,'Commission Rate and Quota'!$D$24,'Commission Rate and Quota'!$D$25))))),IF(K206/$S$4&lt;0.5,'Commission Rate and Quota'!$E$20,IF(K206/$S$4&lt;0.75,'Commission Rate and Quota'!$E$21,IF(K206/$S$4&lt;0.9,'Commission Rate and Quota'!$E$22,IF(K206/$S$4&lt;1,'Commission Rate and Quota'!$E$23,IF(K206/$S$4&lt;1.25,'Commission Rate and Quota'!$E$24,'Commission Rate and Quota'!$E$25))))))</f>
        <v>0.16</v>
      </c>
      <c r="R206" s="34">
        <f t="shared" si="17"/>
        <v>233.85599999999999</v>
      </c>
      <c r="W206" s="41">
        <f>W205*16</f>
        <v>28151755.68</v>
      </c>
      <c r="X206" s="38"/>
      <c r="Y206" s="41">
        <f>W205*0.1</f>
        <v>175948.473</v>
      </c>
    </row>
    <row r="207" spans="1:25" x14ac:dyDescent="0.25">
      <c r="A207" s="43" t="s">
        <v>231</v>
      </c>
      <c r="B207" s="44">
        <v>45970</v>
      </c>
      <c r="C207" s="43">
        <v>167324</v>
      </c>
      <c r="D207" s="45">
        <v>418.9</v>
      </c>
      <c r="E207" s="45">
        <v>0</v>
      </c>
      <c r="F207" s="43" t="s">
        <v>33</v>
      </c>
      <c r="G207" s="43">
        <v>763043</v>
      </c>
      <c r="H207" s="43" t="s">
        <v>12</v>
      </c>
      <c r="I207" s="43" t="s">
        <v>34</v>
      </c>
      <c r="J207" s="43" t="s">
        <v>13</v>
      </c>
      <c r="K207" s="46">
        <f t="shared" si="18"/>
        <v>4168883.5100000016</v>
      </c>
      <c r="L207" s="47">
        <f>IF(I207="Product",IF(K207/'Commission Rate and Quota'!$D$4&lt;0.5,'Commission Rate and Quota'!$D$20,IF(K207/'Commission Rate and Quota'!$D$4&lt;0.75,'Commission Rate and Quota'!$D$21,IF(K207/'Commission Rate and Quota'!$D$4&lt;0.9,'Commission Rate and Quota'!$D$22,IF('Impact of Quota'!K207/'Commission Rate and Quota'!$D$4&lt;1,'Commission Rate and Quota'!$D$23,IF('Impact of Quota'!K207/'Commission Rate and Quota'!$D$4&lt;1.25,'Commission Rate and Quota'!$D$24,'Commission Rate and Quota'!$D$25))))),IF(K207/'Commission Rate and Quota'!$E$4&lt;0.5,'Commission Rate and Quota'!$E$20,IF(K207/'Commission Rate and Quota'!$E$4&lt;0.75,'Commission Rate and Quota'!$E$21,IF(K207/'Commission Rate and Quota'!$E$4&lt;0.9,'Commission Rate and Quota'!$E$22,IF(K207/'Commission Rate and Quota'!$E$4&lt;1,'Commission Rate and Quota'!$E$23,IF(K207/'Commission Rate and Quota'!$E$4&lt;1.25,'Commission Rate and Quota'!$E$24,'Commission Rate and Quota'!$E$25))))))</f>
        <v>0.16</v>
      </c>
      <c r="M207" s="46">
        <f t="shared" si="19"/>
        <v>67.024000000000001</v>
      </c>
      <c r="N207" s="51">
        <f>IF(I207="Product",K207/'Commission Rate and Quota'!$D$4,K207/'Commission Rate and Quota'!$E$4)</f>
        <v>1.1280481380732708</v>
      </c>
      <c r="O207" s="43">
        <f t="shared" si="20"/>
        <v>0</v>
      </c>
      <c r="P207" s="29">
        <f t="shared" si="21"/>
        <v>0</v>
      </c>
      <c r="Q207" s="47">
        <f>IF(I207="Product",IF(K207/$S$4&lt;0.5,'Commission Rate and Quota'!$D$20,IF(K207/$S$4&lt;0.75,'Commission Rate and Quota'!$D$21,IF(K207/$S$4&lt;0.9,'Commission Rate and Quota'!$D$22,IF('Impact of Quota'!K207/'Commission Rate and Quota'!$D$6&lt;1,'Commission Rate and Quota'!$D$23,IF('Impact of Quota'!K207/$S$4&lt;1.25,'Commission Rate and Quota'!$D$24,'Commission Rate and Quota'!$D$25))))),IF(K207/$S$4&lt;0.5,'Commission Rate and Quota'!$E$20,IF(K207/$S$4&lt;0.75,'Commission Rate and Quota'!$E$21,IF(K207/$S$4&lt;0.9,'Commission Rate and Quota'!$E$22,IF(K207/$S$4&lt;1,'Commission Rate and Quota'!$E$23,IF(K207/$S$4&lt;1.25,'Commission Rate and Quota'!$E$24,'Commission Rate and Quota'!$E$25))))))</f>
        <v>0.16</v>
      </c>
      <c r="R207" s="34">
        <f t="shared" si="17"/>
        <v>67.024000000000001</v>
      </c>
    </row>
    <row r="208" spans="1:25" x14ac:dyDescent="0.25">
      <c r="A208" s="43" t="s">
        <v>232</v>
      </c>
      <c r="B208" s="44">
        <v>45988</v>
      </c>
      <c r="C208" s="43">
        <v>167324</v>
      </c>
      <c r="D208" s="45">
        <v>7071.16</v>
      </c>
      <c r="E208" s="45">
        <v>869.74</v>
      </c>
      <c r="F208" s="43" t="s">
        <v>33</v>
      </c>
      <c r="G208" s="43">
        <v>763043</v>
      </c>
      <c r="H208" s="43" t="s">
        <v>12</v>
      </c>
      <c r="I208" s="43" t="s">
        <v>34</v>
      </c>
      <c r="J208" s="43" t="s">
        <v>13</v>
      </c>
      <c r="K208" s="46">
        <f t="shared" si="18"/>
        <v>4175954.6700000018</v>
      </c>
      <c r="L208" s="47">
        <f>IF(I208="Product",IF(K208/'Commission Rate and Quota'!$D$4&lt;0.5,'Commission Rate and Quota'!$D$20,IF(K208/'Commission Rate and Quota'!$D$4&lt;0.75,'Commission Rate and Quota'!$D$21,IF(K208/'Commission Rate and Quota'!$D$4&lt;0.9,'Commission Rate and Quota'!$D$22,IF('Impact of Quota'!K208/'Commission Rate and Quota'!$D$4&lt;1,'Commission Rate and Quota'!$D$23,IF('Impact of Quota'!K208/'Commission Rate and Quota'!$D$4&lt;1.25,'Commission Rate and Quota'!$D$24,'Commission Rate and Quota'!$D$25))))),IF(K208/'Commission Rate and Quota'!$E$4&lt;0.5,'Commission Rate and Quota'!$E$20,IF(K208/'Commission Rate and Quota'!$E$4&lt;0.75,'Commission Rate and Quota'!$E$21,IF(K208/'Commission Rate and Quota'!$E$4&lt;0.9,'Commission Rate and Quota'!$E$22,IF(K208/'Commission Rate and Quota'!$E$4&lt;1,'Commission Rate and Quota'!$E$23,IF(K208/'Commission Rate and Quota'!$E$4&lt;1.25,'Commission Rate and Quota'!$E$24,'Commission Rate and Quota'!$E$25))))))</f>
        <v>0.16</v>
      </c>
      <c r="M208" s="46">
        <f t="shared" si="19"/>
        <v>1131.3856000000001</v>
      </c>
      <c r="N208" s="51">
        <f>IF(I208="Product",K208/'Commission Rate and Quota'!$D$4,K208/'Commission Rate and Quota'!$E$4)</f>
        <v>1.1299615062095798</v>
      </c>
      <c r="O208" s="43">
        <f t="shared" si="20"/>
        <v>0</v>
      </c>
      <c r="P208" s="29">
        <f t="shared" si="21"/>
        <v>0.12299820680058152</v>
      </c>
      <c r="Q208" s="47">
        <f>IF(I208="Product",IF(K208/$S$4&lt;0.5,'Commission Rate and Quota'!$D$20,IF(K208/$S$4&lt;0.75,'Commission Rate and Quota'!$D$21,IF(K208/$S$4&lt;0.9,'Commission Rate and Quota'!$D$22,IF('Impact of Quota'!K208/'Commission Rate and Quota'!$D$6&lt;1,'Commission Rate and Quota'!$D$23,IF('Impact of Quota'!K208/$S$4&lt;1.25,'Commission Rate and Quota'!$D$24,'Commission Rate and Quota'!$D$25))))),IF(K208/$S$4&lt;0.5,'Commission Rate and Quota'!$E$20,IF(K208/$S$4&lt;0.75,'Commission Rate and Quota'!$E$21,IF(K208/$S$4&lt;0.9,'Commission Rate and Quota'!$E$22,IF(K208/$S$4&lt;1,'Commission Rate and Quota'!$E$23,IF(K208/$S$4&lt;1.25,'Commission Rate and Quota'!$E$24,'Commission Rate and Quota'!$E$25))))))</f>
        <v>0.16</v>
      </c>
      <c r="R208" s="34">
        <f t="shared" si="17"/>
        <v>1131.3856000000001</v>
      </c>
    </row>
    <row r="209" spans="1:18" x14ac:dyDescent="0.25">
      <c r="A209" s="43" t="s">
        <v>232</v>
      </c>
      <c r="B209" s="44">
        <v>45988</v>
      </c>
      <c r="C209" s="43">
        <v>167324</v>
      </c>
      <c r="D209" s="45">
        <v>1461.6</v>
      </c>
      <c r="E209" s="45">
        <v>28.84</v>
      </c>
      <c r="F209" s="43" t="s">
        <v>33</v>
      </c>
      <c r="G209" s="43">
        <v>763043</v>
      </c>
      <c r="H209" s="43" t="s">
        <v>12</v>
      </c>
      <c r="I209" s="43" t="s">
        <v>34</v>
      </c>
      <c r="J209" s="43" t="s">
        <v>13</v>
      </c>
      <c r="K209" s="46">
        <f t="shared" si="18"/>
        <v>4177416.2700000019</v>
      </c>
      <c r="L209" s="47">
        <f>IF(I209="Product",IF(K209/'Commission Rate and Quota'!$D$4&lt;0.5,'Commission Rate and Quota'!$D$20,IF(K209/'Commission Rate and Quota'!$D$4&lt;0.75,'Commission Rate and Quota'!$D$21,IF(K209/'Commission Rate and Quota'!$D$4&lt;0.9,'Commission Rate and Quota'!$D$22,IF('Impact of Quota'!K209/'Commission Rate and Quota'!$D$4&lt;1,'Commission Rate and Quota'!$D$23,IF('Impact of Quota'!K209/'Commission Rate and Quota'!$D$4&lt;1.25,'Commission Rate and Quota'!$D$24,'Commission Rate and Quota'!$D$25))))),IF(K209/'Commission Rate and Quota'!$E$4&lt;0.5,'Commission Rate and Quota'!$E$20,IF(K209/'Commission Rate and Quota'!$E$4&lt;0.75,'Commission Rate and Quota'!$E$21,IF(K209/'Commission Rate and Quota'!$E$4&lt;0.9,'Commission Rate and Quota'!$E$22,IF(K209/'Commission Rate and Quota'!$E$4&lt;1,'Commission Rate and Quota'!$E$23,IF(K209/'Commission Rate and Quota'!$E$4&lt;1.25,'Commission Rate and Quota'!$E$24,'Commission Rate and Quota'!$E$25))))))</f>
        <v>0.16</v>
      </c>
      <c r="M209" s="46">
        <f t="shared" si="19"/>
        <v>233.85599999999999</v>
      </c>
      <c r="N209" s="51">
        <f>IF(I209="Product",K209/'Commission Rate and Quota'!$D$4,K209/'Commission Rate and Quota'!$E$4)</f>
        <v>1.1303569970297604</v>
      </c>
      <c r="O209" s="43">
        <f t="shared" si="20"/>
        <v>0</v>
      </c>
      <c r="P209" s="29">
        <f t="shared" si="21"/>
        <v>1.9731800766283527E-2</v>
      </c>
      <c r="Q209" s="47">
        <f>IF(I209="Product",IF(K209/$S$4&lt;0.5,'Commission Rate and Quota'!$D$20,IF(K209/$S$4&lt;0.75,'Commission Rate and Quota'!$D$21,IF(K209/$S$4&lt;0.9,'Commission Rate and Quota'!$D$22,IF('Impact of Quota'!K209/'Commission Rate and Quota'!$D$6&lt;1,'Commission Rate and Quota'!$D$23,IF('Impact of Quota'!K209/$S$4&lt;1.25,'Commission Rate and Quota'!$D$24,'Commission Rate and Quota'!$D$25))))),IF(K209/$S$4&lt;0.5,'Commission Rate and Quota'!$E$20,IF(K209/$S$4&lt;0.75,'Commission Rate and Quota'!$E$21,IF(K209/$S$4&lt;0.9,'Commission Rate and Quota'!$E$22,IF(K209/$S$4&lt;1,'Commission Rate and Quota'!$E$23,IF(K209/$S$4&lt;1.25,'Commission Rate and Quota'!$E$24,'Commission Rate and Quota'!$E$25))))))</f>
        <v>0.16</v>
      </c>
      <c r="R209" s="34">
        <f t="shared" si="17"/>
        <v>233.85599999999999</v>
      </c>
    </row>
    <row r="210" spans="1:18" x14ac:dyDescent="0.25">
      <c r="A210" s="43" t="s">
        <v>232</v>
      </c>
      <c r="B210" s="44">
        <v>45988</v>
      </c>
      <c r="C210" s="43">
        <v>167324</v>
      </c>
      <c r="D210" s="45">
        <v>361.44</v>
      </c>
      <c r="E210" s="45">
        <v>0</v>
      </c>
      <c r="F210" s="43" t="s">
        <v>33</v>
      </c>
      <c r="G210" s="43">
        <v>763043</v>
      </c>
      <c r="H210" s="43" t="s">
        <v>12</v>
      </c>
      <c r="I210" s="43" t="s">
        <v>34</v>
      </c>
      <c r="J210" s="43" t="s">
        <v>13</v>
      </c>
      <c r="K210" s="46">
        <f t="shared" si="18"/>
        <v>4177777.7100000018</v>
      </c>
      <c r="L210" s="47">
        <f>IF(I210="Product",IF(K210/'Commission Rate and Quota'!$D$4&lt;0.5,'Commission Rate and Quota'!$D$20,IF(K210/'Commission Rate and Quota'!$D$4&lt;0.75,'Commission Rate and Quota'!$D$21,IF(K210/'Commission Rate and Quota'!$D$4&lt;0.9,'Commission Rate and Quota'!$D$22,IF('Impact of Quota'!K210/'Commission Rate and Quota'!$D$4&lt;1,'Commission Rate and Quota'!$D$23,IF('Impact of Quota'!K210/'Commission Rate and Quota'!$D$4&lt;1.25,'Commission Rate and Quota'!$D$24,'Commission Rate and Quota'!$D$25))))),IF(K210/'Commission Rate and Quota'!$E$4&lt;0.5,'Commission Rate and Quota'!$E$20,IF(K210/'Commission Rate and Quota'!$E$4&lt;0.75,'Commission Rate and Quota'!$E$21,IF(K210/'Commission Rate and Quota'!$E$4&lt;0.9,'Commission Rate and Quota'!$E$22,IF(K210/'Commission Rate and Quota'!$E$4&lt;1,'Commission Rate and Quota'!$E$23,IF(K210/'Commission Rate and Quota'!$E$4&lt;1.25,'Commission Rate and Quota'!$E$24,'Commission Rate and Quota'!$E$25))))))</f>
        <v>0.16</v>
      </c>
      <c r="M210" s="46">
        <f t="shared" si="19"/>
        <v>57.830399999999997</v>
      </c>
      <c r="N210" s="51">
        <f>IF(I210="Product",K210/'Commission Rate and Quota'!$D$4,K210/'Commission Rate and Quota'!$E$4)</f>
        <v>1.1304547982079529</v>
      </c>
      <c r="O210" s="43">
        <f t="shared" si="20"/>
        <v>0</v>
      </c>
      <c r="P210" s="29">
        <f t="shared" si="21"/>
        <v>0</v>
      </c>
      <c r="Q210" s="47">
        <f>IF(I210="Product",IF(K210/$S$4&lt;0.5,'Commission Rate and Quota'!$D$20,IF(K210/$S$4&lt;0.75,'Commission Rate and Quota'!$D$21,IF(K210/$S$4&lt;0.9,'Commission Rate and Quota'!$D$22,IF('Impact of Quota'!K210/'Commission Rate and Quota'!$D$6&lt;1,'Commission Rate and Quota'!$D$23,IF('Impact of Quota'!K210/$S$4&lt;1.25,'Commission Rate and Quota'!$D$24,'Commission Rate and Quota'!$D$25))))),IF(K210/$S$4&lt;0.5,'Commission Rate and Quota'!$E$20,IF(K210/$S$4&lt;0.75,'Commission Rate and Quota'!$E$21,IF(K210/$S$4&lt;0.9,'Commission Rate and Quota'!$E$22,IF(K210/$S$4&lt;1,'Commission Rate and Quota'!$E$23,IF(K210/$S$4&lt;1.25,'Commission Rate and Quota'!$E$24,'Commission Rate and Quota'!$E$25))))))</f>
        <v>0.16</v>
      </c>
      <c r="R210" s="34">
        <f t="shared" si="17"/>
        <v>57.830399999999997</v>
      </c>
    </row>
    <row r="211" spans="1:18" x14ac:dyDescent="0.25">
      <c r="A211" s="43" t="s">
        <v>233</v>
      </c>
      <c r="B211" s="44">
        <v>45989</v>
      </c>
      <c r="C211" s="43">
        <v>167324</v>
      </c>
      <c r="D211" s="45">
        <v>49900</v>
      </c>
      <c r="E211" s="45">
        <v>3014.63</v>
      </c>
      <c r="F211" s="43" t="s">
        <v>33</v>
      </c>
      <c r="G211" s="43">
        <v>763043</v>
      </c>
      <c r="H211" s="43" t="s">
        <v>12</v>
      </c>
      <c r="I211" s="43" t="s">
        <v>34</v>
      </c>
      <c r="J211" s="43" t="s">
        <v>13</v>
      </c>
      <c r="K211" s="46">
        <f t="shared" si="18"/>
        <v>4227677.7100000018</v>
      </c>
      <c r="L211" s="47">
        <f>IF(I211="Product",IF(K211/'Commission Rate and Quota'!$D$4&lt;0.5,'Commission Rate and Quota'!$D$20,IF(K211/'Commission Rate and Quota'!$D$4&lt;0.75,'Commission Rate and Quota'!$D$21,IF(K211/'Commission Rate and Quota'!$D$4&lt;0.9,'Commission Rate and Quota'!$D$22,IF('Impact of Quota'!K211/'Commission Rate and Quota'!$D$4&lt;1,'Commission Rate and Quota'!$D$23,IF('Impact of Quota'!K211/'Commission Rate and Quota'!$D$4&lt;1.25,'Commission Rate and Quota'!$D$24,'Commission Rate and Quota'!$D$25))))),IF(K211/'Commission Rate and Quota'!$E$4&lt;0.5,'Commission Rate and Quota'!$E$20,IF(K211/'Commission Rate and Quota'!$E$4&lt;0.75,'Commission Rate and Quota'!$E$21,IF(K211/'Commission Rate and Quota'!$E$4&lt;0.9,'Commission Rate and Quota'!$E$22,IF(K211/'Commission Rate and Quota'!$E$4&lt;1,'Commission Rate and Quota'!$E$23,IF(K211/'Commission Rate and Quota'!$E$4&lt;1.25,'Commission Rate and Quota'!$E$24,'Commission Rate and Quota'!$E$25))))))</f>
        <v>0.16</v>
      </c>
      <c r="M211" s="46">
        <f t="shared" si="19"/>
        <v>7984</v>
      </c>
      <c r="N211" s="51">
        <f>IF(I211="Product",K211/'Commission Rate and Quota'!$D$4,K211/'Commission Rate and Quota'!$E$4)</f>
        <v>1.1439571189024107</v>
      </c>
      <c r="O211" s="43">
        <f t="shared" si="20"/>
        <v>0</v>
      </c>
      <c r="P211" s="29">
        <f t="shared" si="21"/>
        <v>6.0413426853707416E-2</v>
      </c>
      <c r="Q211" s="47">
        <f>IF(I211="Product",IF(K211/$S$4&lt;0.5,'Commission Rate and Quota'!$D$20,IF(K211/$S$4&lt;0.75,'Commission Rate and Quota'!$D$21,IF(K211/$S$4&lt;0.9,'Commission Rate and Quota'!$D$22,IF('Impact of Quota'!K211/'Commission Rate and Quota'!$D$6&lt;1,'Commission Rate and Quota'!$D$23,IF('Impact of Quota'!K211/$S$4&lt;1.25,'Commission Rate and Quota'!$D$24,'Commission Rate and Quota'!$D$25))))),IF(K211/$S$4&lt;0.5,'Commission Rate and Quota'!$E$20,IF(K211/$S$4&lt;0.75,'Commission Rate and Quota'!$E$21,IF(K211/$S$4&lt;0.9,'Commission Rate and Quota'!$E$22,IF(K211/$S$4&lt;1,'Commission Rate and Quota'!$E$23,IF(K211/$S$4&lt;1.25,'Commission Rate and Quota'!$E$24,'Commission Rate and Quota'!$E$25))))))</f>
        <v>0.16</v>
      </c>
      <c r="R211" s="34">
        <f t="shared" si="17"/>
        <v>7984</v>
      </c>
    </row>
    <row r="212" spans="1:18" x14ac:dyDescent="0.25">
      <c r="A212" s="43" t="s">
        <v>173</v>
      </c>
      <c r="B212" s="44">
        <v>45991</v>
      </c>
      <c r="C212" s="43">
        <v>124749</v>
      </c>
      <c r="D212" s="45">
        <v>3200</v>
      </c>
      <c r="E212" s="45">
        <v>320</v>
      </c>
      <c r="F212" s="43" t="s">
        <v>33</v>
      </c>
      <c r="G212" s="43">
        <v>763043</v>
      </c>
      <c r="H212" s="43" t="s">
        <v>12</v>
      </c>
      <c r="I212" s="43" t="s">
        <v>34</v>
      </c>
      <c r="J212" s="43" t="s">
        <v>13</v>
      </c>
      <c r="K212" s="46">
        <f t="shared" si="18"/>
        <v>4230877.7100000018</v>
      </c>
      <c r="L212" s="47">
        <f>IF(I212="Product",IF(K212/'Commission Rate and Quota'!$D$4&lt;0.5,'Commission Rate and Quota'!$D$20,IF(K212/'Commission Rate and Quota'!$D$4&lt;0.75,'Commission Rate and Quota'!$D$21,IF(K212/'Commission Rate and Quota'!$D$4&lt;0.9,'Commission Rate and Quota'!$D$22,IF('Impact of Quota'!K212/'Commission Rate and Quota'!$D$4&lt;1,'Commission Rate and Quota'!$D$23,IF('Impact of Quota'!K212/'Commission Rate and Quota'!$D$4&lt;1.25,'Commission Rate and Quota'!$D$24,'Commission Rate and Quota'!$D$25))))),IF(K212/'Commission Rate and Quota'!$E$4&lt;0.5,'Commission Rate and Quota'!$E$20,IF(K212/'Commission Rate and Quota'!$E$4&lt;0.75,'Commission Rate and Quota'!$E$21,IF(K212/'Commission Rate and Quota'!$E$4&lt;0.9,'Commission Rate and Quota'!$E$22,IF(K212/'Commission Rate and Quota'!$E$4&lt;1,'Commission Rate and Quota'!$E$23,IF(K212/'Commission Rate and Quota'!$E$4&lt;1.25,'Commission Rate and Quota'!$E$24,'Commission Rate and Quota'!$E$25))))))</f>
        <v>0.16</v>
      </c>
      <c r="M212" s="46">
        <f t="shared" si="19"/>
        <v>512</v>
      </c>
      <c r="N212" s="51">
        <f>IF(I212="Product",K212/'Commission Rate and Quota'!$D$4,K212/'Commission Rate and Quota'!$E$4)</f>
        <v>1.1448229991874259</v>
      </c>
      <c r="O212" s="43">
        <f t="shared" si="20"/>
        <v>0</v>
      </c>
      <c r="P212" s="29">
        <f t="shared" si="21"/>
        <v>0.1</v>
      </c>
      <c r="Q212" s="47">
        <f>IF(I212="Product",IF(K212/$S$4&lt;0.5,'Commission Rate and Quota'!$D$20,IF(K212/$S$4&lt;0.75,'Commission Rate and Quota'!$D$21,IF(K212/$S$4&lt;0.9,'Commission Rate and Quota'!$D$22,IF('Impact of Quota'!K212/'Commission Rate and Quota'!$D$6&lt;1,'Commission Rate and Quota'!$D$23,IF('Impact of Quota'!K212/$S$4&lt;1.25,'Commission Rate and Quota'!$D$24,'Commission Rate and Quota'!$D$25))))),IF(K212/$S$4&lt;0.5,'Commission Rate and Quota'!$E$20,IF(K212/$S$4&lt;0.75,'Commission Rate and Quota'!$E$21,IF(K212/$S$4&lt;0.9,'Commission Rate and Quota'!$E$22,IF(K212/$S$4&lt;1,'Commission Rate and Quota'!$E$23,IF(K212/$S$4&lt;1.25,'Commission Rate and Quota'!$E$24,'Commission Rate and Quota'!$E$25))))))</f>
        <v>0.16</v>
      </c>
      <c r="R212" s="34">
        <f t="shared" si="17"/>
        <v>512</v>
      </c>
    </row>
    <row r="213" spans="1:18" x14ac:dyDescent="0.25">
      <c r="A213" s="43" t="s">
        <v>173</v>
      </c>
      <c r="B213" s="44">
        <v>45991</v>
      </c>
      <c r="C213" s="43">
        <v>124749</v>
      </c>
      <c r="D213" s="45">
        <v>639.99</v>
      </c>
      <c r="E213" s="45">
        <v>63.99</v>
      </c>
      <c r="F213" s="43" t="s">
        <v>33</v>
      </c>
      <c r="G213" s="43">
        <v>763043</v>
      </c>
      <c r="H213" s="43" t="s">
        <v>12</v>
      </c>
      <c r="I213" s="43" t="s">
        <v>34</v>
      </c>
      <c r="J213" s="43" t="s">
        <v>13</v>
      </c>
      <c r="K213" s="46">
        <f t="shared" si="18"/>
        <v>4231517.700000002</v>
      </c>
      <c r="L213" s="47">
        <f>IF(I213="Product",IF(K213/'Commission Rate and Quota'!$D$4&lt;0.5,'Commission Rate and Quota'!$D$20,IF(K213/'Commission Rate and Quota'!$D$4&lt;0.75,'Commission Rate and Quota'!$D$21,IF(K213/'Commission Rate and Quota'!$D$4&lt;0.9,'Commission Rate and Quota'!$D$22,IF('Impact of Quota'!K213/'Commission Rate and Quota'!$D$4&lt;1,'Commission Rate and Quota'!$D$23,IF('Impact of Quota'!K213/'Commission Rate and Quota'!$D$4&lt;1.25,'Commission Rate and Quota'!$D$24,'Commission Rate and Quota'!$D$25))))),IF(K213/'Commission Rate and Quota'!$E$4&lt;0.5,'Commission Rate and Quota'!$E$20,IF(K213/'Commission Rate and Quota'!$E$4&lt;0.75,'Commission Rate and Quota'!$E$21,IF(K213/'Commission Rate and Quota'!$E$4&lt;0.9,'Commission Rate and Quota'!$E$22,IF(K213/'Commission Rate and Quota'!$E$4&lt;1,'Commission Rate and Quota'!$E$23,IF(K213/'Commission Rate and Quota'!$E$4&lt;1.25,'Commission Rate and Quota'!$E$24,'Commission Rate and Quota'!$E$25))))))</f>
        <v>0.16</v>
      </c>
      <c r="M213" s="46">
        <f t="shared" si="19"/>
        <v>102.39840000000001</v>
      </c>
      <c r="N213" s="51">
        <f>IF(I213="Product",K213/'Commission Rate and Quota'!$D$4,K213/'Commission Rate and Quota'!$E$4)</f>
        <v>1.1449961725385531</v>
      </c>
      <c r="O213" s="43">
        <f t="shared" si="20"/>
        <v>0</v>
      </c>
      <c r="P213" s="29">
        <f t="shared" si="21"/>
        <v>9.9985937280270012E-2</v>
      </c>
      <c r="Q213" s="47">
        <f>IF(I213="Product",IF(K213/$S$4&lt;0.5,'Commission Rate and Quota'!$D$20,IF(K213/$S$4&lt;0.75,'Commission Rate and Quota'!$D$21,IF(K213/$S$4&lt;0.9,'Commission Rate and Quota'!$D$22,IF('Impact of Quota'!K213/'Commission Rate and Quota'!$D$6&lt;1,'Commission Rate and Quota'!$D$23,IF('Impact of Quota'!K213/$S$4&lt;1.25,'Commission Rate and Quota'!$D$24,'Commission Rate and Quota'!$D$25))))),IF(K213/$S$4&lt;0.5,'Commission Rate and Quota'!$E$20,IF(K213/$S$4&lt;0.75,'Commission Rate and Quota'!$E$21,IF(K213/$S$4&lt;0.9,'Commission Rate and Quota'!$E$22,IF(K213/$S$4&lt;1,'Commission Rate and Quota'!$E$23,IF(K213/$S$4&lt;1.25,'Commission Rate and Quota'!$E$24,'Commission Rate and Quota'!$E$25))))))</f>
        <v>0.16</v>
      </c>
      <c r="R213" s="34">
        <f t="shared" si="17"/>
        <v>102.39840000000001</v>
      </c>
    </row>
    <row r="214" spans="1:18" x14ac:dyDescent="0.25">
      <c r="A214" s="43" t="s">
        <v>173</v>
      </c>
      <c r="B214" s="44">
        <v>45991</v>
      </c>
      <c r="C214" s="43">
        <v>124749</v>
      </c>
      <c r="D214" s="45">
        <v>-25</v>
      </c>
      <c r="E214" s="45">
        <v>0</v>
      </c>
      <c r="F214" s="43" t="s">
        <v>33</v>
      </c>
      <c r="G214" s="43">
        <v>763043</v>
      </c>
      <c r="H214" s="43" t="s">
        <v>12</v>
      </c>
      <c r="I214" s="43" t="s">
        <v>34</v>
      </c>
      <c r="J214" s="43" t="s">
        <v>13</v>
      </c>
      <c r="K214" s="46">
        <f t="shared" si="18"/>
        <v>4231492.700000002</v>
      </c>
      <c r="L214" s="47">
        <f>IF(I214="Product",IF(K214/'Commission Rate and Quota'!$D$4&lt;0.5,'Commission Rate and Quota'!$D$20,IF(K214/'Commission Rate and Quota'!$D$4&lt;0.75,'Commission Rate and Quota'!$D$21,IF(K214/'Commission Rate and Quota'!$D$4&lt;0.9,'Commission Rate and Quota'!$D$22,IF('Impact of Quota'!K214/'Commission Rate and Quota'!$D$4&lt;1,'Commission Rate and Quota'!$D$23,IF('Impact of Quota'!K214/'Commission Rate and Quota'!$D$4&lt;1.25,'Commission Rate and Quota'!$D$24,'Commission Rate and Quota'!$D$25))))),IF(K214/'Commission Rate and Quota'!$E$4&lt;0.5,'Commission Rate and Quota'!$E$20,IF(K214/'Commission Rate and Quota'!$E$4&lt;0.75,'Commission Rate and Quota'!$E$21,IF(K214/'Commission Rate and Quota'!$E$4&lt;0.9,'Commission Rate and Quota'!$E$22,IF(K214/'Commission Rate and Quota'!$E$4&lt;1,'Commission Rate and Quota'!$E$23,IF(K214/'Commission Rate and Quota'!$E$4&lt;1.25,'Commission Rate and Quota'!$E$24,'Commission Rate and Quota'!$E$25))))))</f>
        <v>0.16</v>
      </c>
      <c r="M214" s="46">
        <f t="shared" si="19"/>
        <v>-4</v>
      </c>
      <c r="N214" s="51">
        <f>IF(I214="Product",K214/'Commission Rate and Quota'!$D$4,K214/'Commission Rate and Quota'!$E$4)</f>
        <v>1.1449894078488265</v>
      </c>
      <c r="O214" s="43">
        <f t="shared" si="20"/>
        <v>0</v>
      </c>
      <c r="P214" s="29">
        <f t="shared" si="21"/>
        <v>0</v>
      </c>
      <c r="Q214" s="47">
        <f>IF(I214="Product",IF(K214/$S$4&lt;0.5,'Commission Rate and Quota'!$D$20,IF(K214/$S$4&lt;0.75,'Commission Rate and Quota'!$D$21,IF(K214/$S$4&lt;0.9,'Commission Rate and Quota'!$D$22,IF('Impact of Quota'!K214/'Commission Rate and Quota'!$D$6&lt;1,'Commission Rate and Quota'!$D$23,IF('Impact of Quota'!K214/$S$4&lt;1.25,'Commission Rate and Quota'!$D$24,'Commission Rate and Quota'!$D$25))))),IF(K214/$S$4&lt;0.5,'Commission Rate and Quota'!$E$20,IF(K214/$S$4&lt;0.75,'Commission Rate and Quota'!$E$21,IF(K214/$S$4&lt;0.9,'Commission Rate and Quota'!$E$22,IF(K214/$S$4&lt;1,'Commission Rate and Quota'!$E$23,IF(K214/$S$4&lt;1.25,'Commission Rate and Quota'!$E$24,'Commission Rate and Quota'!$E$25))))))</f>
        <v>0.16</v>
      </c>
      <c r="R214" s="34">
        <f t="shared" si="17"/>
        <v>-4</v>
      </c>
    </row>
    <row r="215" spans="1:18" x14ac:dyDescent="0.25">
      <c r="A215" s="43" t="s">
        <v>235</v>
      </c>
      <c r="B215" s="44">
        <v>45996</v>
      </c>
      <c r="C215" s="43">
        <v>167324</v>
      </c>
      <c r="D215" s="45">
        <v>20640</v>
      </c>
      <c r="E215" s="45">
        <v>3090</v>
      </c>
      <c r="F215" s="43" t="s">
        <v>33</v>
      </c>
      <c r="G215" s="43">
        <v>763043</v>
      </c>
      <c r="H215" s="43" t="s">
        <v>12</v>
      </c>
      <c r="I215" s="43" t="s">
        <v>34</v>
      </c>
      <c r="J215" s="43" t="s">
        <v>13</v>
      </c>
      <c r="K215" s="46">
        <f t="shared" si="18"/>
        <v>4252132.700000002</v>
      </c>
      <c r="L215" s="47">
        <f>IF(I215="Product",IF(K215/'Commission Rate and Quota'!$D$4&lt;0.5,'Commission Rate and Quota'!$D$20,IF(K215/'Commission Rate and Quota'!$D$4&lt;0.75,'Commission Rate and Quota'!$D$21,IF(K215/'Commission Rate and Quota'!$D$4&lt;0.9,'Commission Rate and Quota'!$D$22,IF('Impact of Quota'!K215/'Commission Rate and Quota'!$D$4&lt;1,'Commission Rate and Quota'!$D$23,IF('Impact of Quota'!K215/'Commission Rate and Quota'!$D$4&lt;1.25,'Commission Rate and Quota'!$D$24,'Commission Rate and Quota'!$D$25))))),IF(K215/'Commission Rate and Quota'!$E$4&lt;0.5,'Commission Rate and Quota'!$E$20,IF(K215/'Commission Rate and Quota'!$E$4&lt;0.75,'Commission Rate and Quota'!$E$21,IF(K215/'Commission Rate and Quota'!$E$4&lt;0.9,'Commission Rate and Quota'!$E$22,IF(K215/'Commission Rate and Quota'!$E$4&lt;1,'Commission Rate and Quota'!$E$23,IF(K215/'Commission Rate and Quota'!$E$4&lt;1.25,'Commission Rate and Quota'!$E$24,'Commission Rate and Quota'!$E$25))))))</f>
        <v>0.16</v>
      </c>
      <c r="M215" s="46">
        <f t="shared" si="19"/>
        <v>3302.4</v>
      </c>
      <c r="N215" s="51">
        <f>IF(I215="Product",K215/'Commission Rate and Quota'!$D$4,K215/'Commission Rate and Quota'!$E$4)</f>
        <v>1.1505743356871754</v>
      </c>
      <c r="O215" s="43">
        <f t="shared" si="20"/>
        <v>0</v>
      </c>
      <c r="P215" s="29">
        <f t="shared" si="21"/>
        <v>0.14970930232558138</v>
      </c>
      <c r="Q215" s="47">
        <f>IF(I215="Product",IF(K215/$S$4&lt;0.5,'Commission Rate and Quota'!$D$20,IF(K215/$S$4&lt;0.75,'Commission Rate and Quota'!$D$21,IF(K215/$S$4&lt;0.9,'Commission Rate and Quota'!$D$22,IF('Impact of Quota'!K215/'Commission Rate and Quota'!$D$6&lt;1,'Commission Rate and Quota'!$D$23,IF('Impact of Quota'!K215/$S$4&lt;1.25,'Commission Rate and Quota'!$D$24,'Commission Rate and Quota'!$D$25))))),IF(K215/$S$4&lt;0.5,'Commission Rate and Quota'!$E$20,IF(K215/$S$4&lt;0.75,'Commission Rate and Quota'!$E$21,IF(K215/$S$4&lt;0.9,'Commission Rate and Quota'!$E$22,IF(K215/$S$4&lt;1,'Commission Rate and Quota'!$E$23,IF(K215/$S$4&lt;1.25,'Commission Rate and Quota'!$E$24,'Commission Rate and Quota'!$E$25))))))</f>
        <v>0.16</v>
      </c>
      <c r="R215" s="34">
        <f t="shared" si="17"/>
        <v>3302.4</v>
      </c>
    </row>
    <row r="216" spans="1:18" x14ac:dyDescent="0.25">
      <c r="A216" s="43" t="s">
        <v>174</v>
      </c>
      <c r="B216" s="44">
        <v>46001</v>
      </c>
      <c r="C216" s="43">
        <v>124749</v>
      </c>
      <c r="D216" s="45">
        <v>3200</v>
      </c>
      <c r="E216" s="45">
        <v>320</v>
      </c>
      <c r="F216" s="43" t="s">
        <v>33</v>
      </c>
      <c r="G216" s="43">
        <v>763043</v>
      </c>
      <c r="H216" s="43" t="s">
        <v>12</v>
      </c>
      <c r="I216" s="43" t="s">
        <v>34</v>
      </c>
      <c r="J216" s="43" t="s">
        <v>13</v>
      </c>
      <c r="K216" s="46">
        <f t="shared" si="18"/>
        <v>4255332.700000002</v>
      </c>
      <c r="L216" s="47">
        <f>IF(I216="Product",IF(K216/'Commission Rate and Quota'!$D$4&lt;0.5,'Commission Rate and Quota'!$D$20,IF(K216/'Commission Rate and Quota'!$D$4&lt;0.75,'Commission Rate and Quota'!$D$21,IF(K216/'Commission Rate and Quota'!$D$4&lt;0.9,'Commission Rate and Quota'!$D$22,IF('Impact of Quota'!K216/'Commission Rate and Quota'!$D$4&lt;1,'Commission Rate and Quota'!$D$23,IF('Impact of Quota'!K216/'Commission Rate and Quota'!$D$4&lt;1.25,'Commission Rate and Quota'!$D$24,'Commission Rate and Quota'!$D$25))))),IF(K216/'Commission Rate and Quota'!$E$4&lt;0.5,'Commission Rate and Quota'!$E$20,IF(K216/'Commission Rate and Quota'!$E$4&lt;0.75,'Commission Rate and Quota'!$E$21,IF(K216/'Commission Rate and Quota'!$E$4&lt;0.9,'Commission Rate and Quota'!$E$22,IF(K216/'Commission Rate and Quota'!$E$4&lt;1,'Commission Rate and Quota'!$E$23,IF(K216/'Commission Rate and Quota'!$E$4&lt;1.25,'Commission Rate and Quota'!$E$24,'Commission Rate and Quota'!$E$25))))))</f>
        <v>0.16</v>
      </c>
      <c r="M216" s="46">
        <f t="shared" si="19"/>
        <v>512</v>
      </c>
      <c r="N216" s="51">
        <f>IF(I216="Product",K216/'Commission Rate and Quota'!$D$4,K216/'Commission Rate and Quota'!$E$4)</f>
        <v>1.1514402159721906</v>
      </c>
      <c r="O216" s="43">
        <f t="shared" si="20"/>
        <v>0</v>
      </c>
      <c r="P216" s="29">
        <f t="shared" si="21"/>
        <v>0.1</v>
      </c>
      <c r="Q216" s="47">
        <f>IF(I216="Product",IF(K216/$S$4&lt;0.5,'Commission Rate and Quota'!$D$20,IF(K216/$S$4&lt;0.75,'Commission Rate and Quota'!$D$21,IF(K216/$S$4&lt;0.9,'Commission Rate and Quota'!$D$22,IF('Impact of Quota'!K216/'Commission Rate and Quota'!$D$6&lt;1,'Commission Rate and Quota'!$D$23,IF('Impact of Quota'!K216/$S$4&lt;1.25,'Commission Rate and Quota'!$D$24,'Commission Rate and Quota'!$D$25))))),IF(K216/$S$4&lt;0.5,'Commission Rate and Quota'!$E$20,IF(K216/$S$4&lt;0.75,'Commission Rate and Quota'!$E$21,IF(K216/$S$4&lt;0.9,'Commission Rate and Quota'!$E$22,IF(K216/$S$4&lt;1,'Commission Rate and Quota'!$E$23,IF(K216/$S$4&lt;1.25,'Commission Rate and Quota'!$E$24,'Commission Rate and Quota'!$E$25))))))</f>
        <v>0.16</v>
      </c>
      <c r="R216" s="34">
        <f t="shared" si="17"/>
        <v>512</v>
      </c>
    </row>
    <row r="217" spans="1:18" x14ac:dyDescent="0.25">
      <c r="A217" s="43" t="s">
        <v>174</v>
      </c>
      <c r="B217" s="44">
        <v>46001</v>
      </c>
      <c r="C217" s="43">
        <v>124749</v>
      </c>
      <c r="D217" s="45">
        <v>639.99</v>
      </c>
      <c r="E217" s="45">
        <v>63.99</v>
      </c>
      <c r="F217" s="43" t="s">
        <v>33</v>
      </c>
      <c r="G217" s="43">
        <v>763043</v>
      </c>
      <c r="H217" s="43" t="s">
        <v>12</v>
      </c>
      <c r="I217" s="43" t="s">
        <v>34</v>
      </c>
      <c r="J217" s="43" t="s">
        <v>13</v>
      </c>
      <c r="K217" s="46">
        <f t="shared" si="18"/>
        <v>4255972.6900000023</v>
      </c>
      <c r="L217" s="47">
        <f>IF(I217="Product",IF(K217/'Commission Rate and Quota'!$D$4&lt;0.5,'Commission Rate and Quota'!$D$20,IF(K217/'Commission Rate and Quota'!$D$4&lt;0.75,'Commission Rate and Quota'!$D$21,IF(K217/'Commission Rate and Quota'!$D$4&lt;0.9,'Commission Rate and Quota'!$D$22,IF('Impact of Quota'!K217/'Commission Rate and Quota'!$D$4&lt;1,'Commission Rate and Quota'!$D$23,IF('Impact of Quota'!K217/'Commission Rate and Quota'!$D$4&lt;1.25,'Commission Rate and Quota'!$D$24,'Commission Rate and Quota'!$D$25))))),IF(K217/'Commission Rate and Quota'!$E$4&lt;0.5,'Commission Rate and Quota'!$E$20,IF(K217/'Commission Rate and Quota'!$E$4&lt;0.75,'Commission Rate and Quota'!$E$21,IF(K217/'Commission Rate and Quota'!$E$4&lt;0.9,'Commission Rate and Quota'!$E$22,IF(K217/'Commission Rate and Quota'!$E$4&lt;1,'Commission Rate and Quota'!$E$23,IF(K217/'Commission Rate and Quota'!$E$4&lt;1.25,'Commission Rate and Quota'!$E$24,'Commission Rate and Quota'!$E$25))))))</f>
        <v>0.16</v>
      </c>
      <c r="M217" s="46">
        <f t="shared" si="19"/>
        <v>102.39840000000001</v>
      </c>
      <c r="N217" s="51">
        <f>IF(I217="Product",K217/'Commission Rate and Quota'!$D$4,K217/'Commission Rate and Quota'!$E$4)</f>
        <v>1.1516133893233178</v>
      </c>
      <c r="O217" s="43">
        <f t="shared" si="20"/>
        <v>0</v>
      </c>
      <c r="P217" s="29">
        <f t="shared" si="21"/>
        <v>9.9985937280270012E-2</v>
      </c>
      <c r="Q217" s="47">
        <f>IF(I217="Product",IF(K217/$S$4&lt;0.5,'Commission Rate and Quota'!$D$20,IF(K217/$S$4&lt;0.75,'Commission Rate and Quota'!$D$21,IF(K217/$S$4&lt;0.9,'Commission Rate and Quota'!$D$22,IF('Impact of Quota'!K217/'Commission Rate and Quota'!$D$6&lt;1,'Commission Rate and Quota'!$D$23,IF('Impact of Quota'!K217/$S$4&lt;1.25,'Commission Rate and Quota'!$D$24,'Commission Rate and Quota'!$D$25))))),IF(K217/$S$4&lt;0.5,'Commission Rate and Quota'!$E$20,IF(K217/$S$4&lt;0.75,'Commission Rate and Quota'!$E$21,IF(K217/$S$4&lt;0.9,'Commission Rate and Quota'!$E$22,IF(K217/$S$4&lt;1,'Commission Rate and Quota'!$E$23,IF(K217/$S$4&lt;1.25,'Commission Rate and Quota'!$E$24,'Commission Rate and Quota'!$E$25))))))</f>
        <v>0.16</v>
      </c>
      <c r="R217" s="34">
        <f t="shared" si="17"/>
        <v>102.39840000000001</v>
      </c>
    </row>
    <row r="218" spans="1:18" x14ac:dyDescent="0.25">
      <c r="A218" s="43" t="s">
        <v>174</v>
      </c>
      <c r="B218" s="44">
        <v>46001</v>
      </c>
      <c r="C218" s="43">
        <v>124749</v>
      </c>
      <c r="D218" s="45">
        <v>-25</v>
      </c>
      <c r="E218" s="45">
        <v>0</v>
      </c>
      <c r="F218" s="43" t="s">
        <v>33</v>
      </c>
      <c r="G218" s="43">
        <v>763043</v>
      </c>
      <c r="H218" s="43" t="s">
        <v>12</v>
      </c>
      <c r="I218" s="43" t="s">
        <v>34</v>
      </c>
      <c r="J218" s="43" t="s">
        <v>13</v>
      </c>
      <c r="K218" s="46">
        <f t="shared" si="18"/>
        <v>4255947.6900000023</v>
      </c>
      <c r="L218" s="47">
        <f>IF(I218="Product",IF(K218/'Commission Rate and Quota'!$D$4&lt;0.5,'Commission Rate and Quota'!$D$20,IF(K218/'Commission Rate and Quota'!$D$4&lt;0.75,'Commission Rate and Quota'!$D$21,IF(K218/'Commission Rate and Quota'!$D$4&lt;0.9,'Commission Rate and Quota'!$D$22,IF('Impact of Quota'!K218/'Commission Rate and Quota'!$D$4&lt;1,'Commission Rate and Quota'!$D$23,IF('Impact of Quota'!K218/'Commission Rate and Quota'!$D$4&lt;1.25,'Commission Rate and Quota'!$D$24,'Commission Rate and Quota'!$D$25))))),IF(K218/'Commission Rate and Quota'!$E$4&lt;0.5,'Commission Rate and Quota'!$E$20,IF(K218/'Commission Rate and Quota'!$E$4&lt;0.75,'Commission Rate and Quota'!$E$21,IF(K218/'Commission Rate and Quota'!$E$4&lt;0.9,'Commission Rate and Quota'!$E$22,IF(K218/'Commission Rate and Quota'!$E$4&lt;1,'Commission Rate and Quota'!$E$23,IF(K218/'Commission Rate and Quota'!$E$4&lt;1.25,'Commission Rate and Quota'!$E$24,'Commission Rate and Quota'!$E$25))))))</f>
        <v>0.16</v>
      </c>
      <c r="M218" s="46">
        <f t="shared" si="19"/>
        <v>-4</v>
      </c>
      <c r="N218" s="51">
        <f>IF(I218="Product",K218/'Commission Rate and Quota'!$D$4,K218/'Commission Rate and Quota'!$E$4)</f>
        <v>1.1516066246335912</v>
      </c>
      <c r="O218" s="43">
        <f t="shared" si="20"/>
        <v>0</v>
      </c>
      <c r="P218" s="29">
        <f t="shared" si="21"/>
        <v>0</v>
      </c>
      <c r="Q218" s="47">
        <f>IF(I218="Product",IF(K218/$S$4&lt;0.5,'Commission Rate and Quota'!$D$20,IF(K218/$S$4&lt;0.75,'Commission Rate and Quota'!$D$21,IF(K218/$S$4&lt;0.9,'Commission Rate and Quota'!$D$22,IF('Impact of Quota'!K218/'Commission Rate and Quota'!$D$6&lt;1,'Commission Rate and Quota'!$D$23,IF('Impact of Quota'!K218/$S$4&lt;1.25,'Commission Rate and Quota'!$D$24,'Commission Rate and Quota'!$D$25))))),IF(K218/$S$4&lt;0.5,'Commission Rate and Quota'!$E$20,IF(K218/$S$4&lt;0.75,'Commission Rate and Quota'!$E$21,IF(K218/$S$4&lt;0.9,'Commission Rate and Quota'!$E$22,IF(K218/$S$4&lt;1,'Commission Rate and Quota'!$E$23,IF(K218/$S$4&lt;1.25,'Commission Rate and Quota'!$E$24,'Commission Rate and Quota'!$E$25))))))</f>
        <v>0.16</v>
      </c>
      <c r="R218" s="34">
        <f t="shared" si="17"/>
        <v>-4</v>
      </c>
    </row>
    <row r="219" spans="1:18" x14ac:dyDescent="0.25">
      <c r="A219" s="43" t="s">
        <v>236</v>
      </c>
      <c r="B219" s="44">
        <v>46001</v>
      </c>
      <c r="C219" s="43">
        <v>167324</v>
      </c>
      <c r="D219" s="45">
        <v>41880</v>
      </c>
      <c r="E219" s="45">
        <v>1255</v>
      </c>
      <c r="F219" s="43" t="s">
        <v>33</v>
      </c>
      <c r="G219" s="43">
        <v>763043</v>
      </c>
      <c r="H219" s="43" t="s">
        <v>12</v>
      </c>
      <c r="I219" s="43" t="s">
        <v>34</v>
      </c>
      <c r="J219" s="43" t="s">
        <v>13</v>
      </c>
      <c r="K219" s="46">
        <f t="shared" si="18"/>
        <v>4297827.6900000023</v>
      </c>
      <c r="L219" s="47">
        <f>IF(I219="Product",IF(K219/'Commission Rate and Quota'!$D$4&lt;0.5,'Commission Rate and Quota'!$D$20,IF(K219/'Commission Rate and Quota'!$D$4&lt;0.75,'Commission Rate and Quota'!$D$21,IF(K219/'Commission Rate and Quota'!$D$4&lt;0.9,'Commission Rate and Quota'!$D$22,IF('Impact of Quota'!K219/'Commission Rate and Quota'!$D$4&lt;1,'Commission Rate and Quota'!$D$23,IF('Impact of Quota'!K219/'Commission Rate and Quota'!$D$4&lt;1.25,'Commission Rate and Quota'!$D$24,'Commission Rate and Quota'!$D$25))))),IF(K219/'Commission Rate and Quota'!$E$4&lt;0.5,'Commission Rate and Quota'!$E$20,IF(K219/'Commission Rate and Quota'!$E$4&lt;0.75,'Commission Rate and Quota'!$E$21,IF(K219/'Commission Rate and Quota'!$E$4&lt;0.9,'Commission Rate and Quota'!$E$22,IF(K219/'Commission Rate and Quota'!$E$4&lt;1,'Commission Rate and Quota'!$E$23,IF(K219/'Commission Rate and Quota'!$E$4&lt;1.25,'Commission Rate and Quota'!$E$24,'Commission Rate and Quota'!$E$25))))))</f>
        <v>0.16</v>
      </c>
      <c r="M219" s="46">
        <f t="shared" si="19"/>
        <v>6700.8</v>
      </c>
      <c r="N219" s="51">
        <f>IF(I219="Product",K219/'Commission Rate and Quota'!$D$4,K219/'Commission Rate and Quota'!$E$4)</f>
        <v>1.1629388328637291</v>
      </c>
      <c r="O219" s="43">
        <f t="shared" si="20"/>
        <v>0</v>
      </c>
      <c r="P219" s="29">
        <f t="shared" si="21"/>
        <v>2.9966571155682905E-2</v>
      </c>
      <c r="Q219" s="47">
        <f>IF(I219="Product",IF(K219/$S$4&lt;0.5,'Commission Rate and Quota'!$D$20,IF(K219/$S$4&lt;0.75,'Commission Rate and Quota'!$D$21,IF(K219/$S$4&lt;0.9,'Commission Rate and Quota'!$D$22,IF('Impact of Quota'!K219/'Commission Rate and Quota'!$D$6&lt;1,'Commission Rate and Quota'!$D$23,IF('Impact of Quota'!K219/$S$4&lt;1.25,'Commission Rate and Quota'!$D$24,'Commission Rate and Quota'!$D$25))))),IF(K219/$S$4&lt;0.5,'Commission Rate and Quota'!$E$20,IF(K219/$S$4&lt;0.75,'Commission Rate and Quota'!$E$21,IF(K219/$S$4&lt;0.9,'Commission Rate and Quota'!$E$22,IF(K219/$S$4&lt;1,'Commission Rate and Quota'!$E$23,IF(K219/$S$4&lt;1.25,'Commission Rate and Quota'!$E$24,'Commission Rate and Quota'!$E$25))))))</f>
        <v>0.16</v>
      </c>
      <c r="R219" s="34">
        <f t="shared" si="17"/>
        <v>6700.8</v>
      </c>
    </row>
    <row r="220" spans="1:18" x14ac:dyDescent="0.25">
      <c r="A220" s="43" t="s">
        <v>236</v>
      </c>
      <c r="B220" s="44">
        <v>46001</v>
      </c>
      <c r="C220" s="43">
        <v>167324</v>
      </c>
      <c r="D220" s="45">
        <v>49977.63</v>
      </c>
      <c r="E220" s="45">
        <v>1147.7</v>
      </c>
      <c r="F220" s="43" t="s">
        <v>33</v>
      </c>
      <c r="G220" s="43">
        <v>763043</v>
      </c>
      <c r="H220" s="43" t="s">
        <v>12</v>
      </c>
      <c r="I220" s="43" t="s">
        <v>34</v>
      </c>
      <c r="J220" s="43" t="s">
        <v>13</v>
      </c>
      <c r="K220" s="46">
        <f t="shared" si="18"/>
        <v>4347805.3200000022</v>
      </c>
      <c r="L220" s="47">
        <f>IF(I220="Product",IF(K220/'Commission Rate and Quota'!$D$4&lt;0.5,'Commission Rate and Quota'!$D$20,IF(K220/'Commission Rate and Quota'!$D$4&lt;0.75,'Commission Rate and Quota'!$D$21,IF(K220/'Commission Rate and Quota'!$D$4&lt;0.9,'Commission Rate and Quota'!$D$22,IF('Impact of Quota'!K220/'Commission Rate and Quota'!$D$4&lt;1,'Commission Rate and Quota'!$D$23,IF('Impact of Quota'!K220/'Commission Rate and Quota'!$D$4&lt;1.25,'Commission Rate and Quota'!$D$24,'Commission Rate and Quota'!$D$25))))),IF(K220/'Commission Rate and Quota'!$E$4&lt;0.5,'Commission Rate and Quota'!$E$20,IF(K220/'Commission Rate and Quota'!$E$4&lt;0.75,'Commission Rate and Quota'!$E$21,IF(K220/'Commission Rate and Quota'!$E$4&lt;0.9,'Commission Rate and Quota'!$E$22,IF(K220/'Commission Rate and Quota'!$E$4&lt;1,'Commission Rate and Quota'!$E$23,IF(K220/'Commission Rate and Quota'!$E$4&lt;1.25,'Commission Rate and Quota'!$E$24,'Commission Rate and Quota'!$E$25))))))</f>
        <v>0.16</v>
      </c>
      <c r="M220" s="46">
        <f t="shared" si="19"/>
        <v>7996.4207999999999</v>
      </c>
      <c r="N220" s="51">
        <f>IF(I220="Product",K220/'Commission Rate and Quota'!$D$4,K220/'Commission Rate and Quota'!$E$4)</f>
        <v>1.176462159272726</v>
      </c>
      <c r="O220" s="43">
        <f t="shared" si="20"/>
        <v>0</v>
      </c>
      <c r="P220" s="29">
        <f t="shared" si="21"/>
        <v>2.2964274216284369E-2</v>
      </c>
      <c r="Q220" s="47">
        <f>IF(I220="Product",IF(K220/$S$4&lt;0.5,'Commission Rate and Quota'!$D$20,IF(K220/$S$4&lt;0.75,'Commission Rate and Quota'!$D$21,IF(K220/$S$4&lt;0.9,'Commission Rate and Quota'!$D$22,IF('Impact of Quota'!K220/'Commission Rate and Quota'!$D$6&lt;1,'Commission Rate and Quota'!$D$23,IF('Impact of Quota'!K220/$S$4&lt;1.25,'Commission Rate and Quota'!$D$24,'Commission Rate and Quota'!$D$25))))),IF(K220/$S$4&lt;0.5,'Commission Rate and Quota'!$E$20,IF(K220/$S$4&lt;0.75,'Commission Rate and Quota'!$E$21,IF(K220/$S$4&lt;0.9,'Commission Rate and Quota'!$E$22,IF(K220/$S$4&lt;1,'Commission Rate and Quota'!$E$23,IF(K220/$S$4&lt;1.25,'Commission Rate and Quota'!$E$24,'Commission Rate and Quota'!$E$25))))))</f>
        <v>0.16</v>
      </c>
      <c r="R220" s="34">
        <f t="shared" si="17"/>
        <v>7996.4207999999999</v>
      </c>
    </row>
    <row r="221" spans="1:18" x14ac:dyDescent="0.25">
      <c r="A221" s="43" t="s">
        <v>237</v>
      </c>
      <c r="B221" s="44">
        <v>46005</v>
      </c>
      <c r="C221" s="43">
        <v>167324</v>
      </c>
      <c r="D221" s="45">
        <v>52143.71</v>
      </c>
      <c r="E221" s="45">
        <v>7841.62</v>
      </c>
      <c r="F221" s="43" t="s">
        <v>33</v>
      </c>
      <c r="G221" s="43">
        <v>763043</v>
      </c>
      <c r="H221" s="43" t="s">
        <v>12</v>
      </c>
      <c r="I221" s="43" t="s">
        <v>34</v>
      </c>
      <c r="J221" s="43" t="s">
        <v>13</v>
      </c>
      <c r="K221" s="46">
        <f t="shared" si="18"/>
        <v>4399949.0300000021</v>
      </c>
      <c r="L221" s="47">
        <f>IF(I221="Product",IF(K221/'Commission Rate and Quota'!$D$4&lt;0.5,'Commission Rate and Quota'!$D$20,IF(K221/'Commission Rate and Quota'!$D$4&lt;0.75,'Commission Rate and Quota'!$D$21,IF(K221/'Commission Rate and Quota'!$D$4&lt;0.9,'Commission Rate and Quota'!$D$22,IF('Impact of Quota'!K221/'Commission Rate and Quota'!$D$4&lt;1,'Commission Rate and Quota'!$D$23,IF('Impact of Quota'!K221/'Commission Rate and Quota'!$D$4&lt;1.25,'Commission Rate and Quota'!$D$24,'Commission Rate and Quota'!$D$25))))),IF(K221/'Commission Rate and Quota'!$E$4&lt;0.5,'Commission Rate and Quota'!$E$20,IF(K221/'Commission Rate and Quota'!$E$4&lt;0.75,'Commission Rate and Quota'!$E$21,IF(K221/'Commission Rate and Quota'!$E$4&lt;0.9,'Commission Rate and Quota'!$E$22,IF(K221/'Commission Rate and Quota'!$E$4&lt;1,'Commission Rate and Quota'!$E$23,IF(K221/'Commission Rate and Quota'!$E$4&lt;1.25,'Commission Rate and Quota'!$E$24,'Commission Rate and Quota'!$E$25))))))</f>
        <v>0.16</v>
      </c>
      <c r="M221" s="46">
        <f t="shared" si="19"/>
        <v>8342.9935999999998</v>
      </c>
      <c r="N221" s="51">
        <f>IF(I221="Product",K221/'Commission Rate and Quota'!$D$4,K221/'Commission Rate and Quota'!$E$4)</f>
        <v>1.19057160004665</v>
      </c>
      <c r="O221" s="43">
        <f t="shared" si="20"/>
        <v>0</v>
      </c>
      <c r="P221" s="29">
        <f t="shared" si="21"/>
        <v>0.15038477315864177</v>
      </c>
      <c r="Q221" s="47">
        <f>IF(I221="Product",IF(K221/$S$4&lt;0.5,'Commission Rate and Quota'!$D$20,IF(K221/$S$4&lt;0.75,'Commission Rate and Quota'!$D$21,IF(K221/$S$4&lt;0.9,'Commission Rate and Quota'!$D$22,IF('Impact of Quota'!K221/'Commission Rate and Quota'!$D$6&lt;1,'Commission Rate and Quota'!$D$23,IF('Impact of Quota'!K221/$S$4&lt;1.25,'Commission Rate and Quota'!$D$24,'Commission Rate and Quota'!$D$25))))),IF(K221/$S$4&lt;0.5,'Commission Rate and Quota'!$E$20,IF(K221/$S$4&lt;0.75,'Commission Rate and Quota'!$E$21,IF(K221/$S$4&lt;0.9,'Commission Rate and Quota'!$E$22,IF(K221/$S$4&lt;1,'Commission Rate and Quota'!$E$23,IF(K221/$S$4&lt;1.25,'Commission Rate and Quota'!$E$24,'Commission Rate and Quota'!$E$25))))))</f>
        <v>0.16</v>
      </c>
      <c r="R221" s="34">
        <f t="shared" si="17"/>
        <v>8342.9935999999998</v>
      </c>
    </row>
    <row r="222" spans="1:18" x14ac:dyDescent="0.25">
      <c r="A222" s="43" t="s">
        <v>238</v>
      </c>
      <c r="B222" s="44">
        <v>46008</v>
      </c>
      <c r="C222" s="43">
        <v>167324</v>
      </c>
      <c r="D222" s="45">
        <v>216872.5</v>
      </c>
      <c r="E222" s="45">
        <v>42252.5</v>
      </c>
      <c r="F222" s="43" t="s">
        <v>33</v>
      </c>
      <c r="G222" s="43">
        <v>763043</v>
      </c>
      <c r="H222" s="43" t="s">
        <v>12</v>
      </c>
      <c r="I222" s="43" t="s">
        <v>34</v>
      </c>
      <c r="J222" s="43" t="s">
        <v>13</v>
      </c>
      <c r="K222" s="46">
        <f t="shared" si="18"/>
        <v>4616821.5300000021</v>
      </c>
      <c r="L222" s="47">
        <f>IF(I222="Product",IF(K222/'Commission Rate and Quota'!$D$4&lt;0.5,'Commission Rate and Quota'!$D$20,IF(K222/'Commission Rate and Quota'!$D$4&lt;0.75,'Commission Rate and Quota'!$D$21,IF(K222/'Commission Rate and Quota'!$D$4&lt;0.9,'Commission Rate and Quota'!$D$22,IF('Impact of Quota'!K222/'Commission Rate and Quota'!$D$4&lt;1,'Commission Rate and Quota'!$D$23,IF('Impact of Quota'!K222/'Commission Rate and Quota'!$D$4&lt;1.25,'Commission Rate and Quota'!$D$24,'Commission Rate and Quota'!$D$25))))),IF(K222/'Commission Rate and Quota'!$E$4&lt;0.5,'Commission Rate and Quota'!$E$20,IF(K222/'Commission Rate and Quota'!$E$4&lt;0.75,'Commission Rate and Quota'!$E$21,IF(K222/'Commission Rate and Quota'!$E$4&lt;0.9,'Commission Rate and Quota'!$E$22,IF(K222/'Commission Rate and Quota'!$E$4&lt;1,'Commission Rate and Quota'!$E$23,IF(K222/'Commission Rate and Quota'!$E$4&lt;1.25,'Commission Rate and Quota'!$E$24,'Commission Rate and Quota'!$E$25))))))</f>
        <v>0.16</v>
      </c>
      <c r="M222" s="46">
        <f t="shared" si="19"/>
        <v>34699.599999999999</v>
      </c>
      <c r="N222" s="51">
        <f>IF(I222="Product",K222/'Commission Rate and Quota'!$D$4,K222/'Commission Rate and Quota'!$E$4)</f>
        <v>1.249254606956645</v>
      </c>
      <c r="O222" s="43">
        <f t="shared" si="20"/>
        <v>0</v>
      </c>
      <c r="P222" s="29">
        <f t="shared" si="21"/>
        <v>0.19482645333087414</v>
      </c>
      <c r="Q222" s="47">
        <f>IF(I222="Product",IF(K222/$S$4&lt;0.5,'Commission Rate and Quota'!$D$20,IF(K222/$S$4&lt;0.75,'Commission Rate and Quota'!$D$21,IF(K222/$S$4&lt;0.9,'Commission Rate and Quota'!$D$22,IF('Impact of Quota'!K222/'Commission Rate and Quota'!$D$6&lt;1,'Commission Rate and Quota'!$D$23,IF('Impact of Quota'!K222/$S$4&lt;1.25,'Commission Rate and Quota'!$D$24,'Commission Rate and Quota'!$D$25))))),IF(K222/$S$4&lt;0.5,'Commission Rate and Quota'!$E$20,IF(K222/$S$4&lt;0.75,'Commission Rate and Quota'!$E$21,IF(K222/$S$4&lt;0.9,'Commission Rate and Quota'!$E$22,IF(K222/$S$4&lt;1,'Commission Rate and Quota'!$E$23,IF(K222/$S$4&lt;1.25,'Commission Rate and Quota'!$E$24,'Commission Rate and Quota'!$E$25))))))</f>
        <v>0.16</v>
      </c>
      <c r="R222" s="34">
        <f t="shared" si="17"/>
        <v>34699.599999999999</v>
      </c>
    </row>
    <row r="223" spans="1:18" x14ac:dyDescent="0.25">
      <c r="A223" s="43" t="s">
        <v>238</v>
      </c>
      <c r="B223" s="44">
        <v>46008</v>
      </c>
      <c r="C223" s="43">
        <v>167324</v>
      </c>
      <c r="D223" s="45">
        <v>24550</v>
      </c>
      <c r="E223" s="45">
        <v>11702.5</v>
      </c>
      <c r="F223" s="43" t="s">
        <v>33</v>
      </c>
      <c r="G223" s="43">
        <v>763043</v>
      </c>
      <c r="H223" s="43" t="s">
        <v>12</v>
      </c>
      <c r="I223" s="43" t="s">
        <v>34</v>
      </c>
      <c r="J223" s="43" t="s">
        <v>13</v>
      </c>
      <c r="K223" s="46">
        <f t="shared" si="18"/>
        <v>4641371.5300000021</v>
      </c>
      <c r="L223" s="47">
        <f>IF(I223="Product",IF(K223/'Commission Rate and Quota'!$D$4&lt;0.5,'Commission Rate and Quota'!$D$20,IF(K223/'Commission Rate and Quota'!$D$4&lt;0.75,'Commission Rate and Quota'!$D$21,IF(K223/'Commission Rate and Quota'!$D$4&lt;0.9,'Commission Rate and Quota'!$D$22,IF('Impact of Quota'!K223/'Commission Rate and Quota'!$D$4&lt;1,'Commission Rate and Quota'!$D$23,IF('Impact of Quota'!K223/'Commission Rate and Quota'!$D$4&lt;1.25,'Commission Rate and Quota'!$D$24,'Commission Rate and Quota'!$D$25))))),IF(K223/'Commission Rate and Quota'!$E$4&lt;0.5,'Commission Rate and Quota'!$E$20,IF(K223/'Commission Rate and Quota'!$E$4&lt;0.75,'Commission Rate and Quota'!$E$21,IF(K223/'Commission Rate and Quota'!$E$4&lt;0.9,'Commission Rate and Quota'!$E$22,IF(K223/'Commission Rate and Quota'!$E$4&lt;1,'Commission Rate and Quota'!$E$23,IF(K223/'Commission Rate and Quota'!$E$4&lt;1.25,'Commission Rate and Quota'!$E$24,'Commission Rate and Quota'!$E$25))))))</f>
        <v>0.18000000000000002</v>
      </c>
      <c r="M223" s="46">
        <f t="shared" si="19"/>
        <v>4419.0000000000009</v>
      </c>
      <c r="N223" s="51">
        <f>IF(I223="Product",K223/'Commission Rate and Quota'!$D$4,K223/'Commission Rate and Quota'!$E$4)</f>
        <v>1.2558975322682471</v>
      </c>
      <c r="O223" s="43">
        <f t="shared" si="20"/>
        <v>1</v>
      </c>
      <c r="P223" s="29">
        <f t="shared" si="21"/>
        <v>0.47668024439918533</v>
      </c>
      <c r="Q223" s="47">
        <f>IF(I223="Product",IF(K223/$S$4&lt;0.5,'Commission Rate and Quota'!$D$20,IF(K223/$S$4&lt;0.75,'Commission Rate and Quota'!$D$21,IF(K223/$S$4&lt;0.9,'Commission Rate and Quota'!$D$22,IF('Impact of Quota'!K223/'Commission Rate and Quota'!$D$6&lt;1,'Commission Rate and Quota'!$D$23,IF('Impact of Quota'!K223/$S$4&lt;1.25,'Commission Rate and Quota'!$D$24,'Commission Rate and Quota'!$D$25))))),IF(K223/$S$4&lt;0.5,'Commission Rate and Quota'!$E$20,IF(K223/$S$4&lt;0.75,'Commission Rate and Quota'!$E$21,IF(K223/$S$4&lt;0.9,'Commission Rate and Quota'!$E$22,IF(K223/$S$4&lt;1,'Commission Rate and Quota'!$E$23,IF(K223/$S$4&lt;1.25,'Commission Rate and Quota'!$E$24,'Commission Rate and Quota'!$E$25))))))</f>
        <v>0.16</v>
      </c>
      <c r="R223" s="34">
        <f t="shared" si="17"/>
        <v>3928</v>
      </c>
    </row>
    <row r="224" spans="1:18" s="38" customFormat="1" x14ac:dyDescent="0.25">
      <c r="A224" s="38" t="s">
        <v>238</v>
      </c>
      <c r="B224" s="39">
        <v>46008</v>
      </c>
      <c r="C224" s="38">
        <v>167324</v>
      </c>
      <c r="D224" s="40">
        <v>0</v>
      </c>
      <c r="E224" s="40">
        <v>-100.83</v>
      </c>
      <c r="F224" s="38" t="s">
        <v>33</v>
      </c>
      <c r="G224" s="38">
        <v>763043</v>
      </c>
      <c r="H224" s="38" t="s">
        <v>12</v>
      </c>
      <c r="I224" s="38" t="s">
        <v>34</v>
      </c>
      <c r="J224" s="38" t="s">
        <v>13</v>
      </c>
      <c r="K224" s="41">
        <f t="shared" si="18"/>
        <v>4641371.5300000021</v>
      </c>
      <c r="L224" s="42">
        <f>IF(I224="Product",IF(K224/'Commission Rate and Quota'!$D$4&lt;0.5,'Commission Rate and Quota'!$D$20,IF(K224/'Commission Rate and Quota'!$D$4&lt;0.75,'Commission Rate and Quota'!$D$21,IF(K224/'Commission Rate and Quota'!$D$4&lt;0.9,'Commission Rate and Quota'!$D$22,IF('Impact of Quota'!K224/'Commission Rate and Quota'!$D$4&lt;1,'Commission Rate and Quota'!$D$23,IF('Impact of Quota'!K224/'Commission Rate and Quota'!$D$4&lt;1.25,'Commission Rate and Quota'!$D$24,'Commission Rate and Quota'!$D$25))))),IF(K224/'Commission Rate and Quota'!$E$4&lt;0.5,'Commission Rate and Quota'!$E$20,IF(K224/'Commission Rate and Quota'!$E$4&lt;0.75,'Commission Rate and Quota'!$E$21,IF(K224/'Commission Rate and Quota'!$E$4&lt;0.9,'Commission Rate and Quota'!$E$22,IF(K224/'Commission Rate and Quota'!$E$4&lt;1,'Commission Rate and Quota'!$E$23,IF(K224/'Commission Rate and Quota'!$E$4&lt;1.25,'Commission Rate and Quota'!$E$24,'Commission Rate and Quota'!$E$25))))))</f>
        <v>0.18000000000000002</v>
      </c>
      <c r="M224" s="41">
        <f t="shared" si="19"/>
        <v>0</v>
      </c>
      <c r="N224" s="61">
        <f>IF(I224="Product",K224/'Commission Rate and Quota'!$D$4,K224/'Commission Rate and Quota'!$E$4)</f>
        <v>1.2558975322682471</v>
      </c>
      <c r="O224" s="38">
        <f t="shared" si="20"/>
        <v>1</v>
      </c>
      <c r="P224" s="29" t="e">
        <f t="shared" si="21"/>
        <v>#DIV/0!</v>
      </c>
      <c r="Q224" s="47">
        <f>IF(I224="Product",IF(K224/$S$4&lt;0.5,'Commission Rate and Quota'!$D$20,IF(K224/$S$4&lt;0.75,'Commission Rate and Quota'!$D$21,IF(K224/$S$4&lt;0.9,'Commission Rate and Quota'!$D$22,IF('Impact of Quota'!K224/'Commission Rate and Quota'!$D$6&lt;1,'Commission Rate and Quota'!$D$23,IF('Impact of Quota'!K224/$S$4&lt;1.25,'Commission Rate and Quota'!$D$24,'Commission Rate and Quota'!$D$25))))),IF(K224/$S$4&lt;0.5,'Commission Rate and Quota'!$E$20,IF(K224/$S$4&lt;0.75,'Commission Rate and Quota'!$E$21,IF(K224/$S$4&lt;0.9,'Commission Rate and Quota'!$E$22,IF(K224/$S$4&lt;1,'Commission Rate and Quota'!$E$23,IF(K224/$S$4&lt;1.25,'Commission Rate and Quota'!$E$24,'Commission Rate and Quota'!$E$25))))))</f>
        <v>0.16</v>
      </c>
      <c r="R224" s="34">
        <f t="shared" si="17"/>
        <v>0</v>
      </c>
    </row>
    <row r="225" spans="1:18" s="62" customFormat="1" x14ac:dyDescent="0.25">
      <c r="A225" s="62" t="s">
        <v>239</v>
      </c>
      <c r="B225" s="63">
        <v>46008</v>
      </c>
      <c r="C225" s="62">
        <v>167324</v>
      </c>
      <c r="D225" s="64">
        <v>233133.24</v>
      </c>
      <c r="E225" s="64">
        <v>66358.14</v>
      </c>
      <c r="F225" s="62" t="s">
        <v>33</v>
      </c>
      <c r="G225" s="62">
        <v>763043</v>
      </c>
      <c r="H225" s="62" t="s">
        <v>12</v>
      </c>
      <c r="I225" s="62" t="s">
        <v>34</v>
      </c>
      <c r="J225" s="62" t="s">
        <v>13</v>
      </c>
      <c r="K225" s="65">
        <f t="shared" si="18"/>
        <v>4874504.7700000023</v>
      </c>
      <c r="L225" s="66">
        <f>IF(I225="Product",IF(K225/'Commission Rate and Quota'!$D$4&lt;0.5,'Commission Rate and Quota'!$D$20,IF(K225/'Commission Rate and Quota'!$D$4&lt;0.75,'Commission Rate and Quota'!$D$21,IF(K225/'Commission Rate and Quota'!$D$4&lt;0.9,'Commission Rate and Quota'!$D$22,IF('Impact of Quota'!K225/'Commission Rate and Quota'!$D$4&lt;1,'Commission Rate and Quota'!$D$23,IF('Impact of Quota'!K225/'Commission Rate and Quota'!$D$4&lt;1.25,'Commission Rate and Quota'!$D$24,'Commission Rate and Quota'!$D$25))))),IF(K225/'Commission Rate and Quota'!$E$4&lt;0.5,'Commission Rate and Quota'!$E$20,IF(K225/'Commission Rate and Quota'!$E$4&lt;0.75,'Commission Rate and Quota'!$E$21,IF(K225/'Commission Rate and Quota'!$E$4&lt;0.9,'Commission Rate and Quota'!$E$22,IF(K225/'Commission Rate and Quota'!$E$4&lt;1,'Commission Rate and Quota'!$E$23,IF(K225/'Commission Rate and Quota'!$E$4&lt;1.25,'Commission Rate and Quota'!$E$24,'Commission Rate and Quota'!$E$25))))))</f>
        <v>0.18000000000000002</v>
      </c>
      <c r="M225" s="65">
        <f t="shared" si="19"/>
        <v>41963.983200000002</v>
      </c>
      <c r="N225" s="67">
        <f>IF(I225="Product",K225/'Commission Rate and Quota'!$D$4,K225/'Commission Rate and Quota'!$E$4)</f>
        <v>1.3189804936112923</v>
      </c>
      <c r="O225" s="62">
        <f t="shared" si="20"/>
        <v>1</v>
      </c>
      <c r="P225" s="29">
        <f t="shared" si="21"/>
        <v>0.2846361162397949</v>
      </c>
      <c r="Q225" s="47">
        <f>IF(I225="Product",IF(K225/$S$4&lt;0.5,'Commission Rate and Quota'!$D$20,IF(K225/$S$4&lt;0.75,'Commission Rate and Quota'!$D$21,IF(K225/$S$4&lt;0.9,'Commission Rate and Quota'!$D$22,IF('Impact of Quota'!K225/'Commission Rate and Quota'!$D$6&lt;1,'Commission Rate and Quota'!$D$23,IF('Impact of Quota'!K225/$S$4&lt;1.25,'Commission Rate and Quota'!$D$24,'Commission Rate and Quota'!$D$25))))),IF(K225/$S$4&lt;0.5,'Commission Rate and Quota'!$E$20,IF(K225/$S$4&lt;0.75,'Commission Rate and Quota'!$E$21,IF(K225/$S$4&lt;0.9,'Commission Rate and Quota'!$E$22,IF(K225/$S$4&lt;1,'Commission Rate and Quota'!$E$23,IF(K225/$S$4&lt;1.25,'Commission Rate and Quota'!$E$24,'Commission Rate and Quota'!$E$25))))))</f>
        <v>0.18000000000000002</v>
      </c>
      <c r="R225" s="34">
        <f t="shared" si="17"/>
        <v>41963.983200000002</v>
      </c>
    </row>
    <row r="226" spans="1:18" s="68" customFormat="1" x14ac:dyDescent="0.25">
      <c r="A226" s="68" t="s">
        <v>239</v>
      </c>
      <c r="B226" s="69">
        <v>46008</v>
      </c>
      <c r="C226" s="68">
        <v>167324</v>
      </c>
      <c r="D226" s="70">
        <v>107599.96</v>
      </c>
      <c r="E226" s="70">
        <v>-42497.63</v>
      </c>
      <c r="F226" s="68" t="s">
        <v>33</v>
      </c>
      <c r="G226" s="68">
        <v>763043</v>
      </c>
      <c r="H226" s="68" t="s">
        <v>12</v>
      </c>
      <c r="I226" s="68" t="s">
        <v>34</v>
      </c>
      <c r="J226" s="68" t="s">
        <v>13</v>
      </c>
      <c r="K226" s="71">
        <f t="shared" si="18"/>
        <v>4982104.7300000023</v>
      </c>
      <c r="L226" s="72">
        <f>IF(I226="Product",IF(K226/'Commission Rate and Quota'!$D$4&lt;0.5,'Commission Rate and Quota'!$D$20,IF(K226/'Commission Rate and Quota'!$D$4&lt;0.75,'Commission Rate and Quota'!$D$21,IF(K226/'Commission Rate and Quota'!$D$4&lt;0.9,'Commission Rate and Quota'!$D$22,IF('Impact of Quota'!K226/'Commission Rate and Quota'!$D$4&lt;1,'Commission Rate and Quota'!$D$23,IF('Impact of Quota'!K226/'Commission Rate and Quota'!$D$4&lt;1.25,'Commission Rate and Quota'!$D$24,'Commission Rate and Quota'!$D$25))))),IF(K226/'Commission Rate and Quota'!$E$4&lt;0.5,'Commission Rate and Quota'!$E$20,IF(K226/'Commission Rate and Quota'!$E$4&lt;0.75,'Commission Rate and Quota'!$E$21,IF(K226/'Commission Rate and Quota'!$E$4&lt;0.9,'Commission Rate and Quota'!$E$22,IF(K226/'Commission Rate and Quota'!$E$4&lt;1,'Commission Rate and Quota'!$E$23,IF(K226/'Commission Rate and Quota'!$E$4&lt;1.25,'Commission Rate and Quota'!$E$24,'Commission Rate and Quota'!$E$25))))))</f>
        <v>0.18000000000000002</v>
      </c>
      <c r="M226" s="71">
        <f t="shared" si="19"/>
        <v>19367.992800000004</v>
      </c>
      <c r="N226" s="73">
        <f>IF(I226="Product",K226/'Commission Rate and Quota'!$D$4,K226/'Commission Rate and Quota'!$E$4)</f>
        <v>1.3480957073714288</v>
      </c>
      <c r="O226" s="68">
        <f t="shared" si="20"/>
        <v>1</v>
      </c>
      <c r="P226" s="29">
        <f t="shared" si="21"/>
        <v>-0.39495953344220569</v>
      </c>
      <c r="Q226" s="47">
        <f>IF(I226="Product",IF(K226/$S$4&lt;0.5,'Commission Rate and Quota'!$D$20,IF(K226/$S$4&lt;0.75,'Commission Rate and Quota'!$D$21,IF(K226/$S$4&lt;0.9,'Commission Rate and Quota'!$D$22,IF('Impact of Quota'!K226/'Commission Rate and Quota'!$D$6&lt;1,'Commission Rate and Quota'!$D$23,IF('Impact of Quota'!K226/$S$4&lt;1.25,'Commission Rate and Quota'!$D$24,'Commission Rate and Quota'!$D$25))))),IF(K226/$S$4&lt;0.5,'Commission Rate and Quota'!$E$20,IF(K226/$S$4&lt;0.75,'Commission Rate and Quota'!$E$21,IF(K226/$S$4&lt;0.9,'Commission Rate and Quota'!$E$22,IF(K226/$S$4&lt;1,'Commission Rate and Quota'!$E$23,IF(K226/$S$4&lt;1.25,'Commission Rate and Quota'!$E$24,'Commission Rate and Quota'!$E$25))))))</f>
        <v>0.18000000000000002</v>
      </c>
      <c r="R226" s="34">
        <f t="shared" si="17"/>
        <v>19367.992800000004</v>
      </c>
    </row>
    <row r="227" spans="1:18" s="62" customFormat="1" x14ac:dyDescent="0.25">
      <c r="A227" s="62" t="s">
        <v>239</v>
      </c>
      <c r="B227" s="63">
        <v>46008</v>
      </c>
      <c r="C227" s="62">
        <v>167324</v>
      </c>
      <c r="D227" s="64">
        <v>2000</v>
      </c>
      <c r="E227" s="64">
        <v>140</v>
      </c>
      <c r="F227" s="62" t="s">
        <v>33</v>
      </c>
      <c r="G227" s="62">
        <v>763043</v>
      </c>
      <c r="H227" s="62" t="s">
        <v>12</v>
      </c>
      <c r="I227" s="62" t="s">
        <v>34</v>
      </c>
      <c r="J227" s="62" t="s">
        <v>13</v>
      </c>
      <c r="K227" s="65">
        <f>D227+K226</f>
        <v>4984104.7300000023</v>
      </c>
      <c r="L227" s="66">
        <f>IF(I227="Product",IF(K227/'Commission Rate and Quota'!$D$4&lt;0.5,'Commission Rate and Quota'!$D$20,IF(K227/'Commission Rate and Quota'!$D$4&lt;0.75,'Commission Rate and Quota'!$D$21,IF(K227/'Commission Rate and Quota'!$D$4&lt;0.9,'Commission Rate and Quota'!$D$22,IF('Impact of Quota'!K227/'Commission Rate and Quota'!$D$4&lt;1,'Commission Rate and Quota'!$D$23,IF('Impact of Quota'!K227/'Commission Rate and Quota'!$D$4&lt;1.25,'Commission Rate and Quota'!$D$24,'Commission Rate and Quota'!$D$25))))),IF(K227/'Commission Rate and Quota'!$E$4&lt;0.5,'Commission Rate and Quota'!$E$20,IF(K227/'Commission Rate and Quota'!$E$4&lt;0.75,'Commission Rate and Quota'!$E$21,IF(K227/'Commission Rate and Quota'!$E$4&lt;0.9,'Commission Rate and Quota'!$E$22,IF(K227/'Commission Rate and Quota'!$E$4&lt;1,'Commission Rate and Quota'!$E$23,IF(K227/'Commission Rate and Quota'!$E$4&lt;1.25,'Commission Rate and Quota'!$E$24,'Commission Rate and Quota'!$E$25))))))</f>
        <v>0.18000000000000002</v>
      </c>
      <c r="M227" s="65">
        <f t="shared" si="19"/>
        <v>360.00000000000006</v>
      </c>
      <c r="N227" s="67">
        <f>IF(I227="Product",K227/'Commission Rate and Quota'!$D$4,K227/'Commission Rate and Quota'!$E$4)</f>
        <v>1.3486368825495634</v>
      </c>
      <c r="O227" s="62">
        <f t="shared" si="20"/>
        <v>1</v>
      </c>
      <c r="P227" s="29">
        <f t="shared" si="21"/>
        <v>7.0000000000000007E-2</v>
      </c>
      <c r="Q227" s="47">
        <f>IF(I227="Product",IF(K227/$S$4&lt;0.5,'Commission Rate and Quota'!$D$20,IF(K227/$S$4&lt;0.75,'Commission Rate and Quota'!$D$21,IF(K227/$S$4&lt;0.9,'Commission Rate and Quota'!$D$22,IF('Impact of Quota'!K227/'Commission Rate and Quota'!$D$6&lt;1,'Commission Rate and Quota'!$D$23,IF('Impact of Quota'!K227/$S$4&lt;1.25,'Commission Rate and Quota'!$D$24,'Commission Rate and Quota'!$D$25))))),IF(K227/$S$4&lt;0.5,'Commission Rate and Quota'!$E$20,IF(K227/$S$4&lt;0.75,'Commission Rate and Quota'!$E$21,IF(K227/$S$4&lt;0.9,'Commission Rate and Quota'!$E$22,IF(K227/$S$4&lt;1,'Commission Rate and Quota'!$E$23,IF(K227/$S$4&lt;1.25,'Commission Rate and Quota'!$E$24,'Commission Rate and Quota'!$E$25))))))</f>
        <v>0.18000000000000002</v>
      </c>
      <c r="R227" s="34">
        <f t="shared" si="17"/>
        <v>360.00000000000006</v>
      </c>
    </row>
    <row r="228" spans="1:18" s="62" customFormat="1" x14ac:dyDescent="0.25">
      <c r="A228" s="62" t="s">
        <v>239</v>
      </c>
      <c r="B228" s="63">
        <v>46008</v>
      </c>
      <c r="C228" s="62">
        <v>167324</v>
      </c>
      <c r="D228" s="64">
        <v>6000</v>
      </c>
      <c r="E228" s="64">
        <v>600</v>
      </c>
      <c r="F228" s="62" t="s">
        <v>33</v>
      </c>
      <c r="G228" s="62">
        <v>763043</v>
      </c>
      <c r="H228" s="62" t="s">
        <v>12</v>
      </c>
      <c r="I228" s="62" t="s">
        <v>34</v>
      </c>
      <c r="J228" s="62" t="s">
        <v>13</v>
      </c>
      <c r="K228" s="65">
        <f t="shared" si="18"/>
        <v>4990104.7300000023</v>
      </c>
      <c r="L228" s="66">
        <f>IF(I228="Product",IF(K228/'Commission Rate and Quota'!$D$4&lt;0.5,'Commission Rate and Quota'!$D$20,IF(K228/'Commission Rate and Quota'!$D$4&lt;0.75,'Commission Rate and Quota'!$D$21,IF(K228/'Commission Rate and Quota'!$D$4&lt;0.9,'Commission Rate and Quota'!$D$22,IF('Impact of Quota'!K228/'Commission Rate and Quota'!$D$4&lt;1,'Commission Rate and Quota'!$D$23,IF('Impact of Quota'!K228/'Commission Rate and Quota'!$D$4&lt;1.25,'Commission Rate and Quota'!$D$24,'Commission Rate and Quota'!$D$25))))),IF(K228/'Commission Rate and Quota'!$E$4&lt;0.5,'Commission Rate and Quota'!$E$20,IF(K228/'Commission Rate and Quota'!$E$4&lt;0.75,'Commission Rate and Quota'!$E$21,IF(K228/'Commission Rate and Quota'!$E$4&lt;0.9,'Commission Rate and Quota'!$E$22,IF(K228/'Commission Rate and Quota'!$E$4&lt;1,'Commission Rate and Quota'!$E$23,IF(K228/'Commission Rate and Quota'!$E$4&lt;1.25,'Commission Rate and Quota'!$E$24,'Commission Rate and Quota'!$E$25))))))</f>
        <v>0.18000000000000002</v>
      </c>
      <c r="M228" s="65">
        <f t="shared" si="19"/>
        <v>1080.0000000000002</v>
      </c>
      <c r="N228" s="67">
        <f>IF(I228="Product",K228/'Commission Rate and Quota'!$D$4,K228/'Commission Rate and Quota'!$E$4)</f>
        <v>1.3502604080839673</v>
      </c>
      <c r="O228" s="62">
        <f t="shared" si="20"/>
        <v>1</v>
      </c>
      <c r="P228" s="29">
        <f t="shared" si="21"/>
        <v>0.1</v>
      </c>
      <c r="Q228" s="47">
        <f>IF(I228="Product",IF(K228/$S$4&lt;0.5,'Commission Rate and Quota'!$D$20,IF(K228/$S$4&lt;0.75,'Commission Rate and Quota'!$D$21,IF(K228/$S$4&lt;0.9,'Commission Rate and Quota'!$D$22,IF('Impact of Quota'!K228/'Commission Rate and Quota'!$D$6&lt;1,'Commission Rate and Quota'!$D$23,IF('Impact of Quota'!K228/$S$4&lt;1.25,'Commission Rate and Quota'!$D$24,'Commission Rate and Quota'!$D$25))))),IF(K228/$S$4&lt;0.5,'Commission Rate and Quota'!$E$20,IF(K228/$S$4&lt;0.75,'Commission Rate and Quota'!$E$21,IF(K228/$S$4&lt;0.9,'Commission Rate and Quota'!$E$22,IF(K228/$S$4&lt;1,'Commission Rate and Quota'!$E$23,IF(K228/$S$4&lt;1.25,'Commission Rate and Quota'!$E$24,'Commission Rate and Quota'!$E$25))))))</f>
        <v>0.18000000000000002</v>
      </c>
      <c r="R228" s="34">
        <f t="shared" si="17"/>
        <v>1080.0000000000002</v>
      </c>
    </row>
    <row r="229" spans="1:18" x14ac:dyDescent="0.25">
      <c r="A229" s="43" t="s">
        <v>240</v>
      </c>
      <c r="B229" s="44">
        <v>46010</v>
      </c>
      <c r="C229" s="43">
        <v>167324</v>
      </c>
      <c r="D229" s="45">
        <v>744.8</v>
      </c>
      <c r="E229" s="45">
        <v>22.6</v>
      </c>
      <c r="F229" s="43" t="s">
        <v>33</v>
      </c>
      <c r="G229" s="43">
        <v>763043</v>
      </c>
      <c r="H229" s="43" t="s">
        <v>12</v>
      </c>
      <c r="I229" s="43" t="s">
        <v>34</v>
      </c>
      <c r="J229" s="43" t="s">
        <v>13</v>
      </c>
      <c r="K229" s="46">
        <f t="shared" si="18"/>
        <v>4990849.5300000021</v>
      </c>
      <c r="L229" s="47">
        <f>IF(I229="Product",IF(K229/'Commission Rate and Quota'!$D$4&lt;0.5,'Commission Rate and Quota'!$D$20,IF(K229/'Commission Rate and Quota'!$D$4&lt;0.75,'Commission Rate and Quota'!$D$21,IF(K229/'Commission Rate and Quota'!$D$4&lt;0.9,'Commission Rate and Quota'!$D$22,IF('Impact of Quota'!K229/'Commission Rate and Quota'!$D$4&lt;1,'Commission Rate and Quota'!$D$23,IF('Impact of Quota'!K229/'Commission Rate and Quota'!$D$4&lt;1.25,'Commission Rate and Quota'!$D$24,'Commission Rate and Quota'!$D$25))))),IF(K229/'Commission Rate and Quota'!$E$4&lt;0.5,'Commission Rate and Quota'!$E$20,IF(K229/'Commission Rate and Quota'!$E$4&lt;0.75,'Commission Rate and Quota'!$E$21,IF(K229/'Commission Rate and Quota'!$E$4&lt;0.9,'Commission Rate and Quota'!$E$22,IF(K229/'Commission Rate and Quota'!$E$4&lt;1,'Commission Rate and Quota'!$E$23,IF(K229/'Commission Rate and Quota'!$E$4&lt;1.25,'Commission Rate and Quota'!$E$24,'Commission Rate and Quota'!$E$25))))))</f>
        <v>0.18000000000000002</v>
      </c>
      <c r="M229" s="46">
        <f t="shared" si="19"/>
        <v>134.06400000000002</v>
      </c>
      <c r="N229" s="51">
        <f>IF(I229="Product",K229/'Commission Rate and Quota'!$D$4,K229/'Commission Rate and Quota'!$E$4)</f>
        <v>1.3504619417203045</v>
      </c>
      <c r="O229" s="43">
        <f t="shared" si="20"/>
        <v>1</v>
      </c>
      <c r="P229" s="29">
        <f t="shared" si="21"/>
        <v>3.0343716433942E-2</v>
      </c>
      <c r="Q229" s="47">
        <f>IF(I229="Product",IF(K229/$S$4&lt;0.5,'Commission Rate and Quota'!$D$20,IF(K229/$S$4&lt;0.75,'Commission Rate and Quota'!$D$21,IF(K229/$S$4&lt;0.9,'Commission Rate and Quota'!$D$22,IF('Impact of Quota'!K229/'Commission Rate and Quota'!$D$6&lt;1,'Commission Rate and Quota'!$D$23,IF('Impact of Quota'!K229/$S$4&lt;1.25,'Commission Rate and Quota'!$D$24,'Commission Rate and Quota'!$D$25))))),IF(K229/$S$4&lt;0.5,'Commission Rate and Quota'!$E$20,IF(K229/$S$4&lt;0.75,'Commission Rate and Quota'!$E$21,IF(K229/$S$4&lt;0.9,'Commission Rate and Quota'!$E$22,IF(K229/$S$4&lt;1,'Commission Rate and Quota'!$E$23,IF(K229/$S$4&lt;1.25,'Commission Rate and Quota'!$E$24,'Commission Rate and Quota'!$E$25))))))</f>
        <v>0.18000000000000002</v>
      </c>
      <c r="R229" s="34">
        <f t="shared" si="17"/>
        <v>134.06400000000002</v>
      </c>
    </row>
    <row r="230" spans="1:18" x14ac:dyDescent="0.25">
      <c r="A230" s="43" t="s">
        <v>240</v>
      </c>
      <c r="B230" s="44">
        <v>46010</v>
      </c>
      <c r="C230" s="43">
        <v>167324</v>
      </c>
      <c r="D230" s="45">
        <v>6302</v>
      </c>
      <c r="E230" s="45">
        <v>191.2</v>
      </c>
      <c r="F230" s="43" t="s">
        <v>33</v>
      </c>
      <c r="G230" s="43">
        <v>763043</v>
      </c>
      <c r="H230" s="43" t="s">
        <v>12</v>
      </c>
      <c r="I230" s="43" t="s">
        <v>34</v>
      </c>
      <c r="J230" s="43" t="s">
        <v>13</v>
      </c>
      <c r="K230" s="46">
        <f t="shared" si="18"/>
        <v>4997151.5300000021</v>
      </c>
      <c r="L230" s="47">
        <f>IF(I230="Product",IF(K230/'Commission Rate and Quota'!$D$4&lt;0.5,'Commission Rate and Quota'!$D$20,IF(K230/'Commission Rate and Quota'!$D$4&lt;0.75,'Commission Rate and Quota'!$D$21,IF(K230/'Commission Rate and Quota'!$D$4&lt;0.9,'Commission Rate and Quota'!$D$22,IF('Impact of Quota'!K230/'Commission Rate and Quota'!$D$4&lt;1,'Commission Rate and Quota'!$D$23,IF('Impact of Quota'!K230/'Commission Rate and Quota'!$D$4&lt;1.25,'Commission Rate and Quota'!$D$24,'Commission Rate and Quota'!$D$25))))),IF(K230/'Commission Rate and Quota'!$E$4&lt;0.5,'Commission Rate and Quota'!$E$20,IF(K230/'Commission Rate and Quota'!$E$4&lt;0.75,'Commission Rate and Quota'!$E$21,IF(K230/'Commission Rate and Quota'!$E$4&lt;0.9,'Commission Rate and Quota'!$E$22,IF(K230/'Commission Rate and Quota'!$E$4&lt;1,'Commission Rate and Quota'!$E$23,IF(K230/'Commission Rate and Quota'!$E$4&lt;1.25,'Commission Rate and Quota'!$E$24,'Commission Rate and Quota'!$E$25))))))</f>
        <v>0.18000000000000002</v>
      </c>
      <c r="M230" s="46">
        <f t="shared" si="19"/>
        <v>1134.3600000000001</v>
      </c>
      <c r="N230" s="51">
        <f>IF(I230="Product",K230/'Commission Rate and Quota'!$D$4,K230/'Commission Rate and Quota'!$E$4)</f>
        <v>1.3521671847066066</v>
      </c>
      <c r="O230" s="43">
        <f t="shared" si="20"/>
        <v>1</v>
      </c>
      <c r="P230" s="29">
        <f t="shared" si="21"/>
        <v>3.0339574738178353E-2</v>
      </c>
      <c r="Q230" s="47">
        <f>IF(I230="Product",IF(K230/$S$4&lt;0.5,'Commission Rate and Quota'!$D$20,IF(K230/$S$4&lt;0.75,'Commission Rate and Quota'!$D$21,IF(K230/$S$4&lt;0.9,'Commission Rate and Quota'!$D$22,IF('Impact of Quota'!K230/'Commission Rate and Quota'!$D$6&lt;1,'Commission Rate and Quota'!$D$23,IF('Impact of Quota'!K230/$S$4&lt;1.25,'Commission Rate and Quota'!$D$24,'Commission Rate and Quota'!$D$25))))),IF(K230/$S$4&lt;0.5,'Commission Rate and Quota'!$E$20,IF(K230/$S$4&lt;0.75,'Commission Rate and Quota'!$E$21,IF(K230/$S$4&lt;0.9,'Commission Rate and Quota'!$E$22,IF(K230/$S$4&lt;1,'Commission Rate and Quota'!$E$23,IF(K230/$S$4&lt;1.25,'Commission Rate and Quota'!$E$24,'Commission Rate and Quota'!$E$25))))))</f>
        <v>0.18000000000000002</v>
      </c>
      <c r="R230" s="34">
        <f t="shared" ref="R230:R249" si="22">Q230*D230</f>
        <v>1134.3600000000001</v>
      </c>
    </row>
    <row r="231" spans="1:18" x14ac:dyDescent="0.25">
      <c r="A231" s="43" t="s">
        <v>240</v>
      </c>
      <c r="B231" s="44">
        <v>46010</v>
      </c>
      <c r="C231" s="43">
        <v>167324</v>
      </c>
      <c r="D231" s="45">
        <v>321.39</v>
      </c>
      <c r="E231" s="45">
        <v>9.75</v>
      </c>
      <c r="F231" s="43" t="s">
        <v>33</v>
      </c>
      <c r="G231" s="43">
        <v>763043</v>
      </c>
      <c r="H231" s="43" t="s">
        <v>12</v>
      </c>
      <c r="I231" s="43" t="s">
        <v>34</v>
      </c>
      <c r="J231" s="43" t="s">
        <v>13</v>
      </c>
      <c r="K231" s="46">
        <f t="shared" ref="K231:K245" si="23">D231+K230</f>
        <v>4997472.9200000018</v>
      </c>
      <c r="L231" s="47">
        <f>IF(I231="Product",IF(K231/'Commission Rate and Quota'!$D$4&lt;0.5,'Commission Rate and Quota'!$D$20,IF(K231/'Commission Rate and Quota'!$D$4&lt;0.75,'Commission Rate and Quota'!$D$21,IF(K231/'Commission Rate and Quota'!$D$4&lt;0.9,'Commission Rate and Quota'!$D$22,IF('Impact of Quota'!K231/'Commission Rate and Quota'!$D$4&lt;1,'Commission Rate and Quota'!$D$23,IF('Impact of Quota'!K231/'Commission Rate and Quota'!$D$4&lt;1.25,'Commission Rate and Quota'!$D$24,'Commission Rate and Quota'!$D$25))))),IF(K231/'Commission Rate and Quota'!$E$4&lt;0.5,'Commission Rate and Quota'!$E$20,IF(K231/'Commission Rate and Quota'!$E$4&lt;0.75,'Commission Rate and Quota'!$E$21,IF(K231/'Commission Rate and Quota'!$E$4&lt;0.9,'Commission Rate and Quota'!$E$22,IF(K231/'Commission Rate and Quota'!$E$4&lt;1,'Commission Rate and Quota'!$E$23,IF(K231/'Commission Rate and Quota'!$E$4&lt;1.25,'Commission Rate and Quota'!$E$24,'Commission Rate and Quota'!$E$25))))))</f>
        <v>0.18000000000000002</v>
      </c>
      <c r="M231" s="46">
        <f t="shared" si="19"/>
        <v>57.850200000000001</v>
      </c>
      <c r="N231" s="51">
        <f>IF(I231="Product",K231/'Commission Rate and Quota'!$D$4,K231/'Commission Rate and Quota'!$E$4)</f>
        <v>1.3522541488518567</v>
      </c>
      <c r="O231" s="43">
        <f t="shared" si="20"/>
        <v>1</v>
      </c>
      <c r="P231" s="29">
        <f t="shared" si="21"/>
        <v>3.0336973770185759E-2</v>
      </c>
      <c r="Q231" s="47">
        <f>IF(I231="Product",IF(K231/$S$4&lt;0.5,'Commission Rate and Quota'!$D$20,IF(K231/$S$4&lt;0.75,'Commission Rate and Quota'!$D$21,IF(K231/$S$4&lt;0.9,'Commission Rate and Quota'!$D$22,IF('Impact of Quota'!K231/'Commission Rate and Quota'!$D$6&lt;1,'Commission Rate and Quota'!$D$23,IF('Impact of Quota'!K231/$S$4&lt;1.25,'Commission Rate and Quota'!$D$24,'Commission Rate and Quota'!$D$25))))),IF(K231/$S$4&lt;0.5,'Commission Rate and Quota'!$E$20,IF(K231/$S$4&lt;0.75,'Commission Rate and Quota'!$E$21,IF(K231/$S$4&lt;0.9,'Commission Rate and Quota'!$E$22,IF(K231/$S$4&lt;1,'Commission Rate and Quota'!$E$23,IF(K231/$S$4&lt;1.25,'Commission Rate and Quota'!$E$24,'Commission Rate and Quota'!$E$25))))))</f>
        <v>0.18000000000000002</v>
      </c>
      <c r="R231" s="34">
        <f t="shared" si="22"/>
        <v>57.850200000000001</v>
      </c>
    </row>
    <row r="232" spans="1:18" x14ac:dyDescent="0.25">
      <c r="A232" s="43" t="s">
        <v>240</v>
      </c>
      <c r="B232" s="44">
        <v>46010</v>
      </c>
      <c r="C232" s="43">
        <v>167324</v>
      </c>
      <c r="D232" s="45">
        <v>11906.38</v>
      </c>
      <c r="E232" s="45">
        <v>234.93</v>
      </c>
      <c r="F232" s="43" t="s">
        <v>33</v>
      </c>
      <c r="G232" s="43">
        <v>763043</v>
      </c>
      <c r="H232" s="43" t="s">
        <v>12</v>
      </c>
      <c r="I232" s="43" t="s">
        <v>34</v>
      </c>
      <c r="J232" s="43" t="s">
        <v>13</v>
      </c>
      <c r="K232" s="46">
        <f t="shared" si="23"/>
        <v>5009379.3000000017</v>
      </c>
      <c r="L232" s="47">
        <f>IF(I232="Product",IF(K232/'Commission Rate and Quota'!$D$4&lt;0.5,'Commission Rate and Quota'!$D$20,IF(K232/'Commission Rate and Quota'!$D$4&lt;0.75,'Commission Rate and Quota'!$D$21,IF(K232/'Commission Rate and Quota'!$D$4&lt;0.9,'Commission Rate and Quota'!$D$22,IF('Impact of Quota'!K232/'Commission Rate and Quota'!$D$4&lt;1,'Commission Rate and Quota'!$D$23,IF('Impact of Quota'!K232/'Commission Rate and Quota'!$D$4&lt;1.25,'Commission Rate and Quota'!$D$24,'Commission Rate and Quota'!$D$25))))),IF(K232/'Commission Rate and Quota'!$E$4&lt;0.5,'Commission Rate and Quota'!$E$20,IF(K232/'Commission Rate and Quota'!$E$4&lt;0.75,'Commission Rate and Quota'!$E$21,IF(K232/'Commission Rate and Quota'!$E$4&lt;0.9,'Commission Rate and Quota'!$E$22,IF(K232/'Commission Rate and Quota'!$E$4&lt;1,'Commission Rate and Quota'!$E$23,IF(K232/'Commission Rate and Quota'!$E$4&lt;1.25,'Commission Rate and Quota'!$E$24,'Commission Rate and Quota'!$E$25))))))</f>
        <v>0.18000000000000002</v>
      </c>
      <c r="M232" s="46">
        <f t="shared" si="19"/>
        <v>2143.1484</v>
      </c>
      <c r="N232" s="51">
        <f>IF(I232="Product",K232/'Commission Rate and Quota'!$D$4,K232/'Commission Rate and Quota'!$E$4)</f>
        <v>1.3554758675105756</v>
      </c>
      <c r="O232" s="43">
        <f t="shared" si="20"/>
        <v>1</v>
      </c>
      <c r="P232" s="29">
        <f t="shared" si="21"/>
        <v>1.9731438102933051E-2</v>
      </c>
      <c r="Q232" s="47">
        <f>IF(I232="Product",IF(K232/$S$4&lt;0.5,'Commission Rate and Quota'!$D$20,IF(K232/$S$4&lt;0.75,'Commission Rate and Quota'!$D$21,IF(K232/$S$4&lt;0.9,'Commission Rate and Quota'!$D$22,IF('Impact of Quota'!K232/'Commission Rate and Quota'!$D$6&lt;1,'Commission Rate and Quota'!$D$23,IF('Impact of Quota'!K232/$S$4&lt;1.25,'Commission Rate and Quota'!$D$24,'Commission Rate and Quota'!$D$25))))),IF(K232/$S$4&lt;0.5,'Commission Rate and Quota'!$E$20,IF(K232/$S$4&lt;0.75,'Commission Rate and Quota'!$E$21,IF(K232/$S$4&lt;0.9,'Commission Rate and Quota'!$E$22,IF(K232/$S$4&lt;1,'Commission Rate and Quota'!$E$23,IF(K232/$S$4&lt;1.25,'Commission Rate and Quota'!$E$24,'Commission Rate and Quota'!$E$25))))))</f>
        <v>0.18000000000000002</v>
      </c>
      <c r="R232" s="34">
        <f t="shared" si="22"/>
        <v>2143.1484</v>
      </c>
    </row>
    <row r="233" spans="1:18" x14ac:dyDescent="0.25">
      <c r="A233" s="43" t="s">
        <v>240</v>
      </c>
      <c r="B233" s="44">
        <v>46010</v>
      </c>
      <c r="C233" s="43">
        <v>167324</v>
      </c>
      <c r="D233" s="45">
        <v>17091.77</v>
      </c>
      <c r="E233" s="45">
        <v>337.19</v>
      </c>
      <c r="F233" s="43" t="s">
        <v>33</v>
      </c>
      <c r="G233" s="43">
        <v>763043</v>
      </c>
      <c r="H233" s="43" t="s">
        <v>12</v>
      </c>
      <c r="I233" s="43" t="s">
        <v>34</v>
      </c>
      <c r="J233" s="43" t="s">
        <v>13</v>
      </c>
      <c r="K233" s="46">
        <f t="shared" si="23"/>
        <v>5026471.0700000012</v>
      </c>
      <c r="L233" s="47">
        <f>IF(I233="Product",IF(K233/'Commission Rate and Quota'!$D$4&lt;0.5,'Commission Rate and Quota'!$D$20,IF(K233/'Commission Rate and Quota'!$D$4&lt;0.75,'Commission Rate and Quota'!$D$21,IF(K233/'Commission Rate and Quota'!$D$4&lt;0.9,'Commission Rate and Quota'!$D$22,IF('Impact of Quota'!K233/'Commission Rate and Quota'!$D$4&lt;1,'Commission Rate and Quota'!$D$23,IF('Impact of Quota'!K233/'Commission Rate and Quota'!$D$4&lt;1.25,'Commission Rate and Quota'!$D$24,'Commission Rate and Quota'!$D$25))))),IF(K233/'Commission Rate and Quota'!$E$4&lt;0.5,'Commission Rate and Quota'!$E$20,IF(K233/'Commission Rate and Quota'!$E$4&lt;0.75,'Commission Rate and Quota'!$E$21,IF(K233/'Commission Rate and Quota'!$E$4&lt;0.9,'Commission Rate and Quota'!$E$22,IF(K233/'Commission Rate and Quota'!$E$4&lt;1,'Commission Rate and Quota'!$E$23,IF(K233/'Commission Rate and Quota'!$E$4&lt;1.25,'Commission Rate and Quota'!$E$24,'Commission Rate and Quota'!$E$25))))))</f>
        <v>0.18000000000000002</v>
      </c>
      <c r="M233" s="46">
        <f t="shared" si="19"/>
        <v>3076.5186000000003</v>
      </c>
      <c r="N233" s="51">
        <f>IF(I233="Product",K233/'Commission Rate and Quota'!$D$4,K233/'Commission Rate and Quota'!$E$4)</f>
        <v>1.3601006883477682</v>
      </c>
      <c r="O233" s="43">
        <f t="shared" si="20"/>
        <v>1</v>
      </c>
      <c r="P233" s="29">
        <f t="shared" si="21"/>
        <v>1.9728208371631493E-2</v>
      </c>
      <c r="Q233" s="47">
        <f>IF(I233="Product",IF(K233/$S$4&lt;0.5,'Commission Rate and Quota'!$D$20,IF(K233/$S$4&lt;0.75,'Commission Rate and Quota'!$D$21,IF(K233/$S$4&lt;0.9,'Commission Rate and Quota'!$D$22,IF('Impact of Quota'!K233/'Commission Rate and Quota'!$D$6&lt;1,'Commission Rate and Quota'!$D$23,IF('Impact of Quota'!K233/$S$4&lt;1.25,'Commission Rate and Quota'!$D$24,'Commission Rate and Quota'!$D$25))))),IF(K233/$S$4&lt;0.5,'Commission Rate and Quota'!$E$20,IF(K233/$S$4&lt;0.75,'Commission Rate and Quota'!$E$21,IF(K233/$S$4&lt;0.9,'Commission Rate and Quota'!$E$22,IF(K233/$S$4&lt;1,'Commission Rate and Quota'!$E$23,IF(K233/$S$4&lt;1.25,'Commission Rate and Quota'!$E$24,'Commission Rate and Quota'!$E$25))))))</f>
        <v>0.18000000000000002</v>
      </c>
      <c r="R233" s="34">
        <f t="shared" si="22"/>
        <v>3076.5186000000003</v>
      </c>
    </row>
    <row r="234" spans="1:18" x14ac:dyDescent="0.25">
      <c r="A234" s="43" t="s">
        <v>240</v>
      </c>
      <c r="B234" s="44">
        <v>46010</v>
      </c>
      <c r="C234" s="43">
        <v>167324</v>
      </c>
      <c r="D234" s="45">
        <v>1141.97</v>
      </c>
      <c r="E234" s="45">
        <v>0</v>
      </c>
      <c r="F234" s="43" t="s">
        <v>33</v>
      </c>
      <c r="G234" s="43">
        <v>763043</v>
      </c>
      <c r="H234" s="43" t="s">
        <v>12</v>
      </c>
      <c r="I234" s="43" t="s">
        <v>34</v>
      </c>
      <c r="J234" s="43" t="s">
        <v>13</v>
      </c>
      <c r="K234" s="46">
        <f t="shared" si="23"/>
        <v>5027613.040000001</v>
      </c>
      <c r="L234" s="47">
        <f>IF(I234="Product",IF(K234/'Commission Rate and Quota'!$D$4&lt;0.5,'Commission Rate and Quota'!$D$20,IF(K234/'Commission Rate and Quota'!$D$4&lt;0.75,'Commission Rate and Quota'!$D$21,IF(K234/'Commission Rate and Quota'!$D$4&lt;0.9,'Commission Rate and Quota'!$D$22,IF('Impact of Quota'!K234/'Commission Rate and Quota'!$D$4&lt;1,'Commission Rate and Quota'!$D$23,IF('Impact of Quota'!K234/'Commission Rate and Quota'!$D$4&lt;1.25,'Commission Rate and Quota'!$D$24,'Commission Rate and Quota'!$D$25))))),IF(K234/'Commission Rate and Quota'!$E$4&lt;0.5,'Commission Rate and Quota'!$E$20,IF(K234/'Commission Rate and Quota'!$E$4&lt;0.75,'Commission Rate and Quota'!$E$21,IF(K234/'Commission Rate and Quota'!$E$4&lt;0.9,'Commission Rate and Quota'!$E$22,IF(K234/'Commission Rate and Quota'!$E$4&lt;1,'Commission Rate and Quota'!$E$23,IF(K234/'Commission Rate and Quota'!$E$4&lt;1.25,'Commission Rate and Quota'!$E$24,'Commission Rate and Quota'!$E$25))))))</f>
        <v>0.18000000000000002</v>
      </c>
      <c r="M234" s="46">
        <f t="shared" si="19"/>
        <v>205.55460000000002</v>
      </c>
      <c r="N234" s="51">
        <f>IF(I234="Product",K234/'Commission Rate and Quota'!$D$4,K234/'Commission Rate and Quota'!$E$4)</f>
        <v>1.3604096912568553</v>
      </c>
      <c r="O234" s="43">
        <f t="shared" si="20"/>
        <v>1</v>
      </c>
      <c r="P234" s="29">
        <f t="shared" si="21"/>
        <v>0</v>
      </c>
      <c r="Q234" s="47">
        <f>IF(I234="Product",IF(K234/$S$4&lt;0.5,'Commission Rate and Quota'!$D$20,IF(K234/$S$4&lt;0.75,'Commission Rate and Quota'!$D$21,IF(K234/$S$4&lt;0.9,'Commission Rate and Quota'!$D$22,IF('Impact of Quota'!K234/'Commission Rate and Quota'!$D$6&lt;1,'Commission Rate and Quota'!$D$23,IF('Impact of Quota'!K234/$S$4&lt;1.25,'Commission Rate and Quota'!$D$24,'Commission Rate and Quota'!$D$25))))),IF(K234/$S$4&lt;0.5,'Commission Rate and Quota'!$E$20,IF(K234/$S$4&lt;0.75,'Commission Rate and Quota'!$E$21,IF(K234/$S$4&lt;0.9,'Commission Rate and Quota'!$E$22,IF(K234/$S$4&lt;1,'Commission Rate and Quota'!$E$23,IF(K234/$S$4&lt;1.25,'Commission Rate and Quota'!$E$24,'Commission Rate and Quota'!$E$25))))))</f>
        <v>0.18000000000000002</v>
      </c>
      <c r="R234" s="34">
        <f t="shared" si="22"/>
        <v>205.55460000000002</v>
      </c>
    </row>
    <row r="235" spans="1:18" s="62" customFormat="1" x14ac:dyDescent="0.25">
      <c r="A235" s="62" t="s">
        <v>241</v>
      </c>
      <c r="B235" s="63">
        <v>46011</v>
      </c>
      <c r="C235" s="62">
        <v>167324</v>
      </c>
      <c r="D235" s="64">
        <v>344869</v>
      </c>
      <c r="E235" s="64">
        <v>51086.400000000001</v>
      </c>
      <c r="F235" s="62" t="s">
        <v>33</v>
      </c>
      <c r="G235" s="62">
        <v>763043</v>
      </c>
      <c r="H235" s="62" t="s">
        <v>12</v>
      </c>
      <c r="I235" s="62" t="s">
        <v>34</v>
      </c>
      <c r="J235" s="62" t="s">
        <v>13</v>
      </c>
      <c r="K235" s="65">
        <f t="shared" si="23"/>
        <v>5372482.040000001</v>
      </c>
      <c r="L235" s="66">
        <f>IF(I235="Product",IF(K235/'Commission Rate and Quota'!$D$4&lt;0.5,'Commission Rate and Quota'!$D$20,IF(K235/'Commission Rate and Quota'!$D$4&lt;0.75,'Commission Rate and Quota'!$D$21,IF(K235/'Commission Rate and Quota'!$D$4&lt;0.9,'Commission Rate and Quota'!$D$22,IF('Impact of Quota'!K235/'Commission Rate and Quota'!$D$4&lt;1,'Commission Rate and Quota'!$D$23,IF('Impact of Quota'!K235/'Commission Rate and Quota'!$D$4&lt;1.25,'Commission Rate and Quota'!$D$24,'Commission Rate and Quota'!$D$25))))),IF(K235/'Commission Rate and Quota'!$E$4&lt;0.5,'Commission Rate and Quota'!$E$20,IF(K235/'Commission Rate and Quota'!$E$4&lt;0.75,'Commission Rate and Quota'!$E$21,IF(K235/'Commission Rate and Quota'!$E$4&lt;0.9,'Commission Rate and Quota'!$E$22,IF(K235/'Commission Rate and Quota'!$E$4&lt;1,'Commission Rate and Quota'!$E$23,IF(K235/'Commission Rate and Quota'!$E$4&lt;1.25,'Commission Rate and Quota'!$E$24,'Commission Rate and Quota'!$E$25))))))</f>
        <v>0.18000000000000002</v>
      </c>
      <c r="M235" s="65">
        <f t="shared" si="19"/>
        <v>62076.420000000006</v>
      </c>
      <c r="N235" s="67">
        <f>IF(I235="Product",K235/'Commission Rate and Quota'!$D$4,K235/'Commission Rate and Quota'!$E$4)</f>
        <v>1.4537269625109015</v>
      </c>
      <c r="O235" s="62">
        <f t="shared" si="20"/>
        <v>1</v>
      </c>
      <c r="P235" s="29">
        <f t="shared" si="21"/>
        <v>0.14813276925441254</v>
      </c>
      <c r="Q235" s="47">
        <f>IF(I235="Product",IF(K235/$S$4&lt;0.5,'Commission Rate and Quota'!$D$20,IF(K235/$S$4&lt;0.75,'Commission Rate and Quota'!$D$21,IF(K235/$S$4&lt;0.9,'Commission Rate and Quota'!$D$22,IF('Impact of Quota'!K235/'Commission Rate and Quota'!$D$6&lt;1,'Commission Rate and Quota'!$D$23,IF('Impact of Quota'!K235/$S$4&lt;1.25,'Commission Rate and Quota'!$D$24,'Commission Rate and Quota'!$D$25))))),IF(K235/$S$4&lt;0.5,'Commission Rate and Quota'!$E$20,IF(K235/$S$4&lt;0.75,'Commission Rate and Quota'!$E$21,IF(K235/$S$4&lt;0.9,'Commission Rate and Quota'!$E$22,IF(K235/$S$4&lt;1,'Commission Rate and Quota'!$E$23,IF(K235/$S$4&lt;1.25,'Commission Rate and Quota'!$E$24,'Commission Rate and Quota'!$E$25))))))</f>
        <v>0.18000000000000002</v>
      </c>
      <c r="R235" s="34">
        <f t="shared" si="22"/>
        <v>62076.420000000006</v>
      </c>
    </row>
    <row r="236" spans="1:18" s="62" customFormat="1" x14ac:dyDescent="0.25">
      <c r="A236" s="62" t="s">
        <v>241</v>
      </c>
      <c r="B236" s="63">
        <v>46011</v>
      </c>
      <c r="C236" s="62">
        <v>167324</v>
      </c>
      <c r="D236" s="64">
        <v>126950.39999999999</v>
      </c>
      <c r="E236" s="64">
        <v>2504.84</v>
      </c>
      <c r="F236" s="62" t="s">
        <v>33</v>
      </c>
      <c r="G236" s="62">
        <v>763043</v>
      </c>
      <c r="H236" s="62" t="s">
        <v>12</v>
      </c>
      <c r="I236" s="62" t="s">
        <v>34</v>
      </c>
      <c r="J236" s="62" t="s">
        <v>13</v>
      </c>
      <c r="K236" s="65">
        <f t="shared" si="23"/>
        <v>5499432.4400000013</v>
      </c>
      <c r="L236" s="66">
        <f>IF(I236="Product",IF(K236/'Commission Rate and Quota'!$D$4&lt;0.5,'Commission Rate and Quota'!$D$20,IF(K236/'Commission Rate and Quota'!$D$4&lt;0.75,'Commission Rate and Quota'!$D$21,IF(K236/'Commission Rate and Quota'!$D$4&lt;0.9,'Commission Rate and Quota'!$D$22,IF('Impact of Quota'!K236/'Commission Rate and Quota'!$D$4&lt;1,'Commission Rate and Quota'!$D$23,IF('Impact of Quota'!K236/'Commission Rate and Quota'!$D$4&lt;1.25,'Commission Rate and Quota'!$D$24,'Commission Rate and Quota'!$D$25))))),IF(K236/'Commission Rate and Quota'!$E$4&lt;0.5,'Commission Rate and Quota'!$E$20,IF(K236/'Commission Rate and Quota'!$E$4&lt;0.75,'Commission Rate and Quota'!$E$21,IF(K236/'Commission Rate and Quota'!$E$4&lt;0.9,'Commission Rate and Quota'!$E$22,IF(K236/'Commission Rate and Quota'!$E$4&lt;1,'Commission Rate and Quota'!$E$23,IF(K236/'Commission Rate and Quota'!$E$4&lt;1.25,'Commission Rate and Quota'!$E$24,'Commission Rate and Quota'!$E$25))))))</f>
        <v>0.18000000000000002</v>
      </c>
      <c r="M236" s="65">
        <f t="shared" si="19"/>
        <v>22851.072</v>
      </c>
      <c r="N236" s="67">
        <f>IF(I236="Product",K236/'Commission Rate and Quota'!$D$4,K236/'Commission Rate and Quota'!$E$4)</f>
        <v>1.4880781651780295</v>
      </c>
      <c r="O236" s="62">
        <f t="shared" si="20"/>
        <v>1</v>
      </c>
      <c r="P236" s="29">
        <f t="shared" si="21"/>
        <v>1.9730855515224847E-2</v>
      </c>
      <c r="Q236" s="47">
        <f>IF(I236="Product",IF(K236/$S$4&lt;0.5,'Commission Rate and Quota'!$D$20,IF(K236/$S$4&lt;0.75,'Commission Rate and Quota'!$D$21,IF(K236/$S$4&lt;0.9,'Commission Rate and Quota'!$D$22,IF('Impact of Quota'!K236/'Commission Rate and Quota'!$D$6&lt;1,'Commission Rate and Quota'!$D$23,IF('Impact of Quota'!K236/$S$4&lt;1.25,'Commission Rate and Quota'!$D$24,'Commission Rate and Quota'!$D$25))))),IF(K236/$S$4&lt;0.5,'Commission Rate and Quota'!$E$20,IF(K236/$S$4&lt;0.75,'Commission Rate and Quota'!$E$21,IF(K236/$S$4&lt;0.9,'Commission Rate and Quota'!$E$22,IF(K236/$S$4&lt;1,'Commission Rate and Quota'!$E$23,IF(K236/$S$4&lt;1.25,'Commission Rate and Quota'!$E$24,'Commission Rate and Quota'!$E$25))))))</f>
        <v>0.18000000000000002</v>
      </c>
      <c r="R236" s="34">
        <f t="shared" si="22"/>
        <v>22851.072</v>
      </c>
    </row>
    <row r="237" spans="1:18" s="68" customFormat="1" x14ac:dyDescent="0.25">
      <c r="A237" s="68" t="s">
        <v>241</v>
      </c>
      <c r="B237" s="69">
        <v>46011</v>
      </c>
      <c r="C237" s="68">
        <v>167324</v>
      </c>
      <c r="D237" s="70">
        <v>21404.94</v>
      </c>
      <c r="E237" s="70">
        <v>0</v>
      </c>
      <c r="F237" s="68" t="s">
        <v>33</v>
      </c>
      <c r="G237" s="68">
        <v>763043</v>
      </c>
      <c r="H237" s="68" t="s">
        <v>12</v>
      </c>
      <c r="I237" s="68" t="s">
        <v>34</v>
      </c>
      <c r="J237" s="68" t="s">
        <v>13</v>
      </c>
      <c r="K237" s="71">
        <f t="shared" si="23"/>
        <v>5520837.3800000018</v>
      </c>
      <c r="L237" s="72">
        <f>IF(I237="Product",IF(K237/'Commission Rate and Quota'!$D$4&lt;0.5,'Commission Rate and Quota'!$D$20,IF(K237/'Commission Rate and Quota'!$D$4&lt;0.75,'Commission Rate and Quota'!$D$21,IF(K237/'Commission Rate and Quota'!$D$4&lt;0.9,'Commission Rate and Quota'!$D$22,IF('Impact of Quota'!K237/'Commission Rate and Quota'!$D$4&lt;1,'Commission Rate and Quota'!$D$23,IF('Impact of Quota'!K237/'Commission Rate and Quota'!$D$4&lt;1.25,'Commission Rate and Quota'!$D$24,'Commission Rate and Quota'!$D$25))))),IF(K237/'Commission Rate and Quota'!$E$4&lt;0.5,'Commission Rate and Quota'!$E$20,IF(K237/'Commission Rate and Quota'!$E$4&lt;0.75,'Commission Rate and Quota'!$E$21,IF(K237/'Commission Rate and Quota'!$E$4&lt;0.9,'Commission Rate and Quota'!$E$22,IF(K237/'Commission Rate and Quota'!$E$4&lt;1,'Commission Rate and Quota'!$E$23,IF(K237/'Commission Rate and Quota'!$E$4&lt;1.25,'Commission Rate and Quota'!$E$24,'Commission Rate and Quota'!$E$25))))))</f>
        <v>0.18000000000000002</v>
      </c>
      <c r="M237" s="71">
        <f t="shared" si="19"/>
        <v>3852.8892000000001</v>
      </c>
      <c r="N237" s="73">
        <f>IF(I237="Product",K237/'Commission Rate and Quota'!$D$4,K237/'Commission Rate and Quota'!$E$4)</f>
        <v>1.4938700762867594</v>
      </c>
      <c r="O237" s="68">
        <f t="shared" si="20"/>
        <v>1</v>
      </c>
      <c r="P237" s="29">
        <f t="shared" si="21"/>
        <v>0</v>
      </c>
      <c r="Q237" s="47">
        <f>IF(I237="Product",IF(K237/$S$4&lt;0.5,'Commission Rate and Quota'!$D$20,IF(K237/$S$4&lt;0.75,'Commission Rate and Quota'!$D$21,IF(K237/$S$4&lt;0.9,'Commission Rate and Quota'!$D$22,IF('Impact of Quota'!K237/'Commission Rate and Quota'!$D$6&lt;1,'Commission Rate and Quota'!$D$23,IF('Impact of Quota'!K237/$S$4&lt;1.25,'Commission Rate and Quota'!$D$24,'Commission Rate and Quota'!$D$25))))),IF(K237/$S$4&lt;0.5,'Commission Rate and Quota'!$E$20,IF(K237/$S$4&lt;0.75,'Commission Rate and Quota'!$E$21,IF(K237/$S$4&lt;0.9,'Commission Rate and Quota'!$E$22,IF(K237/$S$4&lt;1,'Commission Rate and Quota'!$E$23,IF(K237/$S$4&lt;1.25,'Commission Rate and Quota'!$E$24,'Commission Rate and Quota'!$E$25))))))</f>
        <v>0.18000000000000002</v>
      </c>
      <c r="R237" s="34">
        <f t="shared" si="22"/>
        <v>3852.8892000000001</v>
      </c>
    </row>
    <row r="238" spans="1:18" s="68" customFormat="1" x14ac:dyDescent="0.25">
      <c r="A238" s="68" t="s">
        <v>241</v>
      </c>
      <c r="B238" s="69">
        <v>46011</v>
      </c>
      <c r="C238" s="68">
        <v>167324</v>
      </c>
      <c r="D238" s="70">
        <v>0</v>
      </c>
      <c r="E238" s="70">
        <v>-1345</v>
      </c>
      <c r="F238" s="68" t="s">
        <v>33</v>
      </c>
      <c r="G238" s="68">
        <v>763043</v>
      </c>
      <c r="H238" s="68" t="s">
        <v>12</v>
      </c>
      <c r="I238" s="68" t="s">
        <v>34</v>
      </c>
      <c r="J238" s="68" t="s">
        <v>13</v>
      </c>
      <c r="K238" s="71">
        <f t="shared" si="23"/>
        <v>5520837.3800000018</v>
      </c>
      <c r="L238" s="72">
        <f>IF(I238="Product",IF(K238/'Commission Rate and Quota'!$D$4&lt;0.5,'Commission Rate and Quota'!$D$20,IF(K238/'Commission Rate and Quota'!$D$4&lt;0.75,'Commission Rate and Quota'!$D$21,IF(K238/'Commission Rate and Quota'!$D$4&lt;0.9,'Commission Rate and Quota'!$D$22,IF('Impact of Quota'!K238/'Commission Rate and Quota'!$D$4&lt;1,'Commission Rate and Quota'!$D$23,IF('Impact of Quota'!K238/'Commission Rate and Quota'!$D$4&lt;1.25,'Commission Rate and Quota'!$D$24,'Commission Rate and Quota'!$D$25))))),IF(K238/'Commission Rate and Quota'!$E$4&lt;0.5,'Commission Rate and Quota'!$E$20,IF(K238/'Commission Rate and Quota'!$E$4&lt;0.75,'Commission Rate and Quota'!$E$21,IF(K238/'Commission Rate and Quota'!$E$4&lt;0.9,'Commission Rate and Quota'!$E$22,IF(K238/'Commission Rate and Quota'!$E$4&lt;1,'Commission Rate and Quota'!$E$23,IF(K238/'Commission Rate and Quota'!$E$4&lt;1.25,'Commission Rate and Quota'!$E$24,'Commission Rate and Quota'!$E$25))))))</f>
        <v>0.18000000000000002</v>
      </c>
      <c r="M238" s="71">
        <f t="shared" si="19"/>
        <v>0</v>
      </c>
      <c r="N238" s="73">
        <f>IF(I238="Product",K238/'Commission Rate and Quota'!$D$4,K238/'Commission Rate and Quota'!$E$4)</f>
        <v>1.4938700762867594</v>
      </c>
      <c r="O238" s="68">
        <f t="shared" si="20"/>
        <v>1</v>
      </c>
      <c r="P238" s="29" t="e">
        <f>E238/D238</f>
        <v>#DIV/0!</v>
      </c>
      <c r="Q238" s="47">
        <f>IF(I238="Product",IF(K238/$S$4&lt;0.5,'Commission Rate and Quota'!$D$20,IF(K238/$S$4&lt;0.75,'Commission Rate and Quota'!$D$21,IF(K238/$S$4&lt;0.9,'Commission Rate and Quota'!$D$22,IF('Impact of Quota'!K238/'Commission Rate and Quota'!$D$6&lt;1,'Commission Rate and Quota'!$D$23,IF('Impact of Quota'!K238/$S$4&lt;1.25,'Commission Rate and Quota'!$D$24,'Commission Rate and Quota'!$D$25))))),IF(K238/$S$4&lt;0.5,'Commission Rate and Quota'!$E$20,IF(K238/$S$4&lt;0.75,'Commission Rate and Quota'!$E$21,IF(K238/$S$4&lt;0.9,'Commission Rate and Quota'!$E$22,IF(K238/$S$4&lt;1,'Commission Rate and Quota'!$E$23,IF(K238/$S$4&lt;1.25,'Commission Rate and Quota'!$E$24,'Commission Rate and Quota'!$E$25))))))</f>
        <v>0.18000000000000002</v>
      </c>
      <c r="R238" s="34">
        <f t="shared" si="22"/>
        <v>0</v>
      </c>
    </row>
    <row r="239" spans="1:18" x14ac:dyDescent="0.25">
      <c r="A239" s="43" t="s">
        <v>242</v>
      </c>
      <c r="B239" s="44">
        <v>46011</v>
      </c>
      <c r="C239" s="43">
        <v>167324</v>
      </c>
      <c r="D239" s="45">
        <v>132538.17000000001</v>
      </c>
      <c r="E239" s="45">
        <v>18230.41</v>
      </c>
      <c r="F239" s="43" t="s">
        <v>33</v>
      </c>
      <c r="G239" s="43">
        <v>763043</v>
      </c>
      <c r="H239" s="43" t="s">
        <v>12</v>
      </c>
      <c r="I239" s="43" t="s">
        <v>34</v>
      </c>
      <c r="J239" s="43" t="s">
        <v>13</v>
      </c>
      <c r="K239" s="46">
        <f t="shared" si="23"/>
        <v>5653375.5500000017</v>
      </c>
      <c r="L239" s="47">
        <f>IF(I239="Product",IF(K239/'Commission Rate and Quota'!$D$4&lt;0.5,'Commission Rate and Quota'!$D$20,IF(K239/'Commission Rate and Quota'!$D$4&lt;0.75,'Commission Rate and Quota'!$D$21,IF(K239/'Commission Rate and Quota'!$D$4&lt;0.9,'Commission Rate and Quota'!$D$22,IF('Impact of Quota'!K239/'Commission Rate and Quota'!$D$4&lt;1,'Commission Rate and Quota'!$D$23,IF('Impact of Quota'!K239/'Commission Rate and Quota'!$D$4&lt;1.25,'Commission Rate and Quota'!$D$24,'Commission Rate and Quota'!$D$25))))),IF(K239/'Commission Rate and Quota'!$E$4&lt;0.5,'Commission Rate and Quota'!$E$20,IF(K239/'Commission Rate and Quota'!$E$4&lt;0.75,'Commission Rate and Quota'!$E$21,IF(K239/'Commission Rate and Quota'!$E$4&lt;0.9,'Commission Rate and Quota'!$E$22,IF(K239/'Commission Rate and Quota'!$E$4&lt;1,'Commission Rate and Quota'!$E$23,IF(K239/'Commission Rate and Quota'!$E$4&lt;1.25,'Commission Rate and Quota'!$E$24,'Commission Rate and Quota'!$E$25))))))</f>
        <v>0.18000000000000002</v>
      </c>
      <c r="M239" s="46">
        <f t="shared" si="19"/>
        <v>23856.870600000006</v>
      </c>
      <c r="N239" s="51">
        <f>IF(I239="Product",K239/'Commission Rate and Quota'!$D$4,K239/'Commission Rate and Quota'!$E$4)</f>
        <v>1.5297332601664497</v>
      </c>
      <c r="O239" s="43">
        <f t="shared" si="20"/>
        <v>1</v>
      </c>
      <c r="P239" s="29">
        <f t="shared" si="21"/>
        <v>0.13754837568679271</v>
      </c>
      <c r="Q239" s="47">
        <f>IF(I239="Product",IF(K239/$S$4&lt;0.5,'Commission Rate and Quota'!$D$20,IF(K239/$S$4&lt;0.75,'Commission Rate and Quota'!$D$21,IF(K239/$S$4&lt;0.9,'Commission Rate and Quota'!$D$22,IF('Impact of Quota'!K239/'Commission Rate and Quota'!$D$6&lt;1,'Commission Rate and Quota'!$D$23,IF('Impact of Quota'!K239/$S$4&lt;1.25,'Commission Rate and Quota'!$D$24,'Commission Rate and Quota'!$D$25))))),IF(K239/$S$4&lt;0.5,'Commission Rate and Quota'!$E$20,IF(K239/$S$4&lt;0.75,'Commission Rate and Quota'!$E$21,IF(K239/$S$4&lt;0.9,'Commission Rate and Quota'!$E$22,IF(K239/$S$4&lt;1,'Commission Rate and Quota'!$E$23,IF(K239/$S$4&lt;1.25,'Commission Rate and Quota'!$E$24,'Commission Rate and Quota'!$E$25))))))</f>
        <v>0.18000000000000002</v>
      </c>
      <c r="R239" s="34">
        <f t="shared" si="22"/>
        <v>23856.870600000006</v>
      </c>
    </row>
    <row r="240" spans="1:18" x14ac:dyDescent="0.25">
      <c r="A240" s="43" t="s">
        <v>242</v>
      </c>
      <c r="B240" s="44">
        <v>46011</v>
      </c>
      <c r="C240" s="43">
        <v>167324</v>
      </c>
      <c r="D240" s="45">
        <v>2874.51</v>
      </c>
      <c r="E240" s="45">
        <v>0</v>
      </c>
      <c r="F240" s="43" t="s">
        <v>33</v>
      </c>
      <c r="G240" s="43">
        <v>763043</v>
      </c>
      <c r="H240" s="43" t="s">
        <v>12</v>
      </c>
      <c r="I240" s="43" t="s">
        <v>34</v>
      </c>
      <c r="J240" s="43" t="s">
        <v>13</v>
      </c>
      <c r="K240" s="46">
        <f t="shared" si="23"/>
        <v>5656250.0600000015</v>
      </c>
      <c r="L240" s="47">
        <f>IF(I240="Product",IF(K240/'Commission Rate and Quota'!$D$4&lt;0.5,'Commission Rate and Quota'!$D$20,IF(K240/'Commission Rate and Quota'!$D$4&lt;0.75,'Commission Rate and Quota'!$D$21,IF(K240/'Commission Rate and Quota'!$D$4&lt;0.9,'Commission Rate and Quota'!$D$22,IF('Impact of Quota'!K240/'Commission Rate and Quota'!$D$4&lt;1,'Commission Rate and Quota'!$D$23,IF('Impact of Quota'!K240/'Commission Rate and Quota'!$D$4&lt;1.25,'Commission Rate and Quota'!$D$24,'Commission Rate and Quota'!$D$25))))),IF(K240/'Commission Rate and Quota'!$E$4&lt;0.5,'Commission Rate and Quota'!$E$20,IF(K240/'Commission Rate and Quota'!$E$4&lt;0.75,'Commission Rate and Quota'!$E$21,IF(K240/'Commission Rate and Quota'!$E$4&lt;0.9,'Commission Rate and Quota'!$E$22,IF(K240/'Commission Rate and Quota'!$E$4&lt;1,'Commission Rate and Quota'!$E$23,IF(K240/'Commission Rate and Quota'!$E$4&lt;1.25,'Commission Rate and Quota'!$E$24,'Commission Rate and Quota'!$E$25))))))</f>
        <v>0.18000000000000002</v>
      </c>
      <c r="M240" s="46">
        <f t="shared" si="19"/>
        <v>517.41180000000008</v>
      </c>
      <c r="N240" s="51">
        <f>IF(I240="Product",K240/'Commission Rate and Quota'!$D$4,K240/'Commission Rate and Quota'!$E$4)</f>
        <v>1.5305110668970994</v>
      </c>
      <c r="O240" s="43">
        <f t="shared" si="20"/>
        <v>1</v>
      </c>
      <c r="P240" s="29">
        <f t="shared" si="21"/>
        <v>0</v>
      </c>
      <c r="Q240" s="47">
        <f>IF(I240="Product",IF(K240/$S$4&lt;0.5,'Commission Rate and Quota'!$D$20,IF(K240/$S$4&lt;0.75,'Commission Rate and Quota'!$D$21,IF(K240/$S$4&lt;0.9,'Commission Rate and Quota'!$D$22,IF('Impact of Quota'!K240/'Commission Rate and Quota'!$D$6&lt;1,'Commission Rate and Quota'!$D$23,IF('Impact of Quota'!K240/$S$4&lt;1.25,'Commission Rate and Quota'!$D$24,'Commission Rate and Quota'!$D$25))))),IF(K240/$S$4&lt;0.5,'Commission Rate and Quota'!$E$20,IF(K240/$S$4&lt;0.75,'Commission Rate and Quota'!$E$21,IF(K240/$S$4&lt;0.9,'Commission Rate and Quota'!$E$22,IF(K240/$S$4&lt;1,'Commission Rate and Quota'!$E$23,IF(K240/$S$4&lt;1.25,'Commission Rate and Quota'!$E$24,'Commission Rate and Quota'!$E$25))))))</f>
        <v>0.18000000000000002</v>
      </c>
      <c r="R240" s="34">
        <f t="shared" si="22"/>
        <v>517.41180000000008</v>
      </c>
    </row>
    <row r="241" spans="1:25" x14ac:dyDescent="0.25">
      <c r="A241" s="43" t="s">
        <v>243</v>
      </c>
      <c r="B241" s="44">
        <v>46012</v>
      </c>
      <c r="C241" s="43">
        <v>167324</v>
      </c>
      <c r="D241" s="45">
        <v>75357.36</v>
      </c>
      <c r="E241" s="45">
        <v>9795.01</v>
      </c>
      <c r="F241" s="43" t="s">
        <v>33</v>
      </c>
      <c r="G241" s="43">
        <v>763043</v>
      </c>
      <c r="H241" s="43" t="s">
        <v>12</v>
      </c>
      <c r="I241" s="43" t="s">
        <v>34</v>
      </c>
      <c r="J241" s="43" t="s">
        <v>13</v>
      </c>
      <c r="K241" s="46">
        <f t="shared" si="23"/>
        <v>5731607.4200000018</v>
      </c>
      <c r="L241" s="47">
        <f>IF(I241="Product",IF(K241/'Commission Rate and Quota'!$D$4&lt;0.5,'Commission Rate and Quota'!$D$20,IF(K241/'Commission Rate and Quota'!$D$4&lt;0.75,'Commission Rate and Quota'!$D$21,IF(K241/'Commission Rate and Quota'!$D$4&lt;0.9,'Commission Rate and Quota'!$D$22,IF('Impact of Quota'!K241/'Commission Rate and Quota'!$D$4&lt;1,'Commission Rate and Quota'!$D$23,IF('Impact of Quota'!K241/'Commission Rate and Quota'!$D$4&lt;1.25,'Commission Rate and Quota'!$D$24,'Commission Rate and Quota'!$D$25))))),IF(K241/'Commission Rate and Quota'!$E$4&lt;0.5,'Commission Rate and Quota'!$E$20,IF(K241/'Commission Rate and Quota'!$E$4&lt;0.75,'Commission Rate and Quota'!$E$21,IF(K241/'Commission Rate and Quota'!$E$4&lt;0.9,'Commission Rate and Quota'!$E$22,IF(K241/'Commission Rate and Quota'!$E$4&lt;1,'Commission Rate and Quota'!$E$23,IF(K241/'Commission Rate and Quota'!$E$4&lt;1.25,'Commission Rate and Quota'!$E$24,'Commission Rate and Quota'!$E$25))))))</f>
        <v>0.18000000000000002</v>
      </c>
      <c r="M241" s="46">
        <f t="shared" si="19"/>
        <v>13564.324800000002</v>
      </c>
      <c r="N241" s="51">
        <f>IF(I241="Product",K241/'Commission Rate and Quota'!$D$4,K241/'Commission Rate and Quota'!$E$4)</f>
        <v>1.5509018332579751</v>
      </c>
      <c r="O241" s="43">
        <f t="shared" si="20"/>
        <v>1</v>
      </c>
      <c r="P241" s="29">
        <f t="shared" si="21"/>
        <v>0.12998080081361663</v>
      </c>
      <c r="Q241" s="47">
        <f>IF(I241="Product",IF(K241/$S$4&lt;0.5,'Commission Rate and Quota'!$D$20,IF(K241/$S$4&lt;0.75,'Commission Rate and Quota'!$D$21,IF(K241/$S$4&lt;0.9,'Commission Rate and Quota'!$D$22,IF('Impact of Quota'!K241/'Commission Rate and Quota'!$D$6&lt;1,'Commission Rate and Quota'!$D$23,IF('Impact of Quota'!K241/$S$4&lt;1.25,'Commission Rate and Quota'!$D$24,'Commission Rate and Quota'!$D$25))))),IF(K241/$S$4&lt;0.5,'Commission Rate and Quota'!$E$20,IF(K241/$S$4&lt;0.75,'Commission Rate and Quota'!$E$21,IF(K241/$S$4&lt;0.9,'Commission Rate and Quota'!$E$22,IF(K241/$S$4&lt;1,'Commission Rate and Quota'!$E$23,IF(K241/$S$4&lt;1.25,'Commission Rate and Quota'!$E$24,'Commission Rate and Quota'!$E$25))))))</f>
        <v>0.18000000000000002</v>
      </c>
      <c r="R241" s="34">
        <f t="shared" si="22"/>
        <v>13564.324800000002</v>
      </c>
    </row>
    <row r="242" spans="1:25" x14ac:dyDescent="0.25">
      <c r="A242" s="43" t="s">
        <v>243</v>
      </c>
      <c r="B242" s="44">
        <v>46012</v>
      </c>
      <c r="C242" s="43">
        <v>167324</v>
      </c>
      <c r="D242" s="45">
        <v>1501.03</v>
      </c>
      <c r="E242" s="45">
        <v>0</v>
      </c>
      <c r="F242" s="43" t="s">
        <v>33</v>
      </c>
      <c r="G242" s="43">
        <v>763043</v>
      </c>
      <c r="H242" s="43" t="s">
        <v>12</v>
      </c>
      <c r="I242" s="43" t="s">
        <v>34</v>
      </c>
      <c r="J242" s="43" t="s">
        <v>13</v>
      </c>
      <c r="K242" s="46">
        <f t="shared" si="23"/>
        <v>5733108.450000002</v>
      </c>
      <c r="L242" s="47">
        <f>IF(I242="Product",IF(K242/'Commission Rate and Quota'!$D$4&lt;0.5,'Commission Rate and Quota'!$D$20,IF(K242/'Commission Rate and Quota'!$D$4&lt;0.75,'Commission Rate and Quota'!$D$21,IF(K242/'Commission Rate and Quota'!$D$4&lt;0.9,'Commission Rate and Quota'!$D$22,IF('Impact of Quota'!K242/'Commission Rate and Quota'!$D$4&lt;1,'Commission Rate and Quota'!$D$23,IF('Impact of Quota'!K242/'Commission Rate and Quota'!$D$4&lt;1.25,'Commission Rate and Quota'!$D$24,'Commission Rate and Quota'!$D$25))))),IF(K242/'Commission Rate and Quota'!$E$4&lt;0.5,'Commission Rate and Quota'!$E$20,IF(K242/'Commission Rate and Quota'!$E$4&lt;0.75,'Commission Rate and Quota'!$E$21,IF(K242/'Commission Rate and Quota'!$E$4&lt;0.9,'Commission Rate and Quota'!$E$22,IF(K242/'Commission Rate and Quota'!$E$4&lt;1,'Commission Rate and Quota'!$E$23,IF(K242/'Commission Rate and Quota'!$E$4&lt;1.25,'Commission Rate and Quota'!$E$24,'Commission Rate and Quota'!$E$25))))))</f>
        <v>0.18000000000000002</v>
      </c>
      <c r="M242" s="46">
        <f t="shared" si="19"/>
        <v>270.18540000000002</v>
      </c>
      <c r="N242" s="51">
        <f>IF(I242="Product",K242/'Commission Rate and Quota'!$D$4,K242/'Commission Rate and Quota'!$E$4)</f>
        <v>1.5513079933467928</v>
      </c>
      <c r="O242" s="43">
        <f t="shared" si="20"/>
        <v>1</v>
      </c>
      <c r="P242" s="29">
        <f t="shared" si="21"/>
        <v>0</v>
      </c>
      <c r="Q242" s="47">
        <f>IF(I242="Product",IF(K242/$S$4&lt;0.5,'Commission Rate and Quota'!$D$20,IF(K242/$S$4&lt;0.75,'Commission Rate and Quota'!$D$21,IF(K242/$S$4&lt;0.9,'Commission Rate and Quota'!$D$22,IF('Impact of Quota'!K242/'Commission Rate and Quota'!$D$6&lt;1,'Commission Rate and Quota'!$D$23,IF('Impact of Quota'!K242/$S$4&lt;1.25,'Commission Rate and Quota'!$D$24,'Commission Rate and Quota'!$D$25))))),IF(K242/$S$4&lt;0.5,'Commission Rate and Quota'!$E$20,IF(K242/$S$4&lt;0.75,'Commission Rate and Quota'!$E$21,IF(K242/$S$4&lt;0.9,'Commission Rate and Quota'!$E$22,IF(K242/$S$4&lt;1,'Commission Rate and Quota'!$E$23,IF(K242/$S$4&lt;1.25,'Commission Rate and Quota'!$E$24,'Commission Rate and Quota'!$E$25))))))</f>
        <v>0.18000000000000002</v>
      </c>
      <c r="R242" s="34">
        <f t="shared" si="22"/>
        <v>270.18540000000002</v>
      </c>
    </row>
    <row r="243" spans="1:25" x14ac:dyDescent="0.25">
      <c r="A243" s="43" t="s">
        <v>244</v>
      </c>
      <c r="B243" s="44">
        <v>46012</v>
      </c>
      <c r="C243" s="43">
        <v>167324</v>
      </c>
      <c r="D243" s="45">
        <v>281706.31</v>
      </c>
      <c r="E243" s="45">
        <v>27972.080000000002</v>
      </c>
      <c r="F243" s="43" t="s">
        <v>33</v>
      </c>
      <c r="G243" s="43">
        <v>763043</v>
      </c>
      <c r="H243" s="43" t="s">
        <v>12</v>
      </c>
      <c r="I243" s="43" t="s">
        <v>34</v>
      </c>
      <c r="J243" s="43" t="s">
        <v>13</v>
      </c>
      <c r="K243" s="46">
        <f t="shared" si="23"/>
        <v>6014814.7600000016</v>
      </c>
      <c r="L243" s="47">
        <f>IF(I243="Product",IF(K243/'Commission Rate and Quota'!$D$4&lt;0.5,'Commission Rate and Quota'!$D$20,IF(K243/'Commission Rate and Quota'!$D$4&lt;0.75,'Commission Rate and Quota'!$D$21,IF(K243/'Commission Rate and Quota'!$D$4&lt;0.9,'Commission Rate and Quota'!$D$22,IF('Impact of Quota'!K243/'Commission Rate and Quota'!$D$4&lt;1,'Commission Rate and Quota'!$D$23,IF('Impact of Quota'!K243/'Commission Rate and Quota'!$D$4&lt;1.25,'Commission Rate and Quota'!$D$24,'Commission Rate and Quota'!$D$25))))),IF(K243/'Commission Rate and Quota'!$E$4&lt;0.5,'Commission Rate and Quota'!$E$20,IF(K243/'Commission Rate and Quota'!$E$4&lt;0.75,'Commission Rate and Quota'!$E$21,IF(K243/'Commission Rate and Quota'!$E$4&lt;0.9,'Commission Rate and Quota'!$E$22,IF(K243/'Commission Rate and Quota'!$E$4&lt;1,'Commission Rate and Quota'!$E$23,IF(K243/'Commission Rate and Quota'!$E$4&lt;1.25,'Commission Rate and Quota'!$E$24,'Commission Rate and Quota'!$E$25))))))</f>
        <v>0.18000000000000002</v>
      </c>
      <c r="M243" s="46">
        <f t="shared" si="19"/>
        <v>50707.135800000004</v>
      </c>
      <c r="N243" s="51">
        <f>IF(I243="Product",K243/'Commission Rate and Quota'!$D$4,K243/'Commission Rate and Quota'!$E$4)</f>
        <v>1.6275342245947346</v>
      </c>
      <c r="O243" s="43">
        <f t="shared" si="20"/>
        <v>1</v>
      </c>
      <c r="P243" s="29">
        <f t="shared" si="21"/>
        <v>9.9295184406767462E-2</v>
      </c>
      <c r="Q243" s="47">
        <f>IF(I243="Product",IF(K243/$S$4&lt;0.5,'Commission Rate and Quota'!$D$20,IF(K243/$S$4&lt;0.75,'Commission Rate and Quota'!$D$21,IF(K243/$S$4&lt;0.9,'Commission Rate and Quota'!$D$22,IF('Impact of Quota'!K243/'Commission Rate and Quota'!$D$6&lt;1,'Commission Rate and Quota'!$D$23,IF('Impact of Quota'!K243/$S$4&lt;1.25,'Commission Rate and Quota'!$D$24,'Commission Rate and Quota'!$D$25))))),IF(K243/$S$4&lt;0.5,'Commission Rate and Quota'!$E$20,IF(K243/$S$4&lt;0.75,'Commission Rate and Quota'!$E$21,IF(K243/$S$4&lt;0.9,'Commission Rate and Quota'!$E$22,IF(K243/$S$4&lt;1,'Commission Rate and Quota'!$E$23,IF(K243/$S$4&lt;1.25,'Commission Rate and Quota'!$E$24,'Commission Rate and Quota'!$E$25))))))</f>
        <v>0.18000000000000002</v>
      </c>
      <c r="R243" s="34">
        <f t="shared" si="22"/>
        <v>50707.135800000004</v>
      </c>
    </row>
    <row r="244" spans="1:25" x14ac:dyDescent="0.25">
      <c r="A244" s="43" t="s">
        <v>244</v>
      </c>
      <c r="B244" s="44">
        <v>46012</v>
      </c>
      <c r="C244" s="43">
        <v>167324</v>
      </c>
      <c r="D244" s="45">
        <v>142876.44</v>
      </c>
      <c r="E244" s="45">
        <v>20511.78</v>
      </c>
      <c r="F244" s="43" t="s">
        <v>33</v>
      </c>
      <c r="G244" s="43">
        <v>763043</v>
      </c>
      <c r="H244" s="43" t="s">
        <v>12</v>
      </c>
      <c r="I244" s="43" t="s">
        <v>34</v>
      </c>
      <c r="J244" s="43" t="s">
        <v>13</v>
      </c>
      <c r="K244" s="46">
        <f t="shared" si="23"/>
        <v>6157691.200000002</v>
      </c>
      <c r="L244" s="47">
        <f>IF(I244="Product",IF(K244/'Commission Rate and Quota'!$D$4&lt;0.5,'Commission Rate and Quota'!$D$20,IF(K244/'Commission Rate and Quota'!$D$4&lt;0.75,'Commission Rate and Quota'!$D$21,IF(K244/'Commission Rate and Quota'!$D$4&lt;0.9,'Commission Rate and Quota'!$D$22,IF('Impact of Quota'!K244/'Commission Rate and Quota'!$D$4&lt;1,'Commission Rate and Quota'!$D$23,IF('Impact of Quota'!K244/'Commission Rate and Quota'!$D$4&lt;1.25,'Commission Rate and Quota'!$D$24,'Commission Rate and Quota'!$D$25))))),IF(K244/'Commission Rate and Quota'!$E$4&lt;0.5,'Commission Rate and Quota'!$E$20,IF(K244/'Commission Rate and Quota'!$E$4&lt;0.75,'Commission Rate and Quota'!$E$21,IF(K244/'Commission Rate and Quota'!$E$4&lt;0.9,'Commission Rate and Quota'!$E$22,IF(K244/'Commission Rate and Quota'!$E$4&lt;1,'Commission Rate and Quota'!$E$23,IF(K244/'Commission Rate and Quota'!$E$4&lt;1.25,'Commission Rate and Quota'!$E$24,'Commission Rate and Quota'!$E$25))))))</f>
        <v>0.18000000000000002</v>
      </c>
      <c r="M244" s="46">
        <f t="shared" si="19"/>
        <v>25717.759200000004</v>
      </c>
      <c r="N244" s="51">
        <f>IF(I244="Product",K244/'Commission Rate and Quota'!$D$4,K244/'Commission Rate and Quota'!$E$4)</f>
        <v>1.6661948160288518</v>
      </c>
      <c r="O244" s="43">
        <f t="shared" si="20"/>
        <v>1</v>
      </c>
      <c r="P244" s="29">
        <f t="shared" si="21"/>
        <v>0.14356306750084197</v>
      </c>
      <c r="Q244" s="47">
        <f>IF(I244="Product",IF(K244/$S$4&lt;0.5,'Commission Rate and Quota'!$D$20,IF(K244/$S$4&lt;0.75,'Commission Rate and Quota'!$D$21,IF(K244/$S$4&lt;0.9,'Commission Rate and Quota'!$D$22,IF('Impact of Quota'!K244/'Commission Rate and Quota'!$D$6&lt;1,'Commission Rate and Quota'!$D$23,IF('Impact of Quota'!K244/$S$4&lt;1.25,'Commission Rate and Quota'!$D$24,'Commission Rate and Quota'!$D$25))))),IF(K244/$S$4&lt;0.5,'Commission Rate and Quota'!$E$20,IF(K244/$S$4&lt;0.75,'Commission Rate and Quota'!$E$21,IF(K244/$S$4&lt;0.9,'Commission Rate and Quota'!$E$22,IF(K244/$S$4&lt;1,'Commission Rate and Quota'!$E$23,IF(K244/$S$4&lt;1.25,'Commission Rate and Quota'!$E$24,'Commission Rate and Quota'!$E$25))))))</f>
        <v>0.18000000000000002</v>
      </c>
      <c r="R244" s="34">
        <f t="shared" si="22"/>
        <v>25717.759200000004</v>
      </c>
    </row>
    <row r="245" spans="1:25" x14ac:dyDescent="0.25">
      <c r="A245" s="43" t="s">
        <v>244</v>
      </c>
      <c r="B245" s="44">
        <v>46012</v>
      </c>
      <c r="C245" s="43">
        <v>167324</v>
      </c>
      <c r="D245" s="45">
        <v>1742.56</v>
      </c>
      <c r="E245" s="45">
        <v>0</v>
      </c>
      <c r="F245" s="43" t="s">
        <v>33</v>
      </c>
      <c r="G245" s="43">
        <v>763043</v>
      </c>
      <c r="H245" s="43" t="s">
        <v>12</v>
      </c>
      <c r="I245" s="43" t="s">
        <v>34</v>
      </c>
      <c r="J245" s="43" t="s">
        <v>13</v>
      </c>
      <c r="K245" s="46">
        <f t="shared" si="23"/>
        <v>6159433.7600000016</v>
      </c>
      <c r="L245" s="47">
        <f>IF(I245="Product",IF(K245/'Commission Rate and Quota'!$D$4&lt;0.5,'Commission Rate and Quota'!$D$20,IF(K245/'Commission Rate and Quota'!$D$4&lt;0.75,'Commission Rate and Quota'!$D$21,IF(K245/'Commission Rate and Quota'!$D$4&lt;0.9,'Commission Rate and Quota'!$D$22,IF('Impact of Quota'!K245/'Commission Rate and Quota'!$D$4&lt;1,'Commission Rate and Quota'!$D$23,IF('Impact of Quota'!K245/'Commission Rate and Quota'!$D$4&lt;1.25,'Commission Rate and Quota'!$D$24,'Commission Rate and Quota'!$D$25))))),IF(K245/'Commission Rate and Quota'!$E$4&lt;0.5,'Commission Rate and Quota'!$E$20,IF(K245/'Commission Rate and Quota'!$E$4&lt;0.75,'Commission Rate and Quota'!$E$21,IF(K245/'Commission Rate and Quota'!$E$4&lt;0.9,'Commission Rate and Quota'!$E$22,IF(K245/'Commission Rate and Quota'!$E$4&lt;1,'Commission Rate and Quota'!$E$23,IF(K245/'Commission Rate and Quota'!$E$4&lt;1.25,'Commission Rate and Quota'!$E$24,'Commission Rate and Quota'!$E$25))))))</f>
        <v>0.18000000000000002</v>
      </c>
      <c r="M245" s="46">
        <f t="shared" si="19"/>
        <v>313.66080000000005</v>
      </c>
      <c r="N245" s="51">
        <f>IF(I245="Product",K245/'Commission Rate and Quota'!$D$4,K245/'Commission Rate and Quota'!$E$4)</f>
        <v>1.6666663311380567</v>
      </c>
      <c r="O245" s="43">
        <f t="shared" si="20"/>
        <v>1</v>
      </c>
      <c r="P245" s="29">
        <f t="shared" si="21"/>
        <v>0</v>
      </c>
      <c r="Q245" s="47">
        <f>IF(I245="Product",IF(K245/$S$4&lt;0.5,'Commission Rate and Quota'!$D$20,IF(K245/$S$4&lt;0.75,'Commission Rate and Quota'!$D$21,IF(K245/$S$4&lt;0.9,'Commission Rate and Quota'!$D$22,IF('Impact of Quota'!K245/'Commission Rate and Quota'!$D$6&lt;1,'Commission Rate and Quota'!$D$23,IF('Impact of Quota'!K245/$S$4&lt;1.25,'Commission Rate and Quota'!$D$24,'Commission Rate and Quota'!$D$25))))),IF(K245/$S$4&lt;0.5,'Commission Rate and Quota'!$E$20,IF(K245/$S$4&lt;0.75,'Commission Rate and Quota'!$E$21,IF(K245/$S$4&lt;0.9,'Commission Rate and Quota'!$E$22,IF(K245/$S$4&lt;1,'Commission Rate and Quota'!$E$23,IF(K245/$S$4&lt;1.25,'Commission Rate and Quota'!$E$24,'Commission Rate and Quota'!$E$25))))))</f>
        <v>0.18000000000000002</v>
      </c>
      <c r="R245" s="34">
        <f t="shared" si="22"/>
        <v>313.66080000000005</v>
      </c>
    </row>
    <row r="246" spans="1:25" x14ac:dyDescent="0.25">
      <c r="A246" s="43" t="s">
        <v>305</v>
      </c>
      <c r="B246" s="44">
        <v>45773</v>
      </c>
      <c r="C246" s="43">
        <v>480019</v>
      </c>
      <c r="D246" s="45">
        <v>1475</v>
      </c>
      <c r="E246" s="45">
        <v>420</v>
      </c>
      <c r="F246" s="43" t="s">
        <v>33</v>
      </c>
      <c r="G246" s="43">
        <v>763043</v>
      </c>
      <c r="H246" s="43" t="s">
        <v>12</v>
      </c>
      <c r="I246" s="43" t="s">
        <v>38</v>
      </c>
      <c r="J246" s="43" t="s">
        <v>13</v>
      </c>
      <c r="K246" s="46">
        <f>D246</f>
        <v>1475</v>
      </c>
      <c r="L246" s="47">
        <f>IF(I246="Product",IF(K246/'Commission Rate and Quota'!$D$4&lt;0.5,'Commission Rate and Quota'!$D$20,IF(K246/'Commission Rate and Quota'!$D$4&lt;0.75,'Commission Rate and Quota'!$D$21,IF(K246/'Commission Rate and Quota'!$D$4&lt;0.9,'Commission Rate and Quota'!$D$22,IF('Impact of Quota'!K246/'Commission Rate and Quota'!$D$4&lt;1,'Commission Rate and Quota'!$D$23,IF('Impact of Quota'!K246/'Commission Rate and Quota'!$D$4&lt;1.25,'Commission Rate and Quota'!$D$24,'Commission Rate and Quota'!$D$25))))),IF(K246/'Commission Rate and Quota'!$E$4&lt;0.5,'Commission Rate and Quota'!$E$20,IF(K246/'Commission Rate and Quota'!$E$4&lt;0.75,'Commission Rate and Quota'!$E$21,IF(K246/'Commission Rate and Quota'!$E$4&lt;0.9,'Commission Rate and Quota'!$E$22,IF(K246/'Commission Rate and Quota'!$E$4&lt;1,'Commission Rate and Quota'!$E$23,IF(K246/'Commission Rate and Quota'!$E$4&lt;1.25,'Commission Rate and Quota'!$E$24,'Commission Rate and Quota'!$E$25))))))</f>
        <v>0.08</v>
      </c>
      <c r="M246" s="46">
        <f t="shared" si="19"/>
        <v>118</v>
      </c>
      <c r="N246" s="51">
        <f>IF(I246="Product",K246/'Commission Rate and Quota'!$D$4,K246/'Commission Rate and Quota'!$E$4)</f>
        <v>1.2790828758986099E-2</v>
      </c>
      <c r="O246" s="43">
        <f t="shared" si="20"/>
        <v>0</v>
      </c>
      <c r="P246" s="29">
        <f t="shared" si="21"/>
        <v>0.28474576271186441</v>
      </c>
      <c r="Q246" s="47">
        <f>IF(I246="Product",IF(K246/$S$4&lt;0.5,'Commission Rate and Quota'!$D$20,IF(K246/$S$4&lt;0.75,'Commission Rate and Quota'!$D$21,IF(K246/$S$4&lt;0.9,'Commission Rate and Quota'!$D$22,IF('Impact of Quota'!K246/'Commission Rate and Quota'!$D$6&lt;1,'Commission Rate and Quota'!$D$23,IF('Impact of Quota'!K246/$S$4&lt;1.25,'Commission Rate and Quota'!$D$24,'Commission Rate and Quota'!$D$25))))),IF(K246/$S$4&lt;0.5,'Commission Rate and Quota'!$E$20,IF(K246/$S$4&lt;0.75,'Commission Rate and Quota'!$E$21,IF(K246/$S$4&lt;0.9,'Commission Rate and Quota'!$E$22,IF(K246/$S$4&lt;1,'Commission Rate and Quota'!$E$23,IF(K246/$S$4&lt;1.25,'Commission Rate and Quota'!$E$24,'Commission Rate and Quota'!$E$25))))))</f>
        <v>0.08</v>
      </c>
      <c r="R246" s="34">
        <f t="shared" si="22"/>
        <v>118</v>
      </c>
    </row>
    <row r="247" spans="1:25" x14ac:dyDescent="0.25">
      <c r="A247" s="43" t="s">
        <v>115</v>
      </c>
      <c r="B247" s="44">
        <v>45899</v>
      </c>
      <c r="C247" s="43">
        <v>44613</v>
      </c>
      <c r="D247" s="45">
        <v>114092</v>
      </c>
      <c r="E247" s="45">
        <v>38827</v>
      </c>
      <c r="F247" s="43" t="s">
        <v>33</v>
      </c>
      <c r="G247" s="43">
        <v>763043</v>
      </c>
      <c r="H247" s="43" t="s">
        <v>12</v>
      </c>
      <c r="I247" s="43" t="s">
        <v>38</v>
      </c>
      <c r="J247" s="43" t="s">
        <v>13</v>
      </c>
      <c r="K247" s="46">
        <f>D247+K246</f>
        <v>115567</v>
      </c>
      <c r="L247" s="47">
        <f>IF(I247="Product",IF(K247/'Commission Rate and Quota'!$D$4&lt;0.5,'Commission Rate and Quota'!$D$20,IF(K247/'Commission Rate and Quota'!$D$4&lt;0.75,'Commission Rate and Quota'!$D$21,IF(K247/'Commission Rate and Quota'!$D$4&lt;0.9,'Commission Rate and Quota'!$D$22,IF('Impact of Quota'!K247/'Commission Rate and Quota'!$D$4&lt;1,'Commission Rate and Quota'!$D$23,IF('Impact of Quota'!K247/'Commission Rate and Quota'!$D$4&lt;1.25,'Commission Rate and Quota'!$D$24,'Commission Rate and Quota'!$D$25))))),IF(K247/'Commission Rate and Quota'!$E$4&lt;0.5,'Commission Rate and Quota'!$E$20,IF(K247/'Commission Rate and Quota'!$E$4&lt;0.75,'Commission Rate and Quota'!$E$21,IF(K247/'Commission Rate and Quota'!$E$4&lt;0.9,'Commission Rate and Quota'!$E$22,IF(K247/'Commission Rate and Quota'!$E$4&lt;1,'Commission Rate and Quota'!$E$23,IF(K247/'Commission Rate and Quota'!$E$4&lt;1.25,'Commission Rate and Quota'!$E$24,'Commission Rate and Quota'!$E$25))))))</f>
        <v>0.23</v>
      </c>
      <c r="M247" s="46">
        <f t="shared" si="19"/>
        <v>26241.16</v>
      </c>
      <c r="N247" s="51">
        <f>IF(I247="Product",K247/'Commission Rate and Quota'!$D$4,K247/'Commission Rate and Quota'!$E$4)</f>
        <v>1.0021679370777943</v>
      </c>
      <c r="O247" s="43">
        <f t="shared" si="20"/>
        <v>0</v>
      </c>
      <c r="P247" s="29">
        <f t="shared" si="21"/>
        <v>0.3403130806717386</v>
      </c>
      <c r="Q247" s="47">
        <f>IF(I247="Product",IF(K247/$S$4&lt;0.5,'Commission Rate and Quota'!$D$20,IF(K247/$S$4&lt;0.75,'Commission Rate and Quota'!$D$21,IF(K247/$S$4&lt;0.9,'Commission Rate and Quota'!$D$22,IF('Impact of Quota'!K247/'Commission Rate and Quota'!$D$6&lt;1,'Commission Rate and Quota'!$D$23,IF('Impact of Quota'!K247/$S$4&lt;1.25,'Commission Rate and Quota'!$D$24,'Commission Rate and Quota'!$D$25))))),IF(K247/$S$4&lt;0.5,'Commission Rate and Quota'!$E$20,IF(K247/$S$4&lt;0.75,'Commission Rate and Quota'!$E$21,IF(K247/$S$4&lt;0.9,'Commission Rate and Quota'!$E$22,IF(K247/$S$4&lt;1,'Commission Rate and Quota'!$E$23,IF(K247/$S$4&lt;1.25,'Commission Rate and Quota'!$E$24,'Commission Rate and Quota'!$E$25))))))</f>
        <v>0.08</v>
      </c>
      <c r="R247" s="34">
        <f t="shared" si="22"/>
        <v>9127.36</v>
      </c>
    </row>
    <row r="248" spans="1:25" x14ac:dyDescent="0.25">
      <c r="A248" s="43" t="s">
        <v>161</v>
      </c>
      <c r="B248" s="44">
        <v>45996</v>
      </c>
      <c r="C248" s="43">
        <v>79209</v>
      </c>
      <c r="D248" s="45">
        <v>1665</v>
      </c>
      <c r="E248" s="45">
        <v>666</v>
      </c>
      <c r="F248" s="43" t="s">
        <v>33</v>
      </c>
      <c r="G248" s="43">
        <v>763043</v>
      </c>
      <c r="H248" s="43" t="s">
        <v>12</v>
      </c>
      <c r="I248" s="43" t="s">
        <v>38</v>
      </c>
      <c r="J248" s="43" t="s">
        <v>13</v>
      </c>
      <c r="K248" s="46">
        <f t="shared" ref="K248:K250" si="24">D248+K247</f>
        <v>117232</v>
      </c>
      <c r="L248" s="47">
        <f>IF(I248="Product",IF(K248/'Commission Rate and Quota'!$D$4&lt;0.5,'Commission Rate and Quota'!$D$20,IF(K248/'Commission Rate and Quota'!$D$4&lt;0.75,'Commission Rate and Quota'!$D$21,IF(K248/'Commission Rate and Quota'!$D$4&lt;0.9,'Commission Rate and Quota'!$D$22,IF('Impact of Quota'!K248/'Commission Rate and Quota'!$D$4&lt;1,'Commission Rate and Quota'!$D$23,IF('Impact of Quota'!K248/'Commission Rate and Quota'!$D$4&lt;1.25,'Commission Rate and Quota'!$D$24,'Commission Rate and Quota'!$D$25))))),IF(K248/'Commission Rate and Quota'!$E$4&lt;0.5,'Commission Rate and Quota'!$E$20,IF(K248/'Commission Rate and Quota'!$E$4&lt;0.75,'Commission Rate and Quota'!$E$21,IF(K248/'Commission Rate and Quota'!$E$4&lt;0.9,'Commission Rate and Quota'!$E$22,IF(K248/'Commission Rate and Quota'!$E$4&lt;1,'Commission Rate and Quota'!$E$23,IF(K248/'Commission Rate and Quota'!$E$4&lt;1.25,'Commission Rate and Quota'!$E$24,'Commission Rate and Quota'!$E$25))))))</f>
        <v>0.23</v>
      </c>
      <c r="M248" s="46">
        <f t="shared" si="19"/>
        <v>382.95</v>
      </c>
      <c r="N248" s="51">
        <f>IF(I248="Product",K248/'Commission Rate and Quota'!$D$4,K248/'Commission Rate and Quota'!$E$4)</f>
        <v>1.0166063980159039</v>
      </c>
      <c r="O248" s="43">
        <f t="shared" si="20"/>
        <v>0</v>
      </c>
      <c r="P248" s="29">
        <f t="shared" si="21"/>
        <v>0.4</v>
      </c>
      <c r="Q248" s="47">
        <f>IF(I248="Product",IF(K248/$S$4&lt;0.5,'Commission Rate and Quota'!$D$20,IF(K248/$S$4&lt;0.75,'Commission Rate and Quota'!$D$21,IF(K248/$S$4&lt;0.9,'Commission Rate and Quota'!$D$22,IF('Impact of Quota'!K248/'Commission Rate and Quota'!$D$6&lt;1,'Commission Rate and Quota'!$D$23,IF('Impact of Quota'!K248/$S$4&lt;1.25,'Commission Rate and Quota'!$D$24,'Commission Rate and Quota'!$D$25))))),IF(K248/$S$4&lt;0.5,'Commission Rate and Quota'!$E$20,IF(K248/$S$4&lt;0.75,'Commission Rate and Quota'!$E$21,IF(K248/$S$4&lt;0.9,'Commission Rate and Quota'!$E$22,IF(K248/$S$4&lt;1,'Commission Rate and Quota'!$E$23,IF(K248/$S$4&lt;1.25,'Commission Rate and Quota'!$E$24,'Commission Rate and Quota'!$E$25))))))</f>
        <v>0.08</v>
      </c>
      <c r="R248" s="34">
        <f t="shared" si="22"/>
        <v>133.19999999999999</v>
      </c>
    </row>
    <row r="249" spans="1:25" x14ac:dyDescent="0.25">
      <c r="A249" s="43" t="s">
        <v>234</v>
      </c>
      <c r="B249" s="44">
        <v>45996</v>
      </c>
      <c r="C249" s="43">
        <v>167324</v>
      </c>
      <c r="D249" s="45">
        <v>40381</v>
      </c>
      <c r="E249" s="45">
        <v>17026</v>
      </c>
      <c r="F249" s="43" t="s">
        <v>33</v>
      </c>
      <c r="G249" s="43">
        <v>763043</v>
      </c>
      <c r="H249" s="43" t="s">
        <v>12</v>
      </c>
      <c r="I249" s="43" t="s">
        <v>38</v>
      </c>
      <c r="J249" s="43" t="s">
        <v>13</v>
      </c>
      <c r="K249" s="46">
        <f t="shared" si="24"/>
        <v>157613</v>
      </c>
      <c r="L249" s="47">
        <f>IF(I249="Product",IF(K249/'Commission Rate and Quota'!$D$4&lt;0.5,'Commission Rate and Quota'!$D$20,IF(K249/'Commission Rate and Quota'!$D$4&lt;0.75,'Commission Rate and Quota'!$D$21,IF(K249/'Commission Rate and Quota'!$D$4&lt;0.9,'Commission Rate and Quota'!$D$22,IF('Impact of Quota'!K249/'Commission Rate and Quota'!$D$4&lt;1,'Commission Rate and Quota'!$D$23,IF('Impact of Quota'!K249/'Commission Rate and Quota'!$D$4&lt;1.25,'Commission Rate and Quota'!$D$24,'Commission Rate and Quota'!$D$25))))),IF(K249/'Commission Rate and Quota'!$E$4&lt;0.5,'Commission Rate and Quota'!$E$20,IF(K249/'Commission Rate and Quota'!$E$4&lt;0.75,'Commission Rate and Quota'!$E$21,IF(K249/'Commission Rate and Quota'!$E$4&lt;0.9,'Commission Rate and Quota'!$E$22,IF(K249/'Commission Rate and Quota'!$E$4&lt;1,'Commission Rate and Quota'!$E$23,IF(K249/'Commission Rate and Quota'!$E$4&lt;1.25,'Commission Rate and Quota'!$E$24,'Commission Rate and Quota'!$E$25))))))</f>
        <v>0.26</v>
      </c>
      <c r="M249" s="46">
        <f t="shared" si="19"/>
        <v>10499.06</v>
      </c>
      <c r="N249" s="51">
        <f>IF(I249="Product",K249/'Commission Rate and Quota'!$D$4,K249/'Commission Rate and Quota'!$E$4)</f>
        <v>1.366780266569543</v>
      </c>
      <c r="O249" s="43">
        <f t="shared" si="20"/>
        <v>1</v>
      </c>
      <c r="P249" s="29">
        <f t="shared" si="21"/>
        <v>0.42163393675243305</v>
      </c>
      <c r="Q249" s="47">
        <f>IF(I249="Product",IF(K249/$S$4&lt;0.5,'Commission Rate and Quota'!$D$20,IF(K249/$S$4&lt;0.75,'Commission Rate and Quota'!$D$21,IF(K249/$S$4&lt;0.9,'Commission Rate and Quota'!$D$22,IF('Impact of Quota'!K249/'Commission Rate and Quota'!$D$6&lt;1,'Commission Rate and Quota'!$D$23,IF('Impact of Quota'!K249/$S$4&lt;1.25,'Commission Rate and Quota'!$D$24,'Commission Rate and Quota'!$D$25))))),IF(K249/$S$4&lt;0.5,'Commission Rate and Quota'!$E$20,IF(K249/$S$4&lt;0.75,'Commission Rate and Quota'!$E$21,IF(K249/$S$4&lt;0.9,'Commission Rate and Quota'!$E$22,IF(K249/$S$4&lt;1,'Commission Rate and Quota'!$E$23,IF(K249/$S$4&lt;1.25,'Commission Rate and Quota'!$E$24,'Commission Rate and Quota'!$E$25))))))</f>
        <v>0.08</v>
      </c>
      <c r="R249" s="34">
        <f t="shared" si="22"/>
        <v>3230.48</v>
      </c>
    </row>
    <row r="250" spans="1:25" x14ac:dyDescent="0.25">
      <c r="A250" s="43" t="s">
        <v>234</v>
      </c>
      <c r="B250" s="44">
        <v>45996</v>
      </c>
      <c r="C250" s="43">
        <v>167324</v>
      </c>
      <c r="D250" s="45">
        <v>2550</v>
      </c>
      <c r="E250" s="45">
        <v>1020</v>
      </c>
      <c r="F250" s="43" t="s">
        <v>33</v>
      </c>
      <c r="G250" s="43">
        <v>763043</v>
      </c>
      <c r="H250" s="43" t="s">
        <v>12</v>
      </c>
      <c r="I250" s="43" t="s">
        <v>38</v>
      </c>
      <c r="J250" s="43" t="s">
        <v>13</v>
      </c>
      <c r="K250" s="46">
        <f t="shared" si="24"/>
        <v>160163</v>
      </c>
      <c r="L250" s="47">
        <f>IF(I250="Product",IF(K250/'Commission Rate and Quota'!$D$4&lt;0.5,'Commission Rate and Quota'!$D$20,IF(K250/'Commission Rate and Quota'!$D$4&lt;0.75,'Commission Rate and Quota'!$D$21,IF(K250/'Commission Rate and Quota'!$D$4&lt;0.9,'Commission Rate and Quota'!$D$22,IF('Impact of Quota'!K250/'Commission Rate and Quota'!$D$4&lt;1,'Commission Rate and Quota'!$D$23,IF('Impact of Quota'!K250/'Commission Rate and Quota'!$D$4&lt;1.25,'Commission Rate and Quota'!$D$24,'Commission Rate and Quota'!$D$25))))),IF(K250/'Commission Rate and Quota'!$E$4&lt;0.5,'Commission Rate and Quota'!$E$20,IF(K250/'Commission Rate and Quota'!$E$4&lt;0.75,'Commission Rate and Quota'!$E$21,IF(K250/'Commission Rate and Quota'!$E$4&lt;0.9,'Commission Rate and Quota'!$E$22,IF(K250/'Commission Rate and Quota'!$E$4&lt;1,'Commission Rate and Quota'!$E$23,IF(K250/'Commission Rate and Quota'!$E$4&lt;1.25,'Commission Rate and Quota'!$E$24,'Commission Rate and Quota'!$E$25))))))</f>
        <v>0.26</v>
      </c>
      <c r="M250" s="46">
        <f t="shared" si="19"/>
        <v>663</v>
      </c>
      <c r="N250" s="51">
        <f>IF(I250="Product",K250/'Commission Rate and Quota'!$D$4,K250/'Commission Rate and Quota'!$E$4)</f>
        <v>1.3888932247630446</v>
      </c>
      <c r="O250" s="43">
        <f t="shared" si="20"/>
        <v>1</v>
      </c>
      <c r="P250" s="29">
        <f t="shared" si="21"/>
        <v>0.4</v>
      </c>
      <c r="Q250" s="47">
        <f>IF(I250="Product",IF(K250/$S$4&lt;0.5,'Commission Rate and Quota'!$D$20,IF(K250/$S$4&lt;0.75,'Commission Rate and Quota'!$D$21,IF(K250/$S$4&lt;0.9,'Commission Rate and Quota'!$D$22,IF('Impact of Quota'!K250/'Commission Rate and Quota'!$D$6&lt;1,'Commission Rate and Quota'!$D$23,IF('Impact of Quota'!K250/$S$4&lt;1.25,'Commission Rate and Quota'!$D$24,'Commission Rate and Quota'!$D$25))))),IF(K250/$S$4&lt;0.5,'Commission Rate and Quota'!$E$20,IF(K250/$S$4&lt;0.75,'Commission Rate and Quota'!$E$21,IF(K250/$S$4&lt;0.9,'Commission Rate and Quota'!$E$22,IF(K250/$S$4&lt;1,'Commission Rate and Quota'!$E$23,IF(K250/$S$4&lt;1.25,'Commission Rate and Quota'!$E$24,'Commission Rate and Quota'!$E$25))))))</f>
        <v>0.08</v>
      </c>
      <c r="R250" s="34">
        <f>Q250*D250</f>
        <v>204</v>
      </c>
      <c r="T250" s="34">
        <f>SUM(R101:R245)</f>
        <v>687384.85810000019</v>
      </c>
      <c r="U250" s="34"/>
      <c r="V250" s="34"/>
    </row>
    <row r="251" spans="1:25" x14ac:dyDescent="0.25">
      <c r="A251" s="43" t="s">
        <v>57</v>
      </c>
      <c r="B251" s="44">
        <v>45661</v>
      </c>
      <c r="C251" s="43">
        <v>38966</v>
      </c>
      <c r="D251" s="45">
        <v>103582.2</v>
      </c>
      <c r="E251" s="45">
        <v>12863.1</v>
      </c>
      <c r="F251" s="43" t="s">
        <v>33</v>
      </c>
      <c r="G251" s="43">
        <v>1260</v>
      </c>
      <c r="H251" s="43" t="s">
        <v>14</v>
      </c>
      <c r="I251" s="43" t="s">
        <v>34</v>
      </c>
      <c r="J251" s="43" t="s">
        <v>11</v>
      </c>
      <c r="K251" s="46">
        <f>D251</f>
        <v>103582.2</v>
      </c>
      <c r="L251" s="47">
        <f>IF(I251="Product",IF(K251/'Commission Rate and Quota'!$D$5&lt;0.5,'Commission Rate and Quota'!$D$11,IF(K251/'Commission Rate and Quota'!$D$5&lt;0.75,'Commission Rate and Quota'!$D$12,IF(K251/'Commission Rate and Quota'!$D$5&lt;0.9,'Commission Rate and Quota'!$D$13,IF('Impact of Quota'!K251/'Commission Rate and Quota'!$D$5&lt;1,'Commission Rate and Quota'!$D$14,IF('Impact of Quota'!K251/'Commission Rate and Quota'!$D$5&lt;1.25,'Commission Rate and Quota'!$D$15,'Commission Rate and Quota'!$D$16))))),IF(K251/'Commission Rate and Quota'!$E$5&lt;0.5,'Commission Rate and Quota'!$E$11,IF(K251/'Commission Rate and Quota'!$E$5&lt;0.75,'Commission Rate and Quota'!$E$12,IF(K251/'Commission Rate and Quota'!$E$5&lt;0.9,'Commission Rate and Quota'!$E$13,IF(K251/'Commission Rate and Quota'!$E$5&lt;1,'Commission Rate and Quota'!$E$14,IF(K251/'Commission Rate and Quota'!$E$5&lt;1.25,'Commission Rate and Quota'!$E$15,'Commission Rate and Quota'!$E$16))))))</f>
        <v>7.0000000000000007E-2</v>
      </c>
      <c r="M251" s="46">
        <f t="shared" si="19"/>
        <v>7250.7540000000008</v>
      </c>
      <c r="N251" s="51">
        <f>IF(I251="Product",K251/'Commission Rate and Quota'!$D$5,K251/'Commission Rate and Quota'!$E$5)</f>
        <v>2.9713436940894809E-2</v>
      </c>
      <c r="O251" s="43">
        <f t="shared" si="20"/>
        <v>0</v>
      </c>
      <c r="P251" s="29">
        <f t="shared" si="21"/>
        <v>0.12418253329239967</v>
      </c>
      <c r="Q251" s="47">
        <f>IF(I251="Product",IF(K251/$S$4&lt;0.5,'Commission Rate and Quota'!$D$11,IF(K251/$S$4&lt;0.75,'Commission Rate and Quota'!$D$12,IF(K251/$S$4&lt;0.9,'Commission Rate and Quota'!$D$13,IF('Impact of Quota'!K251/$S$4,'Commission Rate and Quota'!$D$14,IF('Impact of Quota'!K251/$S$4&lt;1.25,'Commission Rate and Quota'!$D$15,'Commission Rate and Quota'!$D$16))))),IF(K251/$S$4&lt;0.5,'Commission Rate and Quota'!$E$11,IF(K251/$S$4&lt;0.75,'Commission Rate and Quota'!$E$12,IF(K251/$S$4&lt;0.9,'Commission Rate and Quota'!$E$13,IF(K251/$S$4&lt;1,'Commission Rate and Quota'!$E$14,IF(K251/$S$4&lt;1.25,'Commission Rate and Quota'!$E$15,'Commission Rate and Quota'!$E$16))))))</f>
        <v>7.0000000000000007E-2</v>
      </c>
      <c r="R251" s="34">
        <f>Q251*D251</f>
        <v>7250.7540000000008</v>
      </c>
      <c r="S251" s="34">
        <f>SUM(R251:R406)</f>
        <v>496302.90860000008</v>
      </c>
      <c r="T251" s="34"/>
      <c r="U251" s="34"/>
      <c r="V251" s="34"/>
    </row>
    <row r="252" spans="1:25" x14ac:dyDescent="0.25">
      <c r="A252" s="43" t="s">
        <v>57</v>
      </c>
      <c r="B252" s="44">
        <v>45661</v>
      </c>
      <c r="C252" s="43">
        <v>38966</v>
      </c>
      <c r="D252" s="45">
        <v>22000</v>
      </c>
      <c r="E252" s="45">
        <v>2260.6999999999998</v>
      </c>
      <c r="F252" s="43" t="s">
        <v>33</v>
      </c>
      <c r="G252" s="43">
        <v>1260</v>
      </c>
      <c r="H252" s="43" t="s">
        <v>14</v>
      </c>
      <c r="I252" s="43" t="s">
        <v>34</v>
      </c>
      <c r="J252" s="43" t="s">
        <v>11</v>
      </c>
      <c r="K252" s="46">
        <f>D252+K251</f>
        <v>125582.2</v>
      </c>
      <c r="L252" s="47">
        <f>IF(I252="Product",IF(K252/'Commission Rate and Quota'!$D$5&lt;0.5,'Commission Rate and Quota'!$D$11,IF(K252/'Commission Rate and Quota'!$D$5&lt;0.75,'Commission Rate and Quota'!$D$12,IF(K252/'Commission Rate and Quota'!$D$5&lt;0.9,'Commission Rate and Quota'!$D$13,IF('Impact of Quota'!K252/'Commission Rate and Quota'!$D$5&lt;1,'Commission Rate and Quota'!$D$14,IF('Impact of Quota'!K252/'Commission Rate and Quota'!$D$5&lt;1.25,'Commission Rate and Quota'!$D$15,'Commission Rate and Quota'!$D$16))))),IF(K252/'Commission Rate and Quota'!$E$5&lt;0.5,'Commission Rate and Quota'!$E$11,IF(K252/'Commission Rate and Quota'!$E$5&lt;0.75,'Commission Rate and Quota'!$E$12,IF(K252/'Commission Rate and Quota'!$E$5&lt;0.9,'Commission Rate and Quota'!$E$13,IF(K252/'Commission Rate and Quota'!$E$5&lt;1,'Commission Rate and Quota'!$E$14,IF(K252/'Commission Rate and Quota'!$E$5&lt;1.25,'Commission Rate and Quota'!$E$15,'Commission Rate and Quota'!$E$16))))))</f>
        <v>7.0000000000000007E-2</v>
      </c>
      <c r="M252" s="46">
        <f t="shared" si="19"/>
        <v>1540.0000000000002</v>
      </c>
      <c r="N252" s="51">
        <f>IF(I252="Product",K252/'Commission Rate and Quota'!$D$5,K252/'Commission Rate and Quota'!$E$5)</f>
        <v>3.6024324455348894E-2</v>
      </c>
      <c r="O252" s="43">
        <f t="shared" si="20"/>
        <v>0</v>
      </c>
      <c r="P252" s="29">
        <f t="shared" si="21"/>
        <v>0.1027590909090909</v>
      </c>
      <c r="Q252" s="47">
        <f>IF(I252="Product",IF(K252/$S$4&lt;0.5,'Commission Rate and Quota'!$D$11,IF(K252/$S$4&lt;0.75,'Commission Rate and Quota'!$D$12,IF(K252/$S$4&lt;0.9,'Commission Rate and Quota'!$D$13,IF('Impact of Quota'!K252/$S$4,'Commission Rate and Quota'!$D$14,IF('Impact of Quota'!K252/$S$4&lt;1.25,'Commission Rate and Quota'!$D$15,'Commission Rate and Quota'!$D$16))))),IF(K252/$S$4&lt;0.5,'Commission Rate and Quota'!$E$11,IF(K252/$S$4&lt;0.75,'Commission Rate and Quota'!$E$12,IF(K252/$S$4&lt;0.9,'Commission Rate and Quota'!$E$13,IF(K252/$S$4&lt;1,'Commission Rate and Quota'!$E$14,IF(K252/$S$4&lt;1.25,'Commission Rate and Quota'!$E$15,'Commission Rate and Quota'!$E$16))))))</f>
        <v>7.0000000000000007E-2</v>
      </c>
      <c r="R252" s="34">
        <f t="shared" ref="R252:R315" si="25">Q252*D252</f>
        <v>1540.0000000000002</v>
      </c>
      <c r="T252" t="s">
        <v>11</v>
      </c>
      <c r="W252">
        <v>1203738.0539000002</v>
      </c>
      <c r="X252">
        <v>1540840.39</v>
      </c>
      <c r="Y252">
        <v>9852300.7699999996</v>
      </c>
    </row>
    <row r="253" spans="1:25" x14ac:dyDescent="0.25">
      <c r="A253" s="43" t="s">
        <v>57</v>
      </c>
      <c r="B253" s="44">
        <v>45661</v>
      </c>
      <c r="C253" s="43">
        <v>38966</v>
      </c>
      <c r="D253" s="45">
        <v>7768.68</v>
      </c>
      <c r="E253" s="45">
        <v>0</v>
      </c>
      <c r="F253" s="43" t="s">
        <v>33</v>
      </c>
      <c r="G253" s="43">
        <v>1260</v>
      </c>
      <c r="H253" s="43" t="s">
        <v>14</v>
      </c>
      <c r="I253" s="43" t="s">
        <v>34</v>
      </c>
      <c r="J253" s="43" t="s">
        <v>11</v>
      </c>
      <c r="K253" s="46">
        <f t="shared" ref="K253:K316" si="26">D253+K252</f>
        <v>133350.88</v>
      </c>
      <c r="L253" s="47">
        <f>IF(I253="Product",IF(K253/'Commission Rate and Quota'!$D$5&lt;0.5,'Commission Rate and Quota'!$D$11,IF(K253/'Commission Rate and Quota'!$D$5&lt;0.75,'Commission Rate and Quota'!$D$12,IF(K253/'Commission Rate and Quota'!$D$5&lt;0.9,'Commission Rate and Quota'!$D$13,IF('Impact of Quota'!K253/'Commission Rate and Quota'!$D$5&lt;1,'Commission Rate and Quota'!$D$14,IF('Impact of Quota'!K253/'Commission Rate and Quota'!$D$5&lt;1.25,'Commission Rate and Quota'!$D$15,'Commission Rate and Quota'!$D$16))))),IF(K253/'Commission Rate and Quota'!$E$5&lt;0.5,'Commission Rate and Quota'!$E$11,IF(K253/'Commission Rate and Quota'!$E$5&lt;0.75,'Commission Rate and Quota'!$E$12,IF(K253/'Commission Rate and Quota'!$E$5&lt;0.9,'Commission Rate and Quota'!$E$13,IF(K253/'Commission Rate and Quota'!$E$5&lt;1,'Commission Rate and Quota'!$E$14,IF(K253/'Commission Rate and Quota'!$E$5&lt;1.25,'Commission Rate and Quota'!$E$15,'Commission Rate and Quota'!$E$16))))))</f>
        <v>7.0000000000000007E-2</v>
      </c>
      <c r="M253" s="46">
        <f t="shared" si="19"/>
        <v>543.80760000000009</v>
      </c>
      <c r="N253" s="51">
        <f>IF(I253="Product",K253/'Commission Rate and Quota'!$D$5,K253/'Commission Rate and Quota'!$E$5)</f>
        <v>3.8252836528793854E-2</v>
      </c>
      <c r="O253" s="43">
        <f t="shared" si="20"/>
        <v>0</v>
      </c>
      <c r="P253" s="29">
        <f t="shared" si="21"/>
        <v>0</v>
      </c>
      <c r="Q253" s="47">
        <f>IF(I253="Product",IF(K253/$S$4&lt;0.5,'Commission Rate and Quota'!$D$11,IF(K253/$S$4&lt;0.75,'Commission Rate and Quota'!$D$12,IF(K253/$S$4&lt;0.9,'Commission Rate and Quota'!$D$13,IF('Impact of Quota'!K253/$S$4,'Commission Rate and Quota'!$D$14,IF('Impact of Quota'!K253/$S$4&lt;1.25,'Commission Rate and Quota'!$D$15,'Commission Rate and Quota'!$D$16))))),IF(K253/$S$4&lt;0.5,'Commission Rate and Quota'!$E$11,IF(K253/$S$4&lt;0.75,'Commission Rate and Quota'!$E$12,IF(K253/$S$4&lt;0.9,'Commission Rate and Quota'!$E$13,IF(K253/$S$4&lt;1,'Commission Rate and Quota'!$E$14,IF(K253/$S$4&lt;1.25,'Commission Rate and Quota'!$E$15,'Commission Rate and Quota'!$E$16))))))</f>
        <v>7.0000000000000007E-2</v>
      </c>
      <c r="R253" s="34">
        <f t="shared" si="25"/>
        <v>543.80760000000009</v>
      </c>
      <c r="T253" t="s">
        <v>10</v>
      </c>
      <c r="W253">
        <v>457820.37809999997</v>
      </c>
      <c r="X253">
        <v>619931.52</v>
      </c>
      <c r="Y253">
        <v>4022329.9400000004</v>
      </c>
    </row>
    <row r="254" spans="1:25" x14ac:dyDescent="0.25">
      <c r="A254" s="43" t="s">
        <v>182</v>
      </c>
      <c r="B254" s="44">
        <v>45669</v>
      </c>
      <c r="C254" s="43">
        <v>166022</v>
      </c>
      <c r="D254" s="45">
        <v>4180</v>
      </c>
      <c r="E254" s="45">
        <v>668.8</v>
      </c>
      <c r="F254" s="43" t="s">
        <v>33</v>
      </c>
      <c r="G254" s="43">
        <v>1260</v>
      </c>
      <c r="H254" s="43" t="s">
        <v>14</v>
      </c>
      <c r="I254" s="43" t="s">
        <v>34</v>
      </c>
      <c r="J254" s="43" t="s">
        <v>11</v>
      </c>
      <c r="K254" s="46">
        <f t="shared" si="26"/>
        <v>137530.88</v>
      </c>
      <c r="L254" s="47">
        <f>IF(I254="Product",IF(K254/'Commission Rate and Quota'!$D$5&lt;0.5,'Commission Rate and Quota'!$D$11,IF(K254/'Commission Rate and Quota'!$D$5&lt;0.75,'Commission Rate and Quota'!$D$12,IF(K254/'Commission Rate and Quota'!$D$5&lt;0.9,'Commission Rate and Quota'!$D$13,IF('Impact of Quota'!K254/'Commission Rate and Quota'!$D$5&lt;1,'Commission Rate and Quota'!$D$14,IF('Impact of Quota'!K254/'Commission Rate and Quota'!$D$5&lt;1.25,'Commission Rate and Quota'!$D$15,'Commission Rate and Quota'!$D$16))))),IF(K254/'Commission Rate and Quota'!$E$5&lt;0.5,'Commission Rate and Quota'!$E$11,IF(K254/'Commission Rate and Quota'!$E$5&lt;0.75,'Commission Rate and Quota'!$E$12,IF(K254/'Commission Rate and Quota'!$E$5&lt;0.9,'Commission Rate and Quota'!$E$13,IF(K254/'Commission Rate and Quota'!$E$5&lt;1,'Commission Rate and Quota'!$E$14,IF(K254/'Commission Rate and Quota'!$E$5&lt;1.25,'Commission Rate and Quota'!$E$15,'Commission Rate and Quota'!$E$16))))))</f>
        <v>7.0000000000000007E-2</v>
      </c>
      <c r="M254" s="46">
        <f t="shared" si="19"/>
        <v>292.60000000000002</v>
      </c>
      <c r="N254" s="51">
        <f>IF(I254="Product",K254/'Commission Rate and Quota'!$D$5,K254/'Commission Rate and Quota'!$E$5)</f>
        <v>3.945190515654013E-2</v>
      </c>
      <c r="O254" s="43">
        <f t="shared" si="20"/>
        <v>0</v>
      </c>
      <c r="P254" s="29">
        <f t="shared" si="21"/>
        <v>0.15999999999999998</v>
      </c>
      <c r="Q254" s="47">
        <f>IF(I254="Product",IF(K254/$S$4&lt;0.5,'Commission Rate and Quota'!$D$11,IF(K254/$S$4&lt;0.75,'Commission Rate and Quota'!$D$12,IF(K254/$S$4&lt;0.9,'Commission Rate and Quota'!$D$13,IF('Impact of Quota'!K254/$S$4,'Commission Rate and Quota'!$D$14,IF('Impact of Quota'!K254/$S$4&lt;1.25,'Commission Rate and Quota'!$D$15,'Commission Rate and Quota'!$D$16))))),IF(K254/$S$4&lt;0.5,'Commission Rate and Quota'!$E$11,IF(K254/$S$4&lt;0.75,'Commission Rate and Quota'!$E$12,IF(K254/$S$4&lt;0.9,'Commission Rate and Quota'!$E$13,IF(K254/$S$4&lt;1,'Commission Rate and Quota'!$E$14,IF(K254/$S$4&lt;1.25,'Commission Rate and Quota'!$E$15,'Commission Rate and Quota'!$E$16))))))</f>
        <v>7.0000000000000007E-2</v>
      </c>
      <c r="R254" s="34">
        <f t="shared" si="25"/>
        <v>292.60000000000002</v>
      </c>
      <c r="T254" t="s">
        <v>34</v>
      </c>
      <c r="W254">
        <v>401684.18709999998</v>
      </c>
      <c r="X254">
        <v>489853.8</v>
      </c>
      <c r="Y254">
        <v>3691749.9400000004</v>
      </c>
    </row>
    <row r="255" spans="1:25" x14ac:dyDescent="0.25">
      <c r="A255" s="43" t="s">
        <v>249</v>
      </c>
      <c r="B255" s="44">
        <v>45673</v>
      </c>
      <c r="C255" s="43">
        <v>167620</v>
      </c>
      <c r="D255" s="45">
        <v>14490</v>
      </c>
      <c r="E255" s="45">
        <v>2604.96</v>
      </c>
      <c r="F255" s="43" t="s">
        <v>33</v>
      </c>
      <c r="G255" s="43">
        <v>1260</v>
      </c>
      <c r="H255" s="43" t="s">
        <v>14</v>
      </c>
      <c r="I255" s="43" t="s">
        <v>34</v>
      </c>
      <c r="J255" s="43" t="s">
        <v>11</v>
      </c>
      <c r="K255" s="46">
        <f t="shared" si="26"/>
        <v>152020.88</v>
      </c>
      <c r="L255" s="47">
        <f>IF(I255="Product",IF(K255/'Commission Rate and Quota'!$D$5&lt;0.5,'Commission Rate and Quota'!$D$11,IF(K255/'Commission Rate and Quota'!$D$5&lt;0.75,'Commission Rate and Quota'!$D$12,IF(K255/'Commission Rate and Quota'!$D$5&lt;0.9,'Commission Rate and Quota'!$D$13,IF('Impact of Quota'!K255/'Commission Rate and Quota'!$D$5&lt;1,'Commission Rate and Quota'!$D$14,IF('Impact of Quota'!K255/'Commission Rate and Quota'!$D$5&lt;1.25,'Commission Rate and Quota'!$D$15,'Commission Rate and Quota'!$D$16))))),IF(K255/'Commission Rate and Quota'!$E$5&lt;0.5,'Commission Rate and Quota'!$E$11,IF(K255/'Commission Rate and Quota'!$E$5&lt;0.75,'Commission Rate and Quota'!$E$12,IF(K255/'Commission Rate and Quota'!$E$5&lt;0.9,'Commission Rate and Quota'!$E$13,IF(K255/'Commission Rate and Quota'!$E$5&lt;1,'Commission Rate and Quota'!$E$14,IF(K255/'Commission Rate and Quota'!$E$5&lt;1.25,'Commission Rate and Quota'!$E$15,'Commission Rate and Quota'!$E$16))))))</f>
        <v>7.0000000000000007E-2</v>
      </c>
      <c r="M255" s="46">
        <f t="shared" si="19"/>
        <v>1014.3000000000001</v>
      </c>
      <c r="N255" s="51">
        <f>IF(I255="Product",K255/'Commission Rate and Quota'!$D$5,K255/'Commission Rate and Quota'!$E$5)</f>
        <v>4.3608485160378296E-2</v>
      </c>
      <c r="O255" s="43">
        <f t="shared" si="20"/>
        <v>0</v>
      </c>
      <c r="P255" s="29">
        <f t="shared" si="21"/>
        <v>0.17977639751552796</v>
      </c>
      <c r="Q255" s="47">
        <f>IF(I255="Product",IF(K255/$S$4&lt;0.5,'Commission Rate and Quota'!$D$11,IF(K255/$S$4&lt;0.75,'Commission Rate and Quota'!$D$12,IF(K255/$S$4&lt;0.9,'Commission Rate and Quota'!$D$13,IF('Impact of Quota'!K255/$S$4,'Commission Rate and Quota'!$D$14,IF('Impact of Quota'!K255/$S$4&lt;1.25,'Commission Rate and Quota'!$D$15,'Commission Rate and Quota'!$D$16))))),IF(K255/$S$4&lt;0.5,'Commission Rate and Quota'!$E$11,IF(K255/$S$4&lt;0.75,'Commission Rate and Quota'!$E$12,IF(K255/$S$4&lt;0.9,'Commission Rate and Quota'!$E$13,IF(K255/$S$4&lt;1,'Commission Rate and Quota'!$E$14,IF(K255/$S$4&lt;1.25,'Commission Rate and Quota'!$E$15,'Commission Rate and Quota'!$E$16))))))</f>
        <v>7.0000000000000007E-2</v>
      </c>
      <c r="R255" s="34">
        <f t="shared" si="25"/>
        <v>1014.3000000000001</v>
      </c>
      <c r="T255" t="s">
        <v>38</v>
      </c>
      <c r="W255">
        <v>56136.191000000006</v>
      </c>
      <c r="X255">
        <v>130077.72000000002</v>
      </c>
      <c r="Y255">
        <v>330580</v>
      </c>
    </row>
    <row r="256" spans="1:25" x14ac:dyDescent="0.25">
      <c r="A256" s="43" t="s">
        <v>275</v>
      </c>
      <c r="B256" s="44">
        <v>45696</v>
      </c>
      <c r="C256" s="43">
        <v>170594</v>
      </c>
      <c r="D256" s="45">
        <v>10172.870000000001</v>
      </c>
      <c r="E256" s="45">
        <v>1073.4100000000001</v>
      </c>
      <c r="F256" s="43" t="s">
        <v>33</v>
      </c>
      <c r="G256" s="43">
        <v>1260</v>
      </c>
      <c r="H256" s="43" t="s">
        <v>14</v>
      </c>
      <c r="I256" s="43" t="s">
        <v>34</v>
      </c>
      <c r="J256" s="43" t="s">
        <v>11</v>
      </c>
      <c r="K256" s="46">
        <f t="shared" si="26"/>
        <v>162193.75</v>
      </c>
      <c r="L256" s="47">
        <f>IF(I256="Product",IF(K256/'Commission Rate and Quota'!$D$5&lt;0.5,'Commission Rate and Quota'!$D$11,IF(K256/'Commission Rate and Quota'!$D$5&lt;0.75,'Commission Rate and Quota'!$D$12,IF(K256/'Commission Rate and Quota'!$D$5&lt;0.9,'Commission Rate and Quota'!$D$13,IF('Impact of Quota'!K256/'Commission Rate and Quota'!$D$5&lt;1,'Commission Rate and Quota'!$D$14,IF('Impact of Quota'!K256/'Commission Rate and Quota'!$D$5&lt;1.25,'Commission Rate and Quota'!$D$15,'Commission Rate and Quota'!$D$16))))),IF(K256/'Commission Rate and Quota'!$E$5&lt;0.5,'Commission Rate and Quota'!$E$11,IF(K256/'Commission Rate and Quota'!$E$5&lt;0.75,'Commission Rate and Quota'!$E$12,IF(K256/'Commission Rate and Quota'!$E$5&lt;0.9,'Commission Rate and Quota'!$E$13,IF(K256/'Commission Rate and Quota'!$E$5&lt;1,'Commission Rate and Quota'!$E$14,IF(K256/'Commission Rate and Quota'!$E$5&lt;1.25,'Commission Rate and Quota'!$E$15,'Commission Rate and Quota'!$E$16))))))</f>
        <v>7.0000000000000007E-2</v>
      </c>
      <c r="M256" s="46">
        <f t="shared" si="19"/>
        <v>712.10090000000014</v>
      </c>
      <c r="N256" s="51">
        <f>IF(I256="Product",K256/'Commission Rate and Quota'!$D$5,K256/'Commission Rate and Quota'!$E$5)</f>
        <v>4.6526659627158504E-2</v>
      </c>
      <c r="O256" s="43">
        <f t="shared" si="20"/>
        <v>0</v>
      </c>
      <c r="P256" s="29">
        <f t="shared" si="21"/>
        <v>0.10551692885095357</v>
      </c>
      <c r="Q256" s="47">
        <f>IF(I256="Product",IF(K256/$S$4&lt;0.5,'Commission Rate and Quota'!$D$11,IF(K256/$S$4&lt;0.75,'Commission Rate and Quota'!$D$12,IF(K256/$S$4&lt;0.9,'Commission Rate and Quota'!$D$13,IF('Impact of Quota'!K256/$S$4,'Commission Rate and Quota'!$D$14,IF('Impact of Quota'!K256/$S$4&lt;1.25,'Commission Rate and Quota'!$D$15,'Commission Rate and Quota'!$D$16))))),IF(K256/$S$4&lt;0.5,'Commission Rate and Quota'!$E$11,IF(K256/$S$4&lt;0.75,'Commission Rate and Quota'!$E$12,IF(K256/$S$4&lt;0.9,'Commission Rate and Quota'!$E$13,IF(K256/$S$4&lt;1,'Commission Rate and Quota'!$E$14,IF(K256/$S$4&lt;1.25,'Commission Rate and Quota'!$E$15,'Commission Rate and Quota'!$E$16))))))</f>
        <v>7.0000000000000007E-2</v>
      </c>
      <c r="R256" s="34">
        <f t="shared" si="25"/>
        <v>712.10090000000014</v>
      </c>
      <c r="T256" t="s">
        <v>14</v>
      </c>
      <c r="W256">
        <v>745917.67580000008</v>
      </c>
      <c r="X256">
        <v>920908.86999999988</v>
      </c>
      <c r="Y256">
        <v>5829970.8299999991</v>
      </c>
    </row>
    <row r="257" spans="1:25" x14ac:dyDescent="0.25">
      <c r="A257" s="43" t="s">
        <v>183</v>
      </c>
      <c r="B257" s="44">
        <v>45703</v>
      </c>
      <c r="C257" s="43">
        <v>166022</v>
      </c>
      <c r="D257" s="45">
        <v>3994.45</v>
      </c>
      <c r="E257" s="45">
        <v>399.41</v>
      </c>
      <c r="F257" s="43" t="s">
        <v>33</v>
      </c>
      <c r="G257" s="43">
        <v>1260</v>
      </c>
      <c r="H257" s="43" t="s">
        <v>14</v>
      </c>
      <c r="I257" s="43" t="s">
        <v>34</v>
      </c>
      <c r="J257" s="43" t="s">
        <v>11</v>
      </c>
      <c r="K257" s="46">
        <f t="shared" si="26"/>
        <v>166188.20000000001</v>
      </c>
      <c r="L257" s="47">
        <f>IF(I257="Product",IF(K257/'Commission Rate and Quota'!$D$5&lt;0.5,'Commission Rate and Quota'!$D$11,IF(K257/'Commission Rate and Quota'!$D$5&lt;0.75,'Commission Rate and Quota'!$D$12,IF(K257/'Commission Rate and Quota'!$D$5&lt;0.9,'Commission Rate and Quota'!$D$13,IF('Impact of Quota'!K257/'Commission Rate and Quota'!$D$5&lt;1,'Commission Rate and Quota'!$D$14,IF('Impact of Quota'!K257/'Commission Rate and Quota'!$D$5&lt;1.25,'Commission Rate and Quota'!$D$15,'Commission Rate and Quota'!$D$16))))),IF(K257/'Commission Rate and Quota'!$E$5&lt;0.5,'Commission Rate and Quota'!$E$11,IF(K257/'Commission Rate and Quota'!$E$5&lt;0.75,'Commission Rate and Quota'!$E$12,IF(K257/'Commission Rate and Quota'!$E$5&lt;0.9,'Commission Rate and Quota'!$E$13,IF(K257/'Commission Rate and Quota'!$E$5&lt;1,'Commission Rate and Quota'!$E$14,IF(K257/'Commission Rate and Quota'!$E$5&lt;1.25,'Commission Rate and Quota'!$E$15,'Commission Rate and Quota'!$E$16))))))</f>
        <v>7.0000000000000007E-2</v>
      </c>
      <c r="M257" s="46">
        <f t="shared" si="19"/>
        <v>279.61150000000004</v>
      </c>
      <c r="N257" s="51">
        <f>IF(I257="Product",K257/'Commission Rate and Quota'!$D$5,K257/'Commission Rate and Quota'!$E$5)</f>
        <v>4.7672501655890827E-2</v>
      </c>
      <c r="O257" s="43">
        <f t="shared" si="20"/>
        <v>0</v>
      </c>
      <c r="P257" s="29">
        <f t="shared" si="21"/>
        <v>9.9991237842506492E-2</v>
      </c>
      <c r="Q257" s="47">
        <f>IF(I257="Product",IF(K257/$S$4&lt;0.5,'Commission Rate and Quota'!$D$11,IF(K257/$S$4&lt;0.75,'Commission Rate and Quota'!$D$12,IF(K257/$S$4&lt;0.9,'Commission Rate and Quota'!$D$13,IF('Impact of Quota'!K257/$S$4,'Commission Rate and Quota'!$D$14,IF('Impact of Quota'!K257/$S$4&lt;1.25,'Commission Rate and Quota'!$D$15,'Commission Rate and Quota'!$D$16))))),IF(K257/$S$4&lt;0.5,'Commission Rate and Quota'!$E$11,IF(K257/$S$4&lt;0.75,'Commission Rate and Quota'!$E$12,IF(K257/$S$4&lt;0.9,'Commission Rate and Quota'!$E$13,IF(K257/$S$4&lt;1,'Commission Rate and Quota'!$E$14,IF(K257/$S$4&lt;1.25,'Commission Rate and Quota'!$E$15,'Commission Rate and Quota'!$E$16))))))</f>
        <v>7.0000000000000007E-2</v>
      </c>
      <c r="R257" s="34">
        <f t="shared" si="25"/>
        <v>279.61150000000004</v>
      </c>
      <c r="T257" t="s">
        <v>34</v>
      </c>
      <c r="W257">
        <v>535201.29540000006</v>
      </c>
      <c r="X257">
        <v>520585.66999999987</v>
      </c>
      <c r="Y257">
        <v>4648053.0699999994</v>
      </c>
    </row>
    <row r="258" spans="1:25" x14ac:dyDescent="0.25">
      <c r="A258" s="43" t="s">
        <v>41</v>
      </c>
      <c r="B258" s="44">
        <v>45711</v>
      </c>
      <c r="C258" s="43">
        <v>33490</v>
      </c>
      <c r="D258" s="45">
        <v>10696</v>
      </c>
      <c r="E258" s="45">
        <v>1176</v>
      </c>
      <c r="F258" s="43" t="s">
        <v>33</v>
      </c>
      <c r="G258" s="43">
        <v>1260</v>
      </c>
      <c r="H258" s="43" t="s">
        <v>14</v>
      </c>
      <c r="I258" s="43" t="s">
        <v>34</v>
      </c>
      <c r="J258" s="43" t="s">
        <v>11</v>
      </c>
      <c r="K258" s="46">
        <f t="shared" si="26"/>
        <v>176884.2</v>
      </c>
      <c r="L258" s="47">
        <f>IF(I258="Product",IF(K258/'Commission Rate and Quota'!$D$5&lt;0.5,'Commission Rate and Quota'!$D$11,IF(K258/'Commission Rate and Quota'!$D$5&lt;0.75,'Commission Rate and Quota'!$D$12,IF(K258/'Commission Rate and Quota'!$D$5&lt;0.9,'Commission Rate and Quota'!$D$13,IF('Impact of Quota'!K258/'Commission Rate and Quota'!$D$5&lt;1,'Commission Rate and Quota'!$D$14,IF('Impact of Quota'!K258/'Commission Rate and Quota'!$D$5&lt;1.25,'Commission Rate and Quota'!$D$15,'Commission Rate and Quota'!$D$16))))),IF(K258/'Commission Rate and Quota'!$E$5&lt;0.5,'Commission Rate and Quota'!$E$11,IF(K258/'Commission Rate and Quota'!$E$5&lt;0.75,'Commission Rate and Quota'!$E$12,IF(K258/'Commission Rate and Quota'!$E$5&lt;0.9,'Commission Rate and Quota'!$E$13,IF(K258/'Commission Rate and Quota'!$E$5&lt;1,'Commission Rate and Quota'!$E$14,IF(K258/'Commission Rate and Quota'!$E$5&lt;1.25,'Commission Rate and Quota'!$E$15,'Commission Rate and Quota'!$E$16))))))</f>
        <v>7.0000000000000007E-2</v>
      </c>
      <c r="M258" s="46">
        <f t="shared" si="19"/>
        <v>748.72</v>
      </c>
      <c r="N258" s="51">
        <f>IF(I258="Product",K258/'Commission Rate and Quota'!$D$5,K258/'Commission Rate and Quota'!$E$5)</f>
        <v>5.0740740422009052E-2</v>
      </c>
      <c r="O258" s="43">
        <f t="shared" si="20"/>
        <v>0</v>
      </c>
      <c r="P258" s="29">
        <f t="shared" si="21"/>
        <v>0.1099476439790576</v>
      </c>
      <c r="Q258" s="47">
        <f>IF(I258="Product",IF(K258/$S$4&lt;0.5,'Commission Rate and Quota'!$D$11,IF(K258/$S$4&lt;0.75,'Commission Rate and Quota'!$D$12,IF(K258/$S$4&lt;0.9,'Commission Rate and Quota'!$D$13,IF('Impact of Quota'!K258/$S$4,'Commission Rate and Quota'!$D$14,IF('Impact of Quota'!K258/$S$4&lt;1.25,'Commission Rate and Quota'!$D$15,'Commission Rate and Quota'!$D$16))))),IF(K258/$S$4&lt;0.5,'Commission Rate and Quota'!$E$11,IF(K258/$S$4&lt;0.75,'Commission Rate and Quota'!$E$12,IF(K258/$S$4&lt;0.9,'Commission Rate and Quota'!$E$13,IF(K258/$S$4&lt;1,'Commission Rate and Quota'!$E$14,IF(K258/$S$4&lt;1.25,'Commission Rate and Quota'!$E$15,'Commission Rate and Quota'!$E$16))))))</f>
        <v>7.0000000000000007E-2</v>
      </c>
      <c r="R258" s="34">
        <f t="shared" si="25"/>
        <v>748.72</v>
      </c>
      <c r="T258" t="s">
        <v>38</v>
      </c>
      <c r="W258">
        <v>210716.38040000002</v>
      </c>
      <c r="X258">
        <v>400323.19999999995</v>
      </c>
      <c r="Y258">
        <v>1181917.76</v>
      </c>
    </row>
    <row r="259" spans="1:25" x14ac:dyDescent="0.25">
      <c r="A259" s="43" t="s">
        <v>42</v>
      </c>
      <c r="B259" s="44">
        <v>45714</v>
      </c>
      <c r="C259" s="43">
        <v>33490</v>
      </c>
      <c r="D259" s="45">
        <v>597.03</v>
      </c>
      <c r="E259" s="45">
        <v>89.57</v>
      </c>
      <c r="F259" s="43" t="s">
        <v>33</v>
      </c>
      <c r="G259" s="43">
        <v>1260</v>
      </c>
      <c r="H259" s="43" t="s">
        <v>14</v>
      </c>
      <c r="I259" s="43" t="s">
        <v>34</v>
      </c>
      <c r="J259" s="43" t="s">
        <v>11</v>
      </c>
      <c r="K259" s="46">
        <f t="shared" si="26"/>
        <v>177481.23</v>
      </c>
      <c r="L259" s="47">
        <f>IF(I259="Product",IF(K259/'Commission Rate and Quota'!$D$5&lt;0.5,'Commission Rate and Quota'!$D$11,IF(K259/'Commission Rate and Quota'!$D$5&lt;0.75,'Commission Rate and Quota'!$D$12,IF(K259/'Commission Rate and Quota'!$D$5&lt;0.9,'Commission Rate and Quota'!$D$13,IF('Impact of Quota'!K259/'Commission Rate and Quota'!$D$5&lt;1,'Commission Rate and Quota'!$D$14,IF('Impact of Quota'!K259/'Commission Rate and Quota'!$D$5&lt;1.25,'Commission Rate and Quota'!$D$15,'Commission Rate and Quota'!$D$16))))),IF(K259/'Commission Rate and Quota'!$E$5&lt;0.5,'Commission Rate and Quota'!$E$11,IF(K259/'Commission Rate and Quota'!$E$5&lt;0.75,'Commission Rate and Quota'!$E$12,IF(K259/'Commission Rate and Quota'!$E$5&lt;0.9,'Commission Rate and Quota'!$E$13,IF(K259/'Commission Rate and Quota'!$E$5&lt;1,'Commission Rate and Quota'!$E$14,IF(K259/'Commission Rate and Quota'!$E$5&lt;1.25,'Commission Rate and Quota'!$E$15,'Commission Rate and Quota'!$E$16))))))</f>
        <v>7.0000000000000007E-2</v>
      </c>
      <c r="M259" s="46">
        <f t="shared" ref="M259:M322" si="27">L259*D259</f>
        <v>41.792100000000005</v>
      </c>
      <c r="N259" s="51">
        <f>IF(I259="Product",K259/'Commission Rate and Quota'!$D$5,K259/'Commission Rate and Quota'!$E$5)</f>
        <v>5.0912003566225168E-2</v>
      </c>
      <c r="O259" s="43">
        <f t="shared" ref="O259:O322" si="28">IF(N259&gt;1.25,1,0)</f>
        <v>0</v>
      </c>
      <c r="P259" s="29">
        <f t="shared" ref="P259:P322" si="29">E259/D259</f>
        <v>0.15002596184446343</v>
      </c>
      <c r="Q259" s="47">
        <f>IF(I259="Product",IF(K259/$S$4&lt;0.5,'Commission Rate and Quota'!$D$11,IF(K259/$S$4&lt;0.75,'Commission Rate and Quota'!$D$12,IF(K259/$S$4&lt;0.9,'Commission Rate and Quota'!$D$13,IF('Impact of Quota'!K259/$S$4,'Commission Rate and Quota'!$D$14,IF('Impact of Quota'!K259/$S$4&lt;1.25,'Commission Rate and Quota'!$D$15,'Commission Rate and Quota'!$D$16))))),IF(K259/$S$4&lt;0.5,'Commission Rate and Quota'!$E$11,IF(K259/$S$4&lt;0.75,'Commission Rate and Quota'!$E$12,IF(K259/$S$4&lt;0.9,'Commission Rate and Quota'!$E$13,IF(K259/$S$4&lt;1,'Commission Rate and Quota'!$E$14,IF(K259/$S$4&lt;1.25,'Commission Rate and Quota'!$E$15,'Commission Rate and Quota'!$E$16))))))</f>
        <v>7.0000000000000007E-2</v>
      </c>
      <c r="R259" s="34">
        <f t="shared" si="25"/>
        <v>41.792100000000005</v>
      </c>
      <c r="T259" t="s">
        <v>13</v>
      </c>
      <c r="W259">
        <v>904048.40510000009</v>
      </c>
      <c r="X259">
        <v>852229.55999999994</v>
      </c>
      <c r="Y259">
        <v>7823169.5500000017</v>
      </c>
    </row>
    <row r="260" spans="1:25" x14ac:dyDescent="0.25">
      <c r="A260" s="43" t="s">
        <v>42</v>
      </c>
      <c r="B260" s="44">
        <v>45714</v>
      </c>
      <c r="C260" s="43">
        <v>33490</v>
      </c>
      <c r="D260" s="45">
        <v>44.78</v>
      </c>
      <c r="E260" s="45">
        <v>0</v>
      </c>
      <c r="F260" s="43" t="s">
        <v>33</v>
      </c>
      <c r="G260" s="43">
        <v>1260</v>
      </c>
      <c r="H260" s="43" t="s">
        <v>14</v>
      </c>
      <c r="I260" s="43" t="s">
        <v>34</v>
      </c>
      <c r="J260" s="43" t="s">
        <v>11</v>
      </c>
      <c r="K260" s="46">
        <f t="shared" si="26"/>
        <v>177526.01</v>
      </c>
      <c r="L260" s="47">
        <f>IF(I260="Product",IF(K260/'Commission Rate and Quota'!$D$5&lt;0.5,'Commission Rate and Quota'!$D$11,IF(K260/'Commission Rate and Quota'!$D$5&lt;0.75,'Commission Rate and Quota'!$D$12,IF(K260/'Commission Rate and Quota'!$D$5&lt;0.9,'Commission Rate and Quota'!$D$13,IF('Impact of Quota'!K260/'Commission Rate and Quota'!$D$5&lt;1,'Commission Rate and Quota'!$D$14,IF('Impact of Quota'!K260/'Commission Rate and Quota'!$D$5&lt;1.25,'Commission Rate and Quota'!$D$15,'Commission Rate and Quota'!$D$16))))),IF(K260/'Commission Rate and Quota'!$E$5&lt;0.5,'Commission Rate and Quota'!$E$11,IF(K260/'Commission Rate and Quota'!$E$5&lt;0.75,'Commission Rate and Quota'!$E$12,IF(K260/'Commission Rate and Quota'!$E$5&lt;0.9,'Commission Rate and Quota'!$E$13,IF(K260/'Commission Rate and Quota'!$E$5&lt;1,'Commission Rate and Quota'!$E$14,IF(K260/'Commission Rate and Quota'!$E$5&lt;1.25,'Commission Rate and Quota'!$E$15,'Commission Rate and Quota'!$E$16))))))</f>
        <v>7.0000000000000007E-2</v>
      </c>
      <c r="M260" s="46">
        <f t="shared" si="27"/>
        <v>3.1346000000000003</v>
      </c>
      <c r="N260" s="51">
        <f>IF(I260="Product",K260/'Commission Rate and Quota'!$D$5,K260/'Commission Rate and Quota'!$E$5)</f>
        <v>5.0924849090902315E-2</v>
      </c>
      <c r="O260" s="43">
        <f t="shared" si="28"/>
        <v>0</v>
      </c>
      <c r="P260" s="29">
        <f t="shared" si="29"/>
        <v>0</v>
      </c>
      <c r="Q260" s="47">
        <f>IF(I260="Product",IF(K260/$S$4&lt;0.5,'Commission Rate and Quota'!$D$11,IF(K260/$S$4&lt;0.75,'Commission Rate and Quota'!$D$12,IF(K260/$S$4&lt;0.9,'Commission Rate and Quota'!$D$13,IF('Impact of Quota'!K260/$S$4,'Commission Rate and Quota'!$D$14,IF('Impact of Quota'!K260/$S$4&lt;1.25,'Commission Rate and Quota'!$D$15,'Commission Rate and Quota'!$D$16))))),IF(K260/$S$4&lt;0.5,'Commission Rate and Quota'!$E$11,IF(K260/$S$4&lt;0.75,'Commission Rate and Quota'!$E$12,IF(K260/$S$4&lt;0.9,'Commission Rate and Quota'!$E$13,IF(K260/$S$4&lt;1,'Commission Rate and Quota'!$E$14,IF(K260/$S$4&lt;1.25,'Commission Rate and Quota'!$E$15,'Commission Rate and Quota'!$E$16))))))</f>
        <v>7.0000000000000007E-2</v>
      </c>
      <c r="R260" s="34">
        <f t="shared" si="25"/>
        <v>3.1346000000000003</v>
      </c>
      <c r="T260" t="s">
        <v>12</v>
      </c>
      <c r="W260">
        <v>731389.63190000015</v>
      </c>
      <c r="X260">
        <v>684938.09</v>
      </c>
      <c r="Y260">
        <v>6319596.7600000016</v>
      </c>
    </row>
    <row r="261" spans="1:25" x14ac:dyDescent="0.25">
      <c r="A261" s="43" t="s">
        <v>175</v>
      </c>
      <c r="B261" s="44">
        <v>45723</v>
      </c>
      <c r="C261" s="43">
        <v>126279</v>
      </c>
      <c r="D261" s="45">
        <v>46500</v>
      </c>
      <c r="E261" s="45">
        <v>2054.25</v>
      </c>
      <c r="F261" s="43" t="s">
        <v>33</v>
      </c>
      <c r="G261" s="43">
        <v>1260</v>
      </c>
      <c r="H261" s="43" t="s">
        <v>14</v>
      </c>
      <c r="I261" s="43" t="s">
        <v>34</v>
      </c>
      <c r="J261" s="43" t="s">
        <v>11</v>
      </c>
      <c r="K261" s="46">
        <f t="shared" si="26"/>
        <v>224026.01</v>
      </c>
      <c r="L261" s="47">
        <f>IF(I261="Product",IF(K261/'Commission Rate and Quota'!$D$5&lt;0.5,'Commission Rate and Quota'!$D$11,IF(K261/'Commission Rate and Quota'!$D$5&lt;0.75,'Commission Rate and Quota'!$D$12,IF(K261/'Commission Rate and Quota'!$D$5&lt;0.9,'Commission Rate and Quota'!$D$13,IF('Impact of Quota'!K261/'Commission Rate and Quota'!$D$5&lt;1,'Commission Rate and Quota'!$D$14,IF('Impact of Quota'!K261/'Commission Rate and Quota'!$D$5&lt;1.25,'Commission Rate and Quota'!$D$15,'Commission Rate and Quota'!$D$16))))),IF(K261/'Commission Rate and Quota'!$E$5&lt;0.5,'Commission Rate and Quota'!$E$11,IF(K261/'Commission Rate and Quota'!$E$5&lt;0.75,'Commission Rate and Quota'!$E$12,IF(K261/'Commission Rate and Quota'!$E$5&lt;0.9,'Commission Rate and Quota'!$E$13,IF(K261/'Commission Rate and Quota'!$E$5&lt;1,'Commission Rate and Quota'!$E$14,IF(K261/'Commission Rate and Quota'!$E$5&lt;1.25,'Commission Rate and Quota'!$E$15,'Commission Rate and Quota'!$E$16))))))</f>
        <v>7.0000000000000007E-2</v>
      </c>
      <c r="M261" s="46">
        <f t="shared" si="27"/>
        <v>3255.0000000000005</v>
      </c>
      <c r="N261" s="51">
        <f>IF(I261="Product",K261/'Commission Rate and Quota'!$D$5,K261/'Commission Rate and Quota'!$E$5)</f>
        <v>6.4263770428271166E-2</v>
      </c>
      <c r="O261" s="43">
        <f t="shared" si="28"/>
        <v>0</v>
      </c>
      <c r="P261" s="29">
        <f t="shared" si="29"/>
        <v>4.417741935483871E-2</v>
      </c>
      <c r="Q261" s="47">
        <f>IF(I261="Product",IF(K261/$S$4&lt;0.5,'Commission Rate and Quota'!$D$11,IF(K261/$S$4&lt;0.75,'Commission Rate and Quota'!$D$12,IF(K261/$S$4&lt;0.9,'Commission Rate and Quota'!$D$13,IF('Impact of Quota'!K261/$S$4,'Commission Rate and Quota'!$D$14,IF('Impact of Quota'!K261/$S$4&lt;1.25,'Commission Rate and Quota'!$D$15,'Commission Rate and Quota'!$D$16))))),IF(K261/$S$4&lt;0.5,'Commission Rate and Quota'!$E$11,IF(K261/$S$4&lt;0.75,'Commission Rate and Quota'!$E$12,IF(K261/$S$4&lt;0.9,'Commission Rate and Quota'!$E$13,IF(K261/$S$4&lt;1,'Commission Rate and Quota'!$E$14,IF(K261/$S$4&lt;1.25,'Commission Rate and Quota'!$E$15,'Commission Rate and Quota'!$E$16))))))</f>
        <v>7.0000000000000007E-2</v>
      </c>
      <c r="R261" s="34">
        <f t="shared" si="25"/>
        <v>3255.0000000000005</v>
      </c>
      <c r="T261" t="s">
        <v>34</v>
      </c>
      <c r="W261" s="31">
        <v>693485.46190000011</v>
      </c>
      <c r="X261">
        <v>626979.09</v>
      </c>
      <c r="Y261">
        <v>6159433.7600000016</v>
      </c>
    </row>
    <row r="262" spans="1:25" x14ac:dyDescent="0.25">
      <c r="A262" s="43" t="s">
        <v>175</v>
      </c>
      <c r="B262" s="44">
        <v>45723</v>
      </c>
      <c r="C262" s="43">
        <v>126279</v>
      </c>
      <c r="D262" s="45">
        <v>3487.5</v>
      </c>
      <c r="E262" s="45">
        <v>0</v>
      </c>
      <c r="F262" s="43" t="s">
        <v>33</v>
      </c>
      <c r="G262" s="43">
        <v>1260</v>
      </c>
      <c r="H262" s="43" t="s">
        <v>14</v>
      </c>
      <c r="I262" s="43" t="s">
        <v>34</v>
      </c>
      <c r="J262" s="43" t="s">
        <v>11</v>
      </c>
      <c r="K262" s="46">
        <f t="shared" si="26"/>
        <v>227513.51</v>
      </c>
      <c r="L262" s="47">
        <f>IF(I262="Product",IF(K262/'Commission Rate and Quota'!$D$5&lt;0.5,'Commission Rate and Quota'!$D$11,IF(K262/'Commission Rate and Quota'!$D$5&lt;0.75,'Commission Rate and Quota'!$D$12,IF(K262/'Commission Rate and Quota'!$D$5&lt;0.9,'Commission Rate and Quota'!$D$13,IF('Impact of Quota'!K262/'Commission Rate and Quota'!$D$5&lt;1,'Commission Rate and Quota'!$D$14,IF('Impact of Quota'!K262/'Commission Rate and Quota'!$D$5&lt;1.25,'Commission Rate and Quota'!$D$15,'Commission Rate and Quota'!$D$16))))),IF(K262/'Commission Rate and Quota'!$E$5&lt;0.5,'Commission Rate and Quota'!$E$11,IF(K262/'Commission Rate and Quota'!$E$5&lt;0.75,'Commission Rate and Quota'!$E$12,IF(K262/'Commission Rate and Quota'!$E$5&lt;0.9,'Commission Rate and Quota'!$E$13,IF(K262/'Commission Rate and Quota'!$E$5&lt;1,'Commission Rate and Quota'!$E$14,IF(K262/'Commission Rate and Quota'!$E$5&lt;1.25,'Commission Rate and Quota'!$E$15,'Commission Rate and Quota'!$E$16))))))</f>
        <v>7.0000000000000007E-2</v>
      </c>
      <c r="M262" s="46">
        <f t="shared" si="27"/>
        <v>244.12500000000003</v>
      </c>
      <c r="N262" s="51">
        <f>IF(I262="Product",K262/'Commission Rate and Quota'!$D$5,K262/'Commission Rate and Quota'!$E$5)</f>
        <v>6.5264189528573838E-2</v>
      </c>
      <c r="O262" s="43">
        <f t="shared" si="28"/>
        <v>0</v>
      </c>
      <c r="P262" s="29">
        <f t="shared" si="29"/>
        <v>0</v>
      </c>
      <c r="Q262" s="47">
        <f>IF(I262="Product",IF(K262/$S$4&lt;0.5,'Commission Rate and Quota'!$D$11,IF(K262/$S$4&lt;0.75,'Commission Rate and Quota'!$D$12,IF(K262/$S$4&lt;0.9,'Commission Rate and Quota'!$D$13,IF('Impact of Quota'!K262/$S$4,'Commission Rate and Quota'!$D$14,IF('Impact of Quota'!K262/$S$4&lt;1.25,'Commission Rate and Quota'!$D$15,'Commission Rate and Quota'!$D$16))))),IF(K262/$S$4&lt;0.5,'Commission Rate and Quota'!$E$11,IF(K262/$S$4&lt;0.75,'Commission Rate and Quota'!$E$12,IF(K262/$S$4&lt;0.9,'Commission Rate and Quota'!$E$13,IF(K262/$S$4&lt;1,'Commission Rate and Quota'!$E$14,IF(K262/$S$4&lt;1.25,'Commission Rate and Quota'!$E$15,'Commission Rate and Quota'!$E$16))))))</f>
        <v>7.0000000000000007E-2</v>
      </c>
      <c r="R262" s="34">
        <f t="shared" si="25"/>
        <v>244.12500000000003</v>
      </c>
      <c r="T262" t="s">
        <v>38</v>
      </c>
      <c r="W262">
        <v>37904.17</v>
      </c>
      <c r="X262">
        <v>57959</v>
      </c>
      <c r="Y262">
        <v>160163</v>
      </c>
    </row>
    <row r="263" spans="1:25" x14ac:dyDescent="0.25">
      <c r="A263" s="43" t="s">
        <v>176</v>
      </c>
      <c r="B263" s="44">
        <v>45723</v>
      </c>
      <c r="C263" s="43">
        <v>126279</v>
      </c>
      <c r="D263" s="45">
        <v>750</v>
      </c>
      <c r="E263" s="45">
        <v>37.5</v>
      </c>
      <c r="F263" s="43" t="s">
        <v>33</v>
      </c>
      <c r="G263" s="43">
        <v>1260</v>
      </c>
      <c r="H263" s="43" t="s">
        <v>14</v>
      </c>
      <c r="I263" s="43" t="s">
        <v>34</v>
      </c>
      <c r="J263" s="43" t="s">
        <v>11</v>
      </c>
      <c r="K263" s="46">
        <f t="shared" si="26"/>
        <v>228263.51</v>
      </c>
      <c r="L263" s="47">
        <f>IF(I263="Product",IF(K263/'Commission Rate and Quota'!$D$5&lt;0.5,'Commission Rate and Quota'!$D$11,IF(K263/'Commission Rate and Quota'!$D$5&lt;0.75,'Commission Rate and Quota'!$D$12,IF(K263/'Commission Rate and Quota'!$D$5&lt;0.9,'Commission Rate and Quota'!$D$13,IF('Impact of Quota'!K263/'Commission Rate and Quota'!$D$5&lt;1,'Commission Rate and Quota'!$D$14,IF('Impact of Quota'!K263/'Commission Rate and Quota'!$D$5&lt;1.25,'Commission Rate and Quota'!$D$15,'Commission Rate and Quota'!$D$16))))),IF(K263/'Commission Rate and Quota'!$E$5&lt;0.5,'Commission Rate and Quota'!$E$11,IF(K263/'Commission Rate and Quota'!$E$5&lt;0.75,'Commission Rate and Quota'!$E$12,IF(K263/'Commission Rate and Quota'!$E$5&lt;0.9,'Commission Rate and Quota'!$E$13,IF(K263/'Commission Rate and Quota'!$E$5&lt;1,'Commission Rate and Quota'!$E$14,IF(K263/'Commission Rate and Quota'!$E$5&lt;1.25,'Commission Rate and Quota'!$E$15,'Commission Rate and Quota'!$E$16))))))</f>
        <v>7.0000000000000007E-2</v>
      </c>
      <c r="M263" s="46">
        <f t="shared" si="27"/>
        <v>52.500000000000007</v>
      </c>
      <c r="N263" s="51">
        <f>IF(I263="Product",K263/'Commission Rate and Quota'!$D$5,K263/'Commission Rate and Quota'!$E$5)</f>
        <v>6.5479333421112049E-2</v>
      </c>
      <c r="O263" s="43">
        <f t="shared" si="28"/>
        <v>0</v>
      </c>
      <c r="P263" s="29">
        <f t="shared" si="29"/>
        <v>0.05</v>
      </c>
      <c r="Q263" s="47">
        <f>IF(I263="Product",IF(K263/$S$4&lt;0.5,'Commission Rate and Quota'!$D$11,IF(K263/$S$4&lt;0.75,'Commission Rate and Quota'!$D$12,IF(K263/$S$4&lt;0.9,'Commission Rate and Quota'!$D$13,IF('Impact of Quota'!K263/$S$4,'Commission Rate and Quota'!$D$14,IF('Impact of Quota'!K263/$S$4&lt;1.25,'Commission Rate and Quota'!$D$15,'Commission Rate and Quota'!$D$16))))),IF(K263/$S$4&lt;0.5,'Commission Rate and Quota'!$E$11,IF(K263/$S$4&lt;0.75,'Commission Rate and Quota'!$E$12,IF(K263/$S$4&lt;0.9,'Commission Rate and Quota'!$E$13,IF(K263/$S$4&lt;1,'Commission Rate and Quota'!$E$14,IF(K263/$S$4&lt;1.25,'Commission Rate and Quota'!$E$15,'Commission Rate and Quota'!$E$16))))))</f>
        <v>7.0000000000000007E-2</v>
      </c>
      <c r="R263" s="34">
        <f t="shared" si="25"/>
        <v>52.500000000000007</v>
      </c>
      <c r="T263" t="s">
        <v>15</v>
      </c>
      <c r="W263">
        <v>172658.7732</v>
      </c>
      <c r="X263">
        <v>167291.47</v>
      </c>
      <c r="Y263">
        <v>1503572.7899999998</v>
      </c>
    </row>
    <row r="264" spans="1:25" x14ac:dyDescent="0.25">
      <c r="A264" s="43" t="s">
        <v>145</v>
      </c>
      <c r="B264" s="44">
        <v>45728</v>
      </c>
      <c r="C264" s="43">
        <v>69609</v>
      </c>
      <c r="D264" s="45">
        <v>40600</v>
      </c>
      <c r="E264" s="45">
        <v>4060</v>
      </c>
      <c r="F264" s="43" t="s">
        <v>33</v>
      </c>
      <c r="G264" s="43">
        <v>1260</v>
      </c>
      <c r="H264" s="43" t="s">
        <v>14</v>
      </c>
      <c r="I264" s="43" t="s">
        <v>34</v>
      </c>
      <c r="J264" s="43" t="s">
        <v>11</v>
      </c>
      <c r="K264" s="46">
        <f t="shared" si="26"/>
        <v>268863.51</v>
      </c>
      <c r="L264" s="47">
        <f>IF(I264="Product",IF(K264/'Commission Rate and Quota'!$D$5&lt;0.5,'Commission Rate and Quota'!$D$11,IF(K264/'Commission Rate and Quota'!$D$5&lt;0.75,'Commission Rate and Quota'!$D$12,IF(K264/'Commission Rate and Quota'!$D$5&lt;0.9,'Commission Rate and Quota'!$D$13,IF('Impact of Quota'!K264/'Commission Rate and Quota'!$D$5&lt;1,'Commission Rate and Quota'!$D$14,IF('Impact of Quota'!K264/'Commission Rate and Quota'!$D$5&lt;1.25,'Commission Rate and Quota'!$D$15,'Commission Rate and Quota'!$D$16))))),IF(K264/'Commission Rate and Quota'!$E$5&lt;0.5,'Commission Rate and Quota'!$E$11,IF(K264/'Commission Rate and Quota'!$E$5&lt;0.75,'Commission Rate and Quota'!$E$12,IF(K264/'Commission Rate and Quota'!$E$5&lt;0.9,'Commission Rate and Quota'!$E$13,IF(K264/'Commission Rate and Quota'!$E$5&lt;1,'Commission Rate and Quota'!$E$14,IF(K264/'Commission Rate and Quota'!$E$5&lt;1.25,'Commission Rate and Quota'!$E$15,'Commission Rate and Quota'!$E$16))))))</f>
        <v>7.0000000000000007E-2</v>
      </c>
      <c r="M264" s="46">
        <f t="shared" si="27"/>
        <v>2842.0000000000005</v>
      </c>
      <c r="N264" s="51">
        <f>IF(I264="Product",K264/'Commission Rate and Quota'!$D$5,K264/'Commission Rate and Quota'!$E$5)</f>
        <v>7.712578947051367E-2</v>
      </c>
      <c r="O264" s="43">
        <f t="shared" si="28"/>
        <v>0</v>
      </c>
      <c r="P264" s="29">
        <f t="shared" si="29"/>
        <v>0.1</v>
      </c>
      <c r="Q264" s="47">
        <f>IF(I264="Product",IF(K264/$S$4&lt;0.5,'Commission Rate and Quota'!$D$11,IF(K264/$S$4&lt;0.75,'Commission Rate and Quota'!$D$12,IF(K264/$S$4&lt;0.9,'Commission Rate and Quota'!$D$13,IF('Impact of Quota'!K264/$S$4,'Commission Rate and Quota'!$D$14,IF('Impact of Quota'!K264/$S$4&lt;1.25,'Commission Rate and Quota'!$D$15,'Commission Rate and Quota'!$D$16))))),IF(K264/$S$4&lt;0.5,'Commission Rate and Quota'!$E$11,IF(K264/$S$4&lt;0.75,'Commission Rate and Quota'!$E$12,IF(K264/$S$4&lt;0.9,'Commission Rate and Quota'!$E$13,IF(K264/$S$4&lt;1,'Commission Rate and Quota'!$E$14,IF(K264/$S$4&lt;1.25,'Commission Rate and Quota'!$E$15,'Commission Rate and Quota'!$E$16))))))</f>
        <v>7.0000000000000007E-2</v>
      </c>
      <c r="R264" s="34">
        <f t="shared" si="25"/>
        <v>2842.0000000000005</v>
      </c>
      <c r="T264" t="s">
        <v>34</v>
      </c>
      <c r="W264">
        <v>134183.4896</v>
      </c>
      <c r="X264">
        <v>132297.62</v>
      </c>
      <c r="Y264">
        <v>1282859.0699999998</v>
      </c>
    </row>
    <row r="265" spans="1:25" x14ac:dyDescent="0.25">
      <c r="A265" s="43" t="s">
        <v>145</v>
      </c>
      <c r="B265" s="44">
        <v>45728</v>
      </c>
      <c r="C265" s="43">
        <v>69609</v>
      </c>
      <c r="D265" s="45">
        <v>9338.7999999999993</v>
      </c>
      <c r="E265" s="45">
        <v>933.8</v>
      </c>
      <c r="F265" s="43" t="s">
        <v>33</v>
      </c>
      <c r="G265" s="43">
        <v>1260</v>
      </c>
      <c r="H265" s="43" t="s">
        <v>14</v>
      </c>
      <c r="I265" s="43" t="s">
        <v>34</v>
      </c>
      <c r="J265" s="43" t="s">
        <v>11</v>
      </c>
      <c r="K265" s="46">
        <f t="shared" si="26"/>
        <v>278202.31</v>
      </c>
      <c r="L265" s="47">
        <f>IF(I265="Product",IF(K265/'Commission Rate and Quota'!$D$5&lt;0.5,'Commission Rate and Quota'!$D$11,IF(K265/'Commission Rate and Quota'!$D$5&lt;0.75,'Commission Rate and Quota'!$D$12,IF(K265/'Commission Rate and Quota'!$D$5&lt;0.9,'Commission Rate and Quota'!$D$13,IF('Impact of Quota'!K265/'Commission Rate and Quota'!$D$5&lt;1,'Commission Rate and Quota'!$D$14,IF('Impact of Quota'!K265/'Commission Rate and Quota'!$D$5&lt;1.25,'Commission Rate and Quota'!$D$15,'Commission Rate and Quota'!$D$16))))),IF(K265/'Commission Rate and Quota'!$E$5&lt;0.5,'Commission Rate and Quota'!$E$11,IF(K265/'Commission Rate and Quota'!$E$5&lt;0.75,'Commission Rate and Quota'!$E$12,IF(K265/'Commission Rate and Quota'!$E$5&lt;0.9,'Commission Rate and Quota'!$E$13,IF(K265/'Commission Rate and Quota'!$E$5&lt;1,'Commission Rate and Quota'!$E$14,IF(K265/'Commission Rate and Quota'!$E$5&lt;1.25,'Commission Rate and Quota'!$E$15,'Commission Rate and Quota'!$E$16))))))</f>
        <v>7.0000000000000007E-2</v>
      </c>
      <c r="M265" s="46">
        <f t="shared" si="27"/>
        <v>653.71600000000001</v>
      </c>
      <c r="N265" s="51">
        <f>IF(I265="Product",K265/'Commission Rate and Quota'!$D$5,K265/'Commission Rate and Quota'!$E$5)</f>
        <v>7.9804703848694744E-2</v>
      </c>
      <c r="O265" s="43">
        <f t="shared" si="28"/>
        <v>0</v>
      </c>
      <c r="P265" s="29">
        <f t="shared" si="29"/>
        <v>9.9991433588897935E-2</v>
      </c>
      <c r="Q265" s="47">
        <f>IF(I265="Product",IF(K265/$S$4&lt;0.5,'Commission Rate and Quota'!$D$11,IF(K265/$S$4&lt;0.75,'Commission Rate and Quota'!$D$12,IF(K265/$S$4&lt;0.9,'Commission Rate and Quota'!$D$13,IF('Impact of Quota'!K265/$S$4,'Commission Rate and Quota'!$D$14,IF('Impact of Quota'!K265/$S$4&lt;1.25,'Commission Rate and Quota'!$D$15,'Commission Rate and Quota'!$D$16))))),IF(K265/$S$4&lt;0.5,'Commission Rate and Quota'!$E$11,IF(K265/$S$4&lt;0.75,'Commission Rate and Quota'!$E$12,IF(K265/$S$4&lt;0.9,'Commission Rate and Quota'!$E$13,IF(K265/$S$4&lt;1,'Commission Rate and Quota'!$E$14,IF(K265/$S$4&lt;1.25,'Commission Rate and Quota'!$E$15,'Commission Rate and Quota'!$E$16))))))</f>
        <v>7.0000000000000007E-2</v>
      </c>
      <c r="R265" s="34">
        <f t="shared" si="25"/>
        <v>653.71600000000001</v>
      </c>
      <c r="T265" t="s">
        <v>38</v>
      </c>
      <c r="W265">
        <v>38475.283600000002</v>
      </c>
      <c r="X265">
        <v>34993.85</v>
      </c>
      <c r="Y265">
        <v>220713.72</v>
      </c>
    </row>
    <row r="266" spans="1:25" x14ac:dyDescent="0.25">
      <c r="A266" s="43" t="s">
        <v>145</v>
      </c>
      <c r="B266" s="44">
        <v>45728</v>
      </c>
      <c r="C266" s="43">
        <v>69609</v>
      </c>
      <c r="D266" s="45">
        <v>3045</v>
      </c>
      <c r="E266" s="45">
        <v>0</v>
      </c>
      <c r="F266" s="43" t="s">
        <v>33</v>
      </c>
      <c r="G266" s="43">
        <v>1260</v>
      </c>
      <c r="H266" s="43" t="s">
        <v>14</v>
      </c>
      <c r="I266" s="43" t="s">
        <v>34</v>
      </c>
      <c r="J266" s="43" t="s">
        <v>11</v>
      </c>
      <c r="K266" s="46">
        <f t="shared" si="26"/>
        <v>281247.31</v>
      </c>
      <c r="L266" s="47">
        <f>IF(I266="Product",IF(K266/'Commission Rate and Quota'!$D$5&lt;0.5,'Commission Rate and Quota'!$D$11,IF(K266/'Commission Rate and Quota'!$D$5&lt;0.75,'Commission Rate and Quota'!$D$12,IF(K266/'Commission Rate and Quota'!$D$5&lt;0.9,'Commission Rate and Quota'!$D$13,IF('Impact of Quota'!K266/'Commission Rate and Quota'!$D$5&lt;1,'Commission Rate and Quota'!$D$14,IF('Impact of Quota'!K266/'Commission Rate and Quota'!$D$5&lt;1.25,'Commission Rate and Quota'!$D$15,'Commission Rate and Quota'!$D$16))))),IF(K266/'Commission Rate and Quota'!$E$5&lt;0.5,'Commission Rate and Quota'!$E$11,IF(K266/'Commission Rate and Quota'!$E$5&lt;0.75,'Commission Rate and Quota'!$E$12,IF(K266/'Commission Rate and Quota'!$E$5&lt;0.9,'Commission Rate and Quota'!$E$13,IF(K266/'Commission Rate and Quota'!$E$5&lt;1,'Commission Rate and Quota'!$E$14,IF(K266/'Commission Rate and Quota'!$E$5&lt;1.25,'Commission Rate and Quota'!$E$15,'Commission Rate and Quota'!$E$16))))))</f>
        <v>7.0000000000000007E-2</v>
      </c>
      <c r="M266" s="46">
        <f t="shared" si="27"/>
        <v>213.15000000000003</v>
      </c>
      <c r="N266" s="51">
        <f>IF(I266="Product",K266/'Commission Rate and Quota'!$D$5,K266/'Commission Rate and Quota'!$E$5)</f>
        <v>8.0678188052399874E-2</v>
      </c>
      <c r="O266" s="43">
        <f t="shared" si="28"/>
        <v>0</v>
      </c>
      <c r="P266" s="29">
        <f t="shared" si="29"/>
        <v>0</v>
      </c>
      <c r="Q266" s="47">
        <f>IF(I266="Product",IF(K266/$S$4&lt;0.5,'Commission Rate and Quota'!$D$11,IF(K266/$S$4&lt;0.75,'Commission Rate and Quota'!$D$12,IF(K266/$S$4&lt;0.9,'Commission Rate and Quota'!$D$13,IF('Impact of Quota'!K266/$S$4,'Commission Rate and Quota'!$D$14,IF('Impact of Quota'!K266/$S$4&lt;1.25,'Commission Rate and Quota'!$D$15,'Commission Rate and Quota'!$D$16))))),IF(K266/$S$4&lt;0.5,'Commission Rate and Quota'!$E$11,IF(K266/$S$4&lt;0.75,'Commission Rate and Quota'!$E$12,IF(K266/$S$4&lt;0.9,'Commission Rate and Quota'!$E$13,IF(K266/$S$4&lt;1,'Commission Rate and Quota'!$E$14,IF(K266/$S$4&lt;1.25,'Commission Rate and Quota'!$E$15,'Commission Rate and Quota'!$E$16))))))</f>
        <v>7.0000000000000007E-2</v>
      </c>
      <c r="R266" s="34">
        <f t="shared" si="25"/>
        <v>213.15000000000003</v>
      </c>
      <c r="T266" t="s">
        <v>312</v>
      </c>
      <c r="W266">
        <v>2107786.4590000003</v>
      </c>
      <c r="X266">
        <v>2393069.9500000002</v>
      </c>
      <c r="Y266">
        <v>17675470.32</v>
      </c>
    </row>
    <row r="267" spans="1:25" x14ac:dyDescent="0.25">
      <c r="A267" s="43" t="s">
        <v>43</v>
      </c>
      <c r="B267" s="44">
        <v>45736</v>
      </c>
      <c r="C267" s="43">
        <v>33490</v>
      </c>
      <c r="D267" s="45">
        <v>42493.89</v>
      </c>
      <c r="E267" s="45">
        <v>5100.49</v>
      </c>
      <c r="F267" s="43" t="s">
        <v>33</v>
      </c>
      <c r="G267" s="43">
        <v>1260</v>
      </c>
      <c r="H267" s="43" t="s">
        <v>14</v>
      </c>
      <c r="I267" s="43" t="s">
        <v>34</v>
      </c>
      <c r="J267" s="43" t="s">
        <v>11</v>
      </c>
      <c r="K267" s="46">
        <f t="shared" si="26"/>
        <v>323741.2</v>
      </c>
      <c r="L267" s="47">
        <f>IF(I267="Product",IF(K267/'Commission Rate and Quota'!$D$5&lt;0.5,'Commission Rate and Quota'!$D$11,IF(K267/'Commission Rate and Quota'!$D$5&lt;0.75,'Commission Rate and Quota'!$D$12,IF(K267/'Commission Rate and Quota'!$D$5&lt;0.9,'Commission Rate and Quota'!$D$13,IF('Impact of Quota'!K267/'Commission Rate and Quota'!$D$5&lt;1,'Commission Rate and Quota'!$D$14,IF('Impact of Quota'!K267/'Commission Rate and Quota'!$D$5&lt;1.25,'Commission Rate and Quota'!$D$15,'Commission Rate and Quota'!$D$16))))),IF(K267/'Commission Rate and Quota'!$E$5&lt;0.5,'Commission Rate and Quota'!$E$11,IF(K267/'Commission Rate and Quota'!$E$5&lt;0.75,'Commission Rate and Quota'!$E$12,IF(K267/'Commission Rate and Quota'!$E$5&lt;0.9,'Commission Rate and Quota'!$E$13,IF(K267/'Commission Rate and Quota'!$E$5&lt;1,'Commission Rate and Quota'!$E$14,IF(K267/'Commission Rate and Quota'!$E$5&lt;1.25,'Commission Rate and Quota'!$E$15,'Commission Rate and Quota'!$E$16))))))</f>
        <v>7.0000000000000007E-2</v>
      </c>
      <c r="M267" s="46">
        <f t="shared" si="27"/>
        <v>2974.5723000000003</v>
      </c>
      <c r="N267" s="51">
        <f>IF(I267="Product",K267/'Commission Rate and Quota'!$D$5,K267/'Commission Rate and Quota'!$E$5)</f>
        <v>9.2867922590653754E-2</v>
      </c>
      <c r="O267" s="43">
        <f t="shared" si="28"/>
        <v>0</v>
      </c>
      <c r="P267" s="29">
        <f t="shared" si="29"/>
        <v>0.12002878531478289</v>
      </c>
      <c r="Q267" s="47">
        <f>IF(I267="Product",IF(K267/$S$4&lt;0.5,'Commission Rate and Quota'!$D$11,IF(K267/$S$4&lt;0.75,'Commission Rate and Quota'!$D$12,IF(K267/$S$4&lt;0.9,'Commission Rate and Quota'!$D$13,IF('Impact of Quota'!K267/$S$4,'Commission Rate and Quota'!$D$14,IF('Impact of Quota'!K267/$S$4&lt;1.25,'Commission Rate and Quota'!$D$15,'Commission Rate and Quota'!$D$16))))),IF(K267/$S$4&lt;0.5,'Commission Rate and Quota'!$E$11,IF(K267/$S$4&lt;0.75,'Commission Rate and Quota'!$E$12,IF(K267/$S$4&lt;0.9,'Commission Rate and Quota'!$E$13,IF(K267/$S$4&lt;1,'Commission Rate and Quota'!$E$14,IF(K267/$S$4&lt;1.25,'Commission Rate and Quota'!$E$15,'Commission Rate and Quota'!$E$16))))))</f>
        <v>7.0000000000000007E-2</v>
      </c>
      <c r="R267" s="34">
        <f t="shared" si="25"/>
        <v>2974.5723000000003</v>
      </c>
    </row>
    <row r="268" spans="1:25" x14ac:dyDescent="0.25">
      <c r="A268" s="43" t="s">
        <v>43</v>
      </c>
      <c r="B268" s="44">
        <v>45736</v>
      </c>
      <c r="C268" s="43">
        <v>33490</v>
      </c>
      <c r="D268" s="45">
        <v>3187.06</v>
      </c>
      <c r="E268" s="45">
        <v>0</v>
      </c>
      <c r="F268" s="43" t="s">
        <v>33</v>
      </c>
      <c r="G268" s="43">
        <v>1260</v>
      </c>
      <c r="H268" s="43" t="s">
        <v>14</v>
      </c>
      <c r="I268" s="43" t="s">
        <v>34</v>
      </c>
      <c r="J268" s="43" t="s">
        <v>11</v>
      </c>
      <c r="K268" s="46">
        <f t="shared" si="26"/>
        <v>326928.26</v>
      </c>
      <c r="L268" s="47">
        <f>IF(I268="Product",IF(K268/'Commission Rate and Quota'!$D$5&lt;0.5,'Commission Rate and Quota'!$D$11,IF(K268/'Commission Rate and Quota'!$D$5&lt;0.75,'Commission Rate and Quota'!$D$12,IF(K268/'Commission Rate and Quota'!$D$5&lt;0.9,'Commission Rate and Quota'!$D$13,IF('Impact of Quota'!K268/'Commission Rate and Quota'!$D$5&lt;1,'Commission Rate and Quota'!$D$14,IF('Impact of Quota'!K268/'Commission Rate and Quota'!$D$5&lt;1.25,'Commission Rate and Quota'!$D$15,'Commission Rate and Quota'!$D$16))))),IF(K268/'Commission Rate and Quota'!$E$5&lt;0.5,'Commission Rate and Quota'!$E$11,IF(K268/'Commission Rate and Quota'!$E$5&lt;0.75,'Commission Rate and Quota'!$E$12,IF(K268/'Commission Rate and Quota'!$E$5&lt;0.9,'Commission Rate and Quota'!$E$13,IF(K268/'Commission Rate and Quota'!$E$5&lt;1,'Commission Rate and Quota'!$E$14,IF(K268/'Commission Rate and Quota'!$E$5&lt;1.25,'Commission Rate and Quota'!$E$15,'Commission Rate and Quota'!$E$16))))))</f>
        <v>7.0000000000000007E-2</v>
      </c>
      <c r="M268" s="46">
        <f t="shared" si="27"/>
        <v>223.09420000000003</v>
      </c>
      <c r="N268" s="51">
        <f>IF(I268="Product",K268/'Commission Rate and Quota'!$D$5,K268/'Commission Rate and Quota'!$E$5)</f>
        <v>9.3782157916190836E-2</v>
      </c>
      <c r="O268" s="43">
        <f t="shared" si="28"/>
        <v>0</v>
      </c>
      <c r="P268" s="29">
        <f t="shared" si="29"/>
        <v>0</v>
      </c>
      <c r="Q268" s="47">
        <f>IF(I268="Product",IF(K268/$S$4&lt;0.5,'Commission Rate and Quota'!$D$11,IF(K268/$S$4&lt;0.75,'Commission Rate and Quota'!$D$12,IF(K268/$S$4&lt;0.9,'Commission Rate and Quota'!$D$13,IF('Impact of Quota'!K268/$S$4,'Commission Rate and Quota'!$D$14,IF('Impact of Quota'!K268/$S$4&lt;1.25,'Commission Rate and Quota'!$D$15,'Commission Rate and Quota'!$D$16))))),IF(K268/$S$4&lt;0.5,'Commission Rate and Quota'!$E$11,IF(K268/$S$4&lt;0.75,'Commission Rate and Quota'!$E$12,IF(K268/$S$4&lt;0.9,'Commission Rate and Quota'!$E$13,IF(K268/$S$4&lt;1,'Commission Rate and Quota'!$E$14,IF(K268/$S$4&lt;1.25,'Commission Rate and Quota'!$E$15,'Commission Rate and Quota'!$E$16))))))</f>
        <v>7.0000000000000007E-2</v>
      </c>
      <c r="R268" s="34">
        <f t="shared" si="25"/>
        <v>223.09420000000003</v>
      </c>
    </row>
    <row r="269" spans="1:25" x14ac:dyDescent="0.25">
      <c r="A269" s="43" t="s">
        <v>276</v>
      </c>
      <c r="B269" s="44">
        <v>45739</v>
      </c>
      <c r="C269" s="43">
        <v>170594</v>
      </c>
      <c r="D269" s="45">
        <v>41019.89</v>
      </c>
      <c r="E269" s="45">
        <v>4101.62</v>
      </c>
      <c r="F269" s="43" t="s">
        <v>33</v>
      </c>
      <c r="G269" s="43">
        <v>1260</v>
      </c>
      <c r="H269" s="43" t="s">
        <v>14</v>
      </c>
      <c r="I269" s="43" t="s">
        <v>34</v>
      </c>
      <c r="J269" s="43" t="s">
        <v>11</v>
      </c>
      <c r="K269" s="46">
        <f t="shared" si="26"/>
        <v>367948.15</v>
      </c>
      <c r="L269" s="47">
        <f>IF(I269="Product",IF(K269/'Commission Rate and Quota'!$D$5&lt;0.5,'Commission Rate and Quota'!$D$11,IF(K269/'Commission Rate and Quota'!$D$5&lt;0.75,'Commission Rate and Quota'!$D$12,IF(K269/'Commission Rate and Quota'!$D$5&lt;0.9,'Commission Rate and Quota'!$D$13,IF('Impact of Quota'!K269/'Commission Rate and Quota'!$D$5&lt;1,'Commission Rate and Quota'!$D$14,IF('Impact of Quota'!K269/'Commission Rate and Quota'!$D$5&lt;1.25,'Commission Rate and Quota'!$D$15,'Commission Rate and Quota'!$D$16))))),IF(K269/'Commission Rate and Quota'!$E$5&lt;0.5,'Commission Rate and Quota'!$E$11,IF(K269/'Commission Rate and Quota'!$E$5&lt;0.75,'Commission Rate and Quota'!$E$12,IF(K269/'Commission Rate and Quota'!$E$5&lt;0.9,'Commission Rate and Quota'!$E$13,IF(K269/'Commission Rate and Quota'!$E$5&lt;1,'Commission Rate and Quota'!$E$14,IF(K269/'Commission Rate and Quota'!$E$5&lt;1.25,'Commission Rate and Quota'!$E$15,'Commission Rate and Quota'!$E$16))))))</f>
        <v>7.0000000000000007E-2</v>
      </c>
      <c r="M269" s="46">
        <f t="shared" si="27"/>
        <v>2871.3923000000004</v>
      </c>
      <c r="N269" s="51">
        <f>IF(I269="Product",K269/'Commission Rate and Quota'!$D$5,K269/'Commission Rate and Quota'!$E$5)</f>
        <v>0.1055490629909763</v>
      </c>
      <c r="O269" s="43">
        <f t="shared" si="28"/>
        <v>0</v>
      </c>
      <c r="P269" s="29">
        <f t="shared" si="29"/>
        <v>9.9991004363980493E-2</v>
      </c>
      <c r="Q269" s="47">
        <f>IF(I269="Product",IF(K269/$S$4&lt;0.5,'Commission Rate and Quota'!$D$11,IF(K269/$S$4&lt;0.75,'Commission Rate and Quota'!$D$12,IF(K269/$S$4&lt;0.9,'Commission Rate and Quota'!$D$13,IF('Impact of Quota'!K269/$S$4,'Commission Rate and Quota'!$D$14,IF('Impact of Quota'!K269/$S$4&lt;1.25,'Commission Rate and Quota'!$D$15,'Commission Rate and Quota'!$D$16))))),IF(K269/$S$4&lt;0.5,'Commission Rate and Quota'!$E$11,IF(K269/$S$4&lt;0.75,'Commission Rate and Quota'!$E$12,IF(K269/$S$4&lt;0.9,'Commission Rate and Quota'!$E$13,IF(K269/$S$4&lt;1,'Commission Rate and Quota'!$E$14,IF(K269/$S$4&lt;1.25,'Commission Rate and Quota'!$E$15,'Commission Rate and Quota'!$E$16))))))</f>
        <v>7.0000000000000007E-2</v>
      </c>
      <c r="R269" s="34">
        <f t="shared" si="25"/>
        <v>2871.3923000000004</v>
      </c>
    </row>
    <row r="270" spans="1:25" x14ac:dyDescent="0.25">
      <c r="A270" s="43" t="s">
        <v>276</v>
      </c>
      <c r="B270" s="44">
        <v>45739</v>
      </c>
      <c r="C270" s="43">
        <v>170594</v>
      </c>
      <c r="D270" s="45">
        <v>1077.0899999999999</v>
      </c>
      <c r="E270" s="45">
        <v>107.7</v>
      </c>
      <c r="F270" s="43" t="s">
        <v>33</v>
      </c>
      <c r="G270" s="43">
        <v>1260</v>
      </c>
      <c r="H270" s="43" t="s">
        <v>14</v>
      </c>
      <c r="I270" s="43" t="s">
        <v>34</v>
      </c>
      <c r="J270" s="43" t="s">
        <v>11</v>
      </c>
      <c r="K270" s="46">
        <f t="shared" si="26"/>
        <v>369025.24000000005</v>
      </c>
      <c r="L270" s="47">
        <f>IF(I270="Product",IF(K270/'Commission Rate and Quota'!$D$5&lt;0.5,'Commission Rate and Quota'!$D$11,IF(K270/'Commission Rate and Quota'!$D$5&lt;0.75,'Commission Rate and Quota'!$D$12,IF(K270/'Commission Rate and Quota'!$D$5&lt;0.9,'Commission Rate and Quota'!$D$13,IF('Impact of Quota'!K270/'Commission Rate and Quota'!$D$5&lt;1,'Commission Rate and Quota'!$D$14,IF('Impact of Quota'!K270/'Commission Rate and Quota'!$D$5&lt;1.25,'Commission Rate and Quota'!$D$15,'Commission Rate and Quota'!$D$16))))),IF(K270/'Commission Rate and Quota'!$E$5&lt;0.5,'Commission Rate and Quota'!$E$11,IF(K270/'Commission Rate and Quota'!$E$5&lt;0.75,'Commission Rate and Quota'!$E$12,IF(K270/'Commission Rate and Quota'!$E$5&lt;0.9,'Commission Rate and Quota'!$E$13,IF(K270/'Commission Rate and Quota'!$E$5&lt;1,'Commission Rate and Quota'!$E$14,IF(K270/'Commission Rate and Quota'!$E$5&lt;1.25,'Commission Rate and Quota'!$E$15,'Commission Rate and Quota'!$E$16))))))</f>
        <v>7.0000000000000007E-2</v>
      </c>
      <c r="M270" s="46">
        <f t="shared" si="27"/>
        <v>75.396299999999997</v>
      </c>
      <c r="N270" s="51">
        <f>IF(I270="Product",K270/'Commission Rate and Quota'!$D$5,K270/'Commission Rate and Quota'!$E$5)</f>
        <v>0.10585803543792828</v>
      </c>
      <c r="O270" s="43">
        <f t="shared" si="28"/>
        <v>0</v>
      </c>
      <c r="P270" s="29">
        <f t="shared" si="29"/>
        <v>9.9991644152299261E-2</v>
      </c>
      <c r="Q270" s="47">
        <f>IF(I270="Product",IF(K270/$S$4&lt;0.5,'Commission Rate and Quota'!$D$11,IF(K270/$S$4&lt;0.75,'Commission Rate and Quota'!$D$12,IF(K270/$S$4&lt;0.9,'Commission Rate and Quota'!$D$13,IF('Impact of Quota'!K270/$S$4,'Commission Rate and Quota'!$D$14,IF('Impact of Quota'!K270/$S$4&lt;1.25,'Commission Rate and Quota'!$D$15,'Commission Rate and Quota'!$D$16))))),IF(K270/$S$4&lt;0.5,'Commission Rate and Quota'!$E$11,IF(K270/$S$4&lt;0.75,'Commission Rate and Quota'!$E$12,IF(K270/$S$4&lt;0.9,'Commission Rate and Quota'!$E$13,IF(K270/$S$4&lt;1,'Commission Rate and Quota'!$E$14,IF(K270/$S$4&lt;1.25,'Commission Rate and Quota'!$E$15,'Commission Rate and Quota'!$E$16))))))</f>
        <v>7.0000000000000007E-2</v>
      </c>
      <c r="R270" s="34">
        <f t="shared" si="25"/>
        <v>75.396299999999997</v>
      </c>
    </row>
    <row r="271" spans="1:25" x14ac:dyDescent="0.25">
      <c r="A271" s="43" t="s">
        <v>276</v>
      </c>
      <c r="B271" s="44">
        <v>45739</v>
      </c>
      <c r="C271" s="43">
        <v>170594</v>
      </c>
      <c r="D271" s="45">
        <v>3157.28</v>
      </c>
      <c r="E271" s="45">
        <v>0</v>
      </c>
      <c r="F271" s="43" t="s">
        <v>33</v>
      </c>
      <c r="G271" s="43">
        <v>1260</v>
      </c>
      <c r="H271" s="43" t="s">
        <v>14</v>
      </c>
      <c r="I271" s="43" t="s">
        <v>34</v>
      </c>
      <c r="J271" s="43" t="s">
        <v>11</v>
      </c>
      <c r="K271" s="46">
        <f t="shared" si="26"/>
        <v>372182.52000000008</v>
      </c>
      <c r="L271" s="47">
        <f>IF(I271="Product",IF(K271/'Commission Rate and Quota'!$D$5&lt;0.5,'Commission Rate and Quota'!$D$11,IF(K271/'Commission Rate and Quota'!$D$5&lt;0.75,'Commission Rate and Quota'!$D$12,IF(K271/'Commission Rate and Quota'!$D$5&lt;0.9,'Commission Rate and Quota'!$D$13,IF('Impact of Quota'!K271/'Commission Rate and Quota'!$D$5&lt;1,'Commission Rate and Quota'!$D$14,IF('Impact of Quota'!K271/'Commission Rate and Quota'!$D$5&lt;1.25,'Commission Rate and Quota'!$D$15,'Commission Rate and Quota'!$D$16))))),IF(K271/'Commission Rate and Quota'!$E$5&lt;0.5,'Commission Rate and Quota'!$E$11,IF(K271/'Commission Rate and Quota'!$E$5&lt;0.75,'Commission Rate and Quota'!$E$12,IF(K271/'Commission Rate and Quota'!$E$5&lt;0.9,'Commission Rate and Quota'!$E$13,IF(K271/'Commission Rate and Quota'!$E$5&lt;1,'Commission Rate and Quota'!$E$14,IF(K271/'Commission Rate and Quota'!$E$5&lt;1.25,'Commission Rate and Quota'!$E$15,'Commission Rate and Quota'!$E$16))))))</f>
        <v>7.0000000000000007E-2</v>
      </c>
      <c r="M271" s="46">
        <f t="shared" si="27"/>
        <v>221.00960000000003</v>
      </c>
      <c r="N271" s="51">
        <f>IF(I271="Product",K271/'Commission Rate and Quota'!$D$5,K271/'Commission Rate and Quota'!$E$5)</f>
        <v>0.10676372811663899</v>
      </c>
      <c r="O271" s="43">
        <f t="shared" si="28"/>
        <v>0</v>
      </c>
      <c r="P271" s="29">
        <f t="shared" si="29"/>
        <v>0</v>
      </c>
      <c r="Q271" s="47">
        <f>IF(I271="Product",IF(K271/$S$4&lt;0.5,'Commission Rate and Quota'!$D$11,IF(K271/$S$4&lt;0.75,'Commission Rate and Quota'!$D$12,IF(K271/$S$4&lt;0.9,'Commission Rate and Quota'!$D$13,IF('Impact of Quota'!K271/$S$4,'Commission Rate and Quota'!$D$14,IF('Impact of Quota'!K271/$S$4&lt;1.25,'Commission Rate and Quota'!$D$15,'Commission Rate and Quota'!$D$16))))),IF(K271/$S$4&lt;0.5,'Commission Rate and Quota'!$E$11,IF(K271/$S$4&lt;0.75,'Commission Rate and Quota'!$E$12,IF(K271/$S$4&lt;0.9,'Commission Rate and Quota'!$E$13,IF(K271/$S$4&lt;1,'Commission Rate and Quota'!$E$14,IF(K271/$S$4&lt;1.25,'Commission Rate and Quota'!$E$15,'Commission Rate and Quota'!$E$16))))))</f>
        <v>7.0000000000000007E-2</v>
      </c>
      <c r="R271" s="34">
        <f t="shared" si="25"/>
        <v>221.00960000000003</v>
      </c>
    </row>
    <row r="272" spans="1:25" x14ac:dyDescent="0.25">
      <c r="A272" s="43" t="s">
        <v>65</v>
      </c>
      <c r="B272" s="44">
        <v>45745</v>
      </c>
      <c r="C272" s="43">
        <v>39257</v>
      </c>
      <c r="D272" s="45">
        <v>1210.04</v>
      </c>
      <c r="E272" s="45">
        <v>96.84</v>
      </c>
      <c r="F272" s="43" t="s">
        <v>33</v>
      </c>
      <c r="G272" s="43">
        <v>1260</v>
      </c>
      <c r="H272" s="43" t="s">
        <v>14</v>
      </c>
      <c r="I272" s="43" t="s">
        <v>34</v>
      </c>
      <c r="J272" s="43" t="s">
        <v>11</v>
      </c>
      <c r="K272" s="46">
        <f t="shared" si="26"/>
        <v>373392.56000000006</v>
      </c>
      <c r="L272" s="47">
        <f>IF(I272="Product",IF(K272/'Commission Rate and Quota'!$D$5&lt;0.5,'Commission Rate and Quota'!$D$11,IF(K272/'Commission Rate and Quota'!$D$5&lt;0.75,'Commission Rate and Quota'!$D$12,IF(K272/'Commission Rate and Quota'!$D$5&lt;0.9,'Commission Rate and Quota'!$D$13,IF('Impact of Quota'!K272/'Commission Rate and Quota'!$D$5&lt;1,'Commission Rate and Quota'!$D$14,IF('Impact of Quota'!K272/'Commission Rate and Quota'!$D$5&lt;1.25,'Commission Rate and Quota'!$D$15,'Commission Rate and Quota'!$D$16))))),IF(K272/'Commission Rate and Quota'!$E$5&lt;0.5,'Commission Rate and Quota'!$E$11,IF(K272/'Commission Rate and Quota'!$E$5&lt;0.75,'Commission Rate and Quota'!$E$12,IF(K272/'Commission Rate and Quota'!$E$5&lt;0.9,'Commission Rate and Quota'!$E$13,IF(K272/'Commission Rate and Quota'!$E$5&lt;1,'Commission Rate and Quota'!$E$14,IF(K272/'Commission Rate and Quota'!$E$5&lt;1.25,'Commission Rate and Quota'!$E$15,'Commission Rate and Quota'!$E$16))))))</f>
        <v>7.0000000000000007E-2</v>
      </c>
      <c r="M272" s="46">
        <f t="shared" si="27"/>
        <v>84.702800000000011</v>
      </c>
      <c r="N272" s="51">
        <f>IF(I272="Product",K272/'Commission Rate and Quota'!$D$5,K272/'Commission Rate and Quota'!$E$5)</f>
        <v>0.10711083840427489</v>
      </c>
      <c r="O272" s="43">
        <f t="shared" si="28"/>
        <v>0</v>
      </c>
      <c r="P272" s="29">
        <f t="shared" si="29"/>
        <v>8.003041221777793E-2</v>
      </c>
      <c r="Q272" s="47">
        <f>IF(I272="Product",IF(K272/$S$4&lt;0.5,'Commission Rate and Quota'!$D$11,IF(K272/$S$4&lt;0.75,'Commission Rate and Quota'!$D$12,IF(K272/$S$4&lt;0.9,'Commission Rate and Quota'!$D$13,IF('Impact of Quota'!K272/$S$4,'Commission Rate and Quota'!$D$14,IF('Impact of Quota'!K272/$S$4&lt;1.25,'Commission Rate and Quota'!$D$15,'Commission Rate and Quota'!$D$16))))),IF(K272/$S$4&lt;0.5,'Commission Rate and Quota'!$E$11,IF(K272/$S$4&lt;0.75,'Commission Rate and Quota'!$E$12,IF(K272/$S$4&lt;0.9,'Commission Rate and Quota'!$E$13,IF(K272/$S$4&lt;1,'Commission Rate and Quota'!$E$14,IF(K272/$S$4&lt;1.25,'Commission Rate and Quota'!$E$15,'Commission Rate and Quota'!$E$16))))))</f>
        <v>7.0000000000000007E-2</v>
      </c>
      <c r="R272" s="34">
        <f t="shared" si="25"/>
        <v>84.702800000000011</v>
      </c>
    </row>
    <row r="273" spans="1:18" x14ac:dyDescent="0.25">
      <c r="A273" s="43" t="s">
        <v>65</v>
      </c>
      <c r="B273" s="44">
        <v>45745</v>
      </c>
      <c r="C273" s="43">
        <v>39257</v>
      </c>
      <c r="D273" s="45">
        <v>90.76</v>
      </c>
      <c r="E273" s="45">
        <v>0</v>
      </c>
      <c r="F273" s="43" t="s">
        <v>33</v>
      </c>
      <c r="G273" s="43">
        <v>1260</v>
      </c>
      <c r="H273" s="43" t="s">
        <v>14</v>
      </c>
      <c r="I273" s="43" t="s">
        <v>34</v>
      </c>
      <c r="J273" s="43" t="s">
        <v>11</v>
      </c>
      <c r="K273" s="46">
        <f t="shared" si="26"/>
        <v>373483.32000000007</v>
      </c>
      <c r="L273" s="47">
        <f>IF(I273="Product",IF(K273/'Commission Rate and Quota'!$D$5&lt;0.5,'Commission Rate and Quota'!$D$11,IF(K273/'Commission Rate and Quota'!$D$5&lt;0.75,'Commission Rate and Quota'!$D$12,IF(K273/'Commission Rate and Quota'!$D$5&lt;0.9,'Commission Rate and Quota'!$D$13,IF('Impact of Quota'!K273/'Commission Rate and Quota'!$D$5&lt;1,'Commission Rate and Quota'!$D$14,IF('Impact of Quota'!K273/'Commission Rate and Quota'!$D$5&lt;1.25,'Commission Rate and Quota'!$D$15,'Commission Rate and Quota'!$D$16))))),IF(K273/'Commission Rate and Quota'!$E$5&lt;0.5,'Commission Rate and Quota'!$E$11,IF(K273/'Commission Rate and Quota'!$E$5&lt;0.75,'Commission Rate and Quota'!$E$12,IF(K273/'Commission Rate and Quota'!$E$5&lt;0.9,'Commission Rate and Quota'!$E$13,IF(K273/'Commission Rate and Quota'!$E$5&lt;1,'Commission Rate and Quota'!$E$14,IF(K273/'Commission Rate and Quota'!$E$5&lt;1.25,'Commission Rate and Quota'!$E$15,'Commission Rate and Quota'!$E$16))))))</f>
        <v>7.0000000000000007E-2</v>
      </c>
      <c r="M273" s="46">
        <f t="shared" si="27"/>
        <v>6.3532000000000011</v>
      </c>
      <c r="N273" s="51">
        <f>IF(I273="Product",K273/'Commission Rate and Quota'!$D$5,K273/'Commission Rate and Quota'!$E$5)</f>
        <v>0.10713687368385726</v>
      </c>
      <c r="O273" s="43">
        <f t="shared" si="28"/>
        <v>0</v>
      </c>
      <c r="P273" s="29">
        <f t="shared" si="29"/>
        <v>0</v>
      </c>
      <c r="Q273" s="47">
        <f>IF(I273="Product",IF(K273/$S$4&lt;0.5,'Commission Rate and Quota'!$D$11,IF(K273/$S$4&lt;0.75,'Commission Rate and Quota'!$D$12,IF(K273/$S$4&lt;0.9,'Commission Rate and Quota'!$D$13,IF('Impact of Quota'!K273/$S$4,'Commission Rate and Quota'!$D$14,IF('Impact of Quota'!K273/$S$4&lt;1.25,'Commission Rate and Quota'!$D$15,'Commission Rate and Quota'!$D$16))))),IF(K273/$S$4&lt;0.5,'Commission Rate and Quota'!$E$11,IF(K273/$S$4&lt;0.75,'Commission Rate and Quota'!$E$12,IF(K273/$S$4&lt;0.9,'Commission Rate and Quota'!$E$13,IF(K273/$S$4&lt;1,'Commission Rate and Quota'!$E$14,IF(K273/$S$4&lt;1.25,'Commission Rate and Quota'!$E$15,'Commission Rate and Quota'!$E$16))))))</f>
        <v>7.0000000000000007E-2</v>
      </c>
      <c r="R273" s="34">
        <f t="shared" si="25"/>
        <v>6.3532000000000011</v>
      </c>
    </row>
    <row r="274" spans="1:18" x14ac:dyDescent="0.25">
      <c r="A274" s="43" t="s">
        <v>139</v>
      </c>
      <c r="B274" s="44">
        <v>45745</v>
      </c>
      <c r="C274" s="43">
        <v>69202</v>
      </c>
      <c r="D274" s="45">
        <v>89060</v>
      </c>
      <c r="E274" s="45">
        <v>15140.01</v>
      </c>
      <c r="F274" s="43" t="s">
        <v>33</v>
      </c>
      <c r="G274" s="43">
        <v>1260</v>
      </c>
      <c r="H274" s="43" t="s">
        <v>14</v>
      </c>
      <c r="I274" s="43" t="s">
        <v>34</v>
      </c>
      <c r="J274" s="43" t="s">
        <v>11</v>
      </c>
      <c r="K274" s="46">
        <f t="shared" si="26"/>
        <v>462543.32000000007</v>
      </c>
      <c r="L274" s="47">
        <f>IF(I274="Product",IF(K274/'Commission Rate and Quota'!$D$5&lt;0.5,'Commission Rate and Quota'!$D$11,IF(K274/'Commission Rate and Quota'!$D$5&lt;0.75,'Commission Rate and Quota'!$D$12,IF(K274/'Commission Rate and Quota'!$D$5&lt;0.9,'Commission Rate and Quota'!$D$13,IF('Impact of Quota'!K274/'Commission Rate and Quota'!$D$5&lt;1,'Commission Rate and Quota'!$D$14,IF('Impact of Quota'!K274/'Commission Rate and Quota'!$D$5&lt;1.25,'Commission Rate and Quota'!$D$15,'Commission Rate and Quota'!$D$16))))),IF(K274/'Commission Rate and Quota'!$E$5&lt;0.5,'Commission Rate and Quota'!$E$11,IF(K274/'Commission Rate and Quota'!$E$5&lt;0.75,'Commission Rate and Quota'!$E$12,IF(K274/'Commission Rate and Quota'!$E$5&lt;0.9,'Commission Rate and Quota'!$E$13,IF(K274/'Commission Rate and Quota'!$E$5&lt;1,'Commission Rate and Quota'!$E$14,IF(K274/'Commission Rate and Quota'!$E$5&lt;1.25,'Commission Rate and Quota'!$E$15,'Commission Rate and Quota'!$E$16))))))</f>
        <v>7.0000000000000007E-2</v>
      </c>
      <c r="M274" s="46">
        <f t="shared" si="27"/>
        <v>6234.2000000000007</v>
      </c>
      <c r="N274" s="51">
        <f>IF(I274="Product",K274/'Commission Rate and Quota'!$D$5,K274/'Commission Rate and Quota'!$E$5)</f>
        <v>0.13268449377646094</v>
      </c>
      <c r="O274" s="43">
        <f t="shared" si="28"/>
        <v>0</v>
      </c>
      <c r="P274" s="29">
        <f t="shared" si="29"/>
        <v>0.16999786660678196</v>
      </c>
      <c r="Q274" s="47">
        <f>IF(I274="Product",IF(K274/$S$4&lt;0.5,'Commission Rate and Quota'!$D$11,IF(K274/$S$4&lt;0.75,'Commission Rate and Quota'!$D$12,IF(K274/$S$4&lt;0.9,'Commission Rate and Quota'!$D$13,IF('Impact of Quota'!K274/$S$4,'Commission Rate and Quota'!$D$14,IF('Impact of Quota'!K274/$S$4&lt;1.25,'Commission Rate and Quota'!$D$15,'Commission Rate and Quota'!$D$16))))),IF(K274/$S$4&lt;0.5,'Commission Rate and Quota'!$E$11,IF(K274/$S$4&lt;0.75,'Commission Rate and Quota'!$E$12,IF(K274/$S$4&lt;0.9,'Commission Rate and Quota'!$E$13,IF(K274/$S$4&lt;1,'Commission Rate and Quota'!$E$14,IF(K274/$S$4&lt;1.25,'Commission Rate and Quota'!$E$15,'Commission Rate and Quota'!$E$16))))))</f>
        <v>7.0000000000000007E-2</v>
      </c>
      <c r="R274" s="34">
        <f t="shared" si="25"/>
        <v>6234.2000000000007</v>
      </c>
    </row>
    <row r="275" spans="1:18" x14ac:dyDescent="0.25">
      <c r="A275" s="43" t="s">
        <v>58</v>
      </c>
      <c r="B275" s="44">
        <v>45746</v>
      </c>
      <c r="C275" s="43">
        <v>38966</v>
      </c>
      <c r="D275" s="45">
        <v>54702.04</v>
      </c>
      <c r="E275" s="45">
        <v>2733.54</v>
      </c>
      <c r="F275" s="43" t="s">
        <v>33</v>
      </c>
      <c r="G275" s="43">
        <v>1260</v>
      </c>
      <c r="H275" s="43" t="s">
        <v>14</v>
      </c>
      <c r="I275" s="43" t="s">
        <v>34</v>
      </c>
      <c r="J275" s="43" t="s">
        <v>11</v>
      </c>
      <c r="K275" s="46">
        <f t="shared" si="26"/>
        <v>517245.36000000004</v>
      </c>
      <c r="L275" s="47">
        <f>IF(I275="Product",IF(K275/'Commission Rate and Quota'!$D$5&lt;0.5,'Commission Rate and Quota'!$D$11,IF(K275/'Commission Rate and Quota'!$D$5&lt;0.75,'Commission Rate and Quota'!$D$12,IF(K275/'Commission Rate and Quota'!$D$5&lt;0.9,'Commission Rate and Quota'!$D$13,IF('Impact of Quota'!K275/'Commission Rate and Quota'!$D$5&lt;1,'Commission Rate and Quota'!$D$14,IF('Impact of Quota'!K275/'Commission Rate and Quota'!$D$5&lt;1.25,'Commission Rate and Quota'!$D$15,'Commission Rate and Quota'!$D$16))))),IF(K275/'Commission Rate and Quota'!$E$5&lt;0.5,'Commission Rate and Quota'!$E$11,IF(K275/'Commission Rate and Quota'!$E$5&lt;0.75,'Commission Rate and Quota'!$E$12,IF(K275/'Commission Rate and Quota'!$E$5&lt;0.9,'Commission Rate and Quota'!$E$13,IF(K275/'Commission Rate and Quota'!$E$5&lt;1,'Commission Rate and Quota'!$E$14,IF(K275/'Commission Rate and Quota'!$E$5&lt;1.25,'Commission Rate and Quota'!$E$15,'Commission Rate and Quota'!$E$16))))))</f>
        <v>7.0000000000000007E-2</v>
      </c>
      <c r="M275" s="46">
        <f t="shared" si="27"/>
        <v>3829.1428000000005</v>
      </c>
      <c r="N275" s="51">
        <f>IF(I275="Product",K275/'Commission Rate and Quota'!$D$5,K275/'Commission Rate and Quota'!$E$5)</f>
        <v>0.14837624019696855</v>
      </c>
      <c r="O275" s="43">
        <f t="shared" si="28"/>
        <v>0</v>
      </c>
      <c r="P275" s="29">
        <f t="shared" si="29"/>
        <v>4.9971445306244519E-2</v>
      </c>
      <c r="Q275" s="47">
        <f>IF(I275="Product",IF(K275/$S$4&lt;0.5,'Commission Rate and Quota'!$D$11,IF(K275/$S$4&lt;0.75,'Commission Rate and Quota'!$D$12,IF(K275/$S$4&lt;0.9,'Commission Rate and Quota'!$D$13,IF('Impact of Quota'!K275/$S$4,'Commission Rate and Quota'!$D$14,IF('Impact of Quota'!K275/$S$4&lt;1.25,'Commission Rate and Quota'!$D$15,'Commission Rate and Quota'!$D$16))))),IF(K275/$S$4&lt;0.5,'Commission Rate and Quota'!$E$11,IF(K275/$S$4&lt;0.75,'Commission Rate and Quota'!$E$12,IF(K275/$S$4&lt;0.9,'Commission Rate and Quota'!$E$13,IF(K275/$S$4&lt;1,'Commission Rate and Quota'!$E$14,IF(K275/$S$4&lt;1.25,'Commission Rate and Quota'!$E$15,'Commission Rate and Quota'!$E$16))))))</f>
        <v>7.0000000000000007E-2</v>
      </c>
      <c r="R275" s="34">
        <f t="shared" si="25"/>
        <v>3829.1428000000005</v>
      </c>
    </row>
    <row r="276" spans="1:18" x14ac:dyDescent="0.25">
      <c r="A276" s="43" t="s">
        <v>58</v>
      </c>
      <c r="B276" s="44">
        <v>45746</v>
      </c>
      <c r="C276" s="43">
        <v>38966</v>
      </c>
      <c r="D276" s="45">
        <v>4102.66</v>
      </c>
      <c r="E276" s="45">
        <v>0</v>
      </c>
      <c r="F276" s="43" t="s">
        <v>33</v>
      </c>
      <c r="G276" s="43">
        <v>1260</v>
      </c>
      <c r="H276" s="43" t="s">
        <v>14</v>
      </c>
      <c r="I276" s="43" t="s">
        <v>34</v>
      </c>
      <c r="J276" s="43" t="s">
        <v>11</v>
      </c>
      <c r="K276" s="46">
        <f t="shared" si="26"/>
        <v>521348.02</v>
      </c>
      <c r="L276" s="47">
        <f>IF(I276="Product",IF(K276/'Commission Rate and Quota'!$D$5&lt;0.5,'Commission Rate and Quota'!$D$11,IF(K276/'Commission Rate and Quota'!$D$5&lt;0.75,'Commission Rate and Quota'!$D$12,IF(K276/'Commission Rate and Quota'!$D$5&lt;0.9,'Commission Rate and Quota'!$D$13,IF('Impact of Quota'!K276/'Commission Rate and Quota'!$D$5&lt;1,'Commission Rate and Quota'!$D$14,IF('Impact of Quota'!K276/'Commission Rate and Quota'!$D$5&lt;1.25,'Commission Rate and Quota'!$D$15,'Commission Rate and Quota'!$D$16))))),IF(K276/'Commission Rate and Quota'!$E$5&lt;0.5,'Commission Rate and Quota'!$E$11,IF(K276/'Commission Rate and Quota'!$E$5&lt;0.75,'Commission Rate and Quota'!$E$12,IF(K276/'Commission Rate and Quota'!$E$5&lt;0.9,'Commission Rate and Quota'!$E$13,IF(K276/'Commission Rate and Quota'!$E$5&lt;1,'Commission Rate and Quota'!$E$14,IF(K276/'Commission Rate and Quota'!$E$5&lt;1.25,'Commission Rate and Quota'!$E$15,'Commission Rate and Quota'!$E$16))))))</f>
        <v>7.0000000000000007E-2</v>
      </c>
      <c r="M276" s="46">
        <f t="shared" si="27"/>
        <v>287.18620000000004</v>
      </c>
      <c r="N276" s="51">
        <f>IF(I276="Product",K276/'Commission Rate and Quota'!$D$5,K276/'Commission Rate and Quota'!$E$5)</f>
        <v>0.14955312318651628</v>
      </c>
      <c r="O276" s="43">
        <f t="shared" si="28"/>
        <v>0</v>
      </c>
      <c r="P276" s="29">
        <f t="shared" si="29"/>
        <v>0</v>
      </c>
      <c r="Q276" s="47">
        <f>IF(I276="Product",IF(K276/$S$4&lt;0.5,'Commission Rate and Quota'!$D$11,IF(K276/$S$4&lt;0.75,'Commission Rate and Quota'!$D$12,IF(K276/$S$4&lt;0.9,'Commission Rate and Quota'!$D$13,IF('Impact of Quota'!K276/$S$4,'Commission Rate and Quota'!$D$14,IF('Impact of Quota'!K276/$S$4&lt;1.25,'Commission Rate and Quota'!$D$15,'Commission Rate and Quota'!$D$16))))),IF(K276/$S$4&lt;0.5,'Commission Rate and Quota'!$E$11,IF(K276/$S$4&lt;0.75,'Commission Rate and Quota'!$E$12,IF(K276/$S$4&lt;0.9,'Commission Rate and Quota'!$E$13,IF(K276/$S$4&lt;1,'Commission Rate and Quota'!$E$14,IF(K276/$S$4&lt;1.25,'Commission Rate and Quota'!$E$15,'Commission Rate and Quota'!$E$16))))))</f>
        <v>7.0000000000000007E-2</v>
      </c>
      <c r="R276" s="34">
        <f t="shared" si="25"/>
        <v>287.18620000000004</v>
      </c>
    </row>
    <row r="277" spans="1:18" x14ac:dyDescent="0.25">
      <c r="A277" s="43" t="s">
        <v>177</v>
      </c>
      <c r="B277" s="44">
        <v>45764</v>
      </c>
      <c r="C277" s="43">
        <v>131058</v>
      </c>
      <c r="D277" s="45">
        <v>2250</v>
      </c>
      <c r="E277" s="45">
        <v>450</v>
      </c>
      <c r="F277" s="43" t="s">
        <v>33</v>
      </c>
      <c r="G277" s="43">
        <v>1260</v>
      </c>
      <c r="H277" s="43" t="s">
        <v>14</v>
      </c>
      <c r="I277" s="43" t="s">
        <v>34</v>
      </c>
      <c r="J277" s="43" t="s">
        <v>11</v>
      </c>
      <c r="K277" s="46">
        <f t="shared" si="26"/>
        <v>523598.02</v>
      </c>
      <c r="L277" s="47">
        <f>IF(I277="Product",IF(K277/'Commission Rate and Quota'!$D$5&lt;0.5,'Commission Rate and Quota'!$D$11,IF(K277/'Commission Rate and Quota'!$D$5&lt;0.75,'Commission Rate and Quota'!$D$12,IF(K277/'Commission Rate and Quota'!$D$5&lt;0.9,'Commission Rate and Quota'!$D$13,IF('Impact of Quota'!K277/'Commission Rate and Quota'!$D$5&lt;1,'Commission Rate and Quota'!$D$14,IF('Impact of Quota'!K277/'Commission Rate and Quota'!$D$5&lt;1.25,'Commission Rate and Quota'!$D$15,'Commission Rate and Quota'!$D$16))))),IF(K277/'Commission Rate and Quota'!$E$5&lt;0.5,'Commission Rate and Quota'!$E$11,IF(K277/'Commission Rate and Quota'!$E$5&lt;0.75,'Commission Rate and Quota'!$E$12,IF(K277/'Commission Rate and Quota'!$E$5&lt;0.9,'Commission Rate and Quota'!$E$13,IF(K277/'Commission Rate and Quota'!$E$5&lt;1,'Commission Rate and Quota'!$E$14,IF(K277/'Commission Rate and Quota'!$E$5&lt;1.25,'Commission Rate and Quota'!$E$15,'Commission Rate and Quota'!$E$16))))))</f>
        <v>7.0000000000000007E-2</v>
      </c>
      <c r="M277" s="46">
        <f t="shared" si="27"/>
        <v>157.50000000000003</v>
      </c>
      <c r="N277" s="51">
        <f>IF(I277="Product",K277/'Commission Rate and Quota'!$D$5,K277/'Commission Rate and Quota'!$E$5)</f>
        <v>0.15019855486413089</v>
      </c>
      <c r="O277" s="43">
        <f t="shared" si="28"/>
        <v>0</v>
      </c>
      <c r="P277" s="29">
        <f t="shared" si="29"/>
        <v>0.2</v>
      </c>
      <c r="Q277" s="47">
        <f>IF(I277="Product",IF(K277/$S$4&lt;0.5,'Commission Rate and Quota'!$D$11,IF(K277/$S$4&lt;0.75,'Commission Rate and Quota'!$D$12,IF(K277/$S$4&lt;0.9,'Commission Rate and Quota'!$D$13,IF('Impact of Quota'!K277/$S$4,'Commission Rate and Quota'!$D$14,IF('Impact of Quota'!K277/$S$4&lt;1.25,'Commission Rate and Quota'!$D$15,'Commission Rate and Quota'!$D$16))))),IF(K277/$S$4&lt;0.5,'Commission Rate and Quota'!$E$11,IF(K277/$S$4&lt;0.75,'Commission Rate and Quota'!$E$12,IF(K277/$S$4&lt;0.9,'Commission Rate and Quota'!$E$13,IF(K277/$S$4&lt;1,'Commission Rate and Quota'!$E$14,IF(K277/$S$4&lt;1.25,'Commission Rate and Quota'!$E$15,'Commission Rate and Quota'!$E$16))))))</f>
        <v>7.0000000000000007E-2</v>
      </c>
      <c r="R277" s="34">
        <f t="shared" si="25"/>
        <v>157.50000000000003</v>
      </c>
    </row>
    <row r="278" spans="1:18" x14ac:dyDescent="0.25">
      <c r="A278" s="43" t="s">
        <v>178</v>
      </c>
      <c r="B278" s="44">
        <v>45766</v>
      </c>
      <c r="C278" s="43">
        <v>131058</v>
      </c>
      <c r="D278" s="45">
        <v>18610.330000000002</v>
      </c>
      <c r="E278" s="45">
        <v>3403.33</v>
      </c>
      <c r="F278" s="43" t="s">
        <v>33</v>
      </c>
      <c r="G278" s="43">
        <v>1260</v>
      </c>
      <c r="H278" s="43" t="s">
        <v>14</v>
      </c>
      <c r="I278" s="43" t="s">
        <v>34</v>
      </c>
      <c r="J278" s="43" t="s">
        <v>11</v>
      </c>
      <c r="K278" s="46">
        <f t="shared" si="26"/>
        <v>542208.35</v>
      </c>
      <c r="L278" s="47">
        <f>IF(I278="Product",IF(K278/'Commission Rate and Quota'!$D$5&lt;0.5,'Commission Rate and Quota'!$D$11,IF(K278/'Commission Rate and Quota'!$D$5&lt;0.75,'Commission Rate and Quota'!$D$12,IF(K278/'Commission Rate and Quota'!$D$5&lt;0.9,'Commission Rate and Quota'!$D$13,IF('Impact of Quota'!K278/'Commission Rate and Quota'!$D$5&lt;1,'Commission Rate and Quota'!$D$14,IF('Impact of Quota'!K278/'Commission Rate and Quota'!$D$5&lt;1.25,'Commission Rate and Quota'!$D$15,'Commission Rate and Quota'!$D$16))))),IF(K278/'Commission Rate and Quota'!$E$5&lt;0.5,'Commission Rate and Quota'!$E$11,IF(K278/'Commission Rate and Quota'!$E$5&lt;0.75,'Commission Rate and Quota'!$E$12,IF(K278/'Commission Rate and Quota'!$E$5&lt;0.9,'Commission Rate and Quota'!$E$13,IF(K278/'Commission Rate and Quota'!$E$5&lt;1,'Commission Rate and Quota'!$E$14,IF(K278/'Commission Rate and Quota'!$E$5&lt;1.25,'Commission Rate and Quota'!$E$15,'Commission Rate and Quota'!$E$16))))))</f>
        <v>7.0000000000000007E-2</v>
      </c>
      <c r="M278" s="46">
        <f t="shared" si="27"/>
        <v>1302.7231000000002</v>
      </c>
      <c r="N278" s="51">
        <f>IF(I278="Product",K278/'Commission Rate and Quota'!$D$5,K278/'Commission Rate and Quota'!$E$5)</f>
        <v>0.155537086647625</v>
      </c>
      <c r="O278" s="43">
        <f t="shared" si="28"/>
        <v>0</v>
      </c>
      <c r="P278" s="29">
        <f t="shared" si="29"/>
        <v>0.18287316775145845</v>
      </c>
      <c r="Q278" s="47">
        <f>IF(I278="Product",IF(K278/$S$4&lt;0.5,'Commission Rate and Quota'!$D$11,IF(K278/$S$4&lt;0.75,'Commission Rate and Quota'!$D$12,IF(K278/$S$4&lt;0.9,'Commission Rate and Quota'!$D$13,IF('Impact of Quota'!K278/$S$4,'Commission Rate and Quota'!$D$14,IF('Impact of Quota'!K278/$S$4&lt;1.25,'Commission Rate and Quota'!$D$15,'Commission Rate and Quota'!$D$16))))),IF(K278/$S$4&lt;0.5,'Commission Rate and Quota'!$E$11,IF(K278/$S$4&lt;0.75,'Commission Rate and Quota'!$E$12,IF(K278/$S$4&lt;0.9,'Commission Rate and Quota'!$E$13,IF(K278/$S$4&lt;1,'Commission Rate and Quota'!$E$14,IF(K278/$S$4&lt;1.25,'Commission Rate and Quota'!$E$15,'Commission Rate and Quota'!$E$16))))))</f>
        <v>7.0000000000000007E-2</v>
      </c>
      <c r="R278" s="34">
        <f t="shared" si="25"/>
        <v>1302.7231000000002</v>
      </c>
    </row>
    <row r="279" spans="1:18" x14ac:dyDescent="0.25">
      <c r="A279" s="43" t="s">
        <v>246</v>
      </c>
      <c r="B279" s="44">
        <v>45766</v>
      </c>
      <c r="C279" s="43">
        <v>167528</v>
      </c>
      <c r="D279" s="45">
        <v>60904.07</v>
      </c>
      <c r="E279" s="45">
        <v>4874.57</v>
      </c>
      <c r="F279" s="43" t="s">
        <v>33</v>
      </c>
      <c r="G279" s="43">
        <v>1260</v>
      </c>
      <c r="H279" s="43" t="s">
        <v>14</v>
      </c>
      <c r="I279" s="43" t="s">
        <v>34</v>
      </c>
      <c r="J279" s="43" t="s">
        <v>11</v>
      </c>
      <c r="K279" s="46">
        <f t="shared" si="26"/>
        <v>603112.41999999993</v>
      </c>
      <c r="L279" s="47">
        <f>IF(I279="Product",IF(K279/'Commission Rate and Quota'!$D$5&lt;0.5,'Commission Rate and Quota'!$D$11,IF(K279/'Commission Rate and Quota'!$D$5&lt;0.75,'Commission Rate and Quota'!$D$12,IF(K279/'Commission Rate and Quota'!$D$5&lt;0.9,'Commission Rate and Quota'!$D$13,IF('Impact of Quota'!K279/'Commission Rate and Quota'!$D$5&lt;1,'Commission Rate and Quota'!$D$14,IF('Impact of Quota'!K279/'Commission Rate and Quota'!$D$5&lt;1.25,'Commission Rate and Quota'!$D$15,'Commission Rate and Quota'!$D$16))))),IF(K279/'Commission Rate and Quota'!$E$5&lt;0.5,'Commission Rate and Quota'!$E$11,IF(K279/'Commission Rate and Quota'!$E$5&lt;0.75,'Commission Rate and Quota'!$E$12,IF(K279/'Commission Rate and Quota'!$E$5&lt;0.9,'Commission Rate and Quota'!$E$13,IF(K279/'Commission Rate and Quota'!$E$5&lt;1,'Commission Rate and Quota'!$E$14,IF(K279/'Commission Rate and Quota'!$E$5&lt;1.25,'Commission Rate and Quota'!$E$15,'Commission Rate and Quota'!$E$16))))))</f>
        <v>7.0000000000000007E-2</v>
      </c>
      <c r="M279" s="46">
        <f t="shared" si="27"/>
        <v>4263.2849000000006</v>
      </c>
      <c r="N279" s="51">
        <f>IF(I279="Product",K279/'Commission Rate and Quota'!$D$5,K279/'Commission Rate and Quota'!$E$5)</f>
        <v>0.17300793823591759</v>
      </c>
      <c r="O279" s="43">
        <f t="shared" si="28"/>
        <v>0</v>
      </c>
      <c r="P279" s="29">
        <f t="shared" si="29"/>
        <v>8.0036851395974024E-2</v>
      </c>
      <c r="Q279" s="47">
        <f>IF(I279="Product",IF(K279/$S$4&lt;0.5,'Commission Rate and Quota'!$D$11,IF(K279/$S$4&lt;0.75,'Commission Rate and Quota'!$D$12,IF(K279/$S$4&lt;0.9,'Commission Rate and Quota'!$D$13,IF('Impact of Quota'!K279/$S$4,'Commission Rate and Quota'!$D$14,IF('Impact of Quota'!K279/$S$4&lt;1.25,'Commission Rate and Quota'!$D$15,'Commission Rate and Quota'!$D$16))))),IF(K279/$S$4&lt;0.5,'Commission Rate and Quota'!$E$11,IF(K279/$S$4&lt;0.75,'Commission Rate and Quota'!$E$12,IF(K279/$S$4&lt;0.9,'Commission Rate and Quota'!$E$13,IF(K279/$S$4&lt;1,'Commission Rate and Quota'!$E$14,IF(K279/$S$4&lt;1.25,'Commission Rate and Quota'!$E$15,'Commission Rate and Quota'!$E$16))))))</f>
        <v>7.0000000000000007E-2</v>
      </c>
      <c r="R279" s="34">
        <f t="shared" si="25"/>
        <v>4263.2849000000006</v>
      </c>
    </row>
    <row r="280" spans="1:18" x14ac:dyDescent="0.25">
      <c r="A280" s="43" t="s">
        <v>246</v>
      </c>
      <c r="B280" s="44">
        <v>45766</v>
      </c>
      <c r="C280" s="43">
        <v>167528</v>
      </c>
      <c r="D280" s="45">
        <v>891.48</v>
      </c>
      <c r="E280" s="45">
        <v>0</v>
      </c>
      <c r="F280" s="43" t="s">
        <v>33</v>
      </c>
      <c r="G280" s="43">
        <v>1260</v>
      </c>
      <c r="H280" s="43" t="s">
        <v>14</v>
      </c>
      <c r="I280" s="43" t="s">
        <v>34</v>
      </c>
      <c r="J280" s="43" t="s">
        <v>11</v>
      </c>
      <c r="K280" s="46">
        <f t="shared" si="26"/>
        <v>604003.89999999991</v>
      </c>
      <c r="L280" s="47">
        <f>IF(I280="Product",IF(K280/'Commission Rate and Quota'!$D$5&lt;0.5,'Commission Rate and Quota'!$D$11,IF(K280/'Commission Rate and Quota'!$D$5&lt;0.75,'Commission Rate and Quota'!$D$12,IF(K280/'Commission Rate and Quota'!$D$5&lt;0.9,'Commission Rate and Quota'!$D$13,IF('Impact of Quota'!K280/'Commission Rate and Quota'!$D$5&lt;1,'Commission Rate and Quota'!$D$14,IF('Impact of Quota'!K280/'Commission Rate and Quota'!$D$5&lt;1.25,'Commission Rate and Quota'!$D$15,'Commission Rate and Quota'!$D$16))))),IF(K280/'Commission Rate and Quota'!$E$5&lt;0.5,'Commission Rate and Quota'!$E$11,IF(K280/'Commission Rate and Quota'!$E$5&lt;0.75,'Commission Rate and Quota'!$E$12,IF(K280/'Commission Rate and Quota'!$E$5&lt;0.9,'Commission Rate and Quota'!$E$13,IF(K280/'Commission Rate and Quota'!$E$5&lt;1,'Commission Rate and Quota'!$E$14,IF(K280/'Commission Rate and Quota'!$E$5&lt;1.25,'Commission Rate and Quota'!$E$15,'Commission Rate and Quota'!$E$16))))))</f>
        <v>7.0000000000000007E-2</v>
      </c>
      <c r="M280" s="46">
        <f t="shared" si="27"/>
        <v>62.403600000000004</v>
      </c>
      <c r="N280" s="51">
        <f>IF(I280="Product",K280/'Commission Rate and Quota'!$D$5,K280/'Commission Rate and Quota'!$E$5)</f>
        <v>0.17326366687234421</v>
      </c>
      <c r="O280" s="43">
        <f t="shared" si="28"/>
        <v>0</v>
      </c>
      <c r="P280" s="29">
        <f t="shared" si="29"/>
        <v>0</v>
      </c>
      <c r="Q280" s="47">
        <f>IF(I280="Product",IF(K280/$S$4&lt;0.5,'Commission Rate and Quota'!$D$11,IF(K280/$S$4&lt;0.75,'Commission Rate and Quota'!$D$12,IF(K280/$S$4&lt;0.9,'Commission Rate and Quota'!$D$13,IF('Impact of Quota'!K280/$S$4,'Commission Rate and Quota'!$D$14,IF('Impact of Quota'!K280/$S$4&lt;1.25,'Commission Rate and Quota'!$D$15,'Commission Rate and Quota'!$D$16))))),IF(K280/$S$4&lt;0.5,'Commission Rate and Quota'!$E$11,IF(K280/$S$4&lt;0.75,'Commission Rate and Quota'!$E$12,IF(K280/$S$4&lt;0.9,'Commission Rate and Quota'!$E$13,IF(K280/$S$4&lt;1,'Commission Rate and Quota'!$E$14,IF(K280/$S$4&lt;1.25,'Commission Rate and Quota'!$E$15,'Commission Rate and Quota'!$E$16))))))</f>
        <v>7.0000000000000007E-2</v>
      </c>
      <c r="R280" s="34">
        <f t="shared" si="25"/>
        <v>62.403600000000004</v>
      </c>
    </row>
    <row r="281" spans="1:18" x14ac:dyDescent="0.25">
      <c r="A281" s="43" t="s">
        <v>59</v>
      </c>
      <c r="B281" s="44">
        <v>45770</v>
      </c>
      <c r="C281" s="43">
        <v>38966</v>
      </c>
      <c r="D281" s="45">
        <v>16000</v>
      </c>
      <c r="E281" s="45">
        <v>4800</v>
      </c>
      <c r="F281" s="43" t="s">
        <v>33</v>
      </c>
      <c r="G281" s="43">
        <v>1260</v>
      </c>
      <c r="H281" s="43" t="s">
        <v>14</v>
      </c>
      <c r="I281" s="43" t="s">
        <v>34</v>
      </c>
      <c r="J281" s="43" t="s">
        <v>11</v>
      </c>
      <c r="K281" s="46">
        <f t="shared" si="26"/>
        <v>620003.89999999991</v>
      </c>
      <c r="L281" s="47">
        <f>IF(I281="Product",IF(K281/'Commission Rate and Quota'!$D$5&lt;0.5,'Commission Rate and Quota'!$D$11,IF(K281/'Commission Rate and Quota'!$D$5&lt;0.75,'Commission Rate and Quota'!$D$12,IF(K281/'Commission Rate and Quota'!$D$5&lt;0.9,'Commission Rate and Quota'!$D$13,IF('Impact of Quota'!K281/'Commission Rate and Quota'!$D$5&lt;1,'Commission Rate and Quota'!$D$14,IF('Impact of Quota'!K281/'Commission Rate and Quota'!$D$5&lt;1.25,'Commission Rate and Quota'!$D$15,'Commission Rate and Quota'!$D$16))))),IF(K281/'Commission Rate and Quota'!$E$5&lt;0.5,'Commission Rate and Quota'!$E$11,IF(K281/'Commission Rate and Quota'!$E$5&lt;0.75,'Commission Rate and Quota'!$E$12,IF(K281/'Commission Rate and Quota'!$E$5&lt;0.9,'Commission Rate and Quota'!$E$13,IF(K281/'Commission Rate and Quota'!$E$5&lt;1,'Commission Rate and Quota'!$E$14,IF(K281/'Commission Rate and Quota'!$E$5&lt;1.25,'Commission Rate and Quota'!$E$15,'Commission Rate and Quota'!$E$16))))))</f>
        <v>7.0000000000000007E-2</v>
      </c>
      <c r="M281" s="46">
        <f t="shared" si="27"/>
        <v>1120</v>
      </c>
      <c r="N281" s="51">
        <f>IF(I281="Product",K281/'Commission Rate and Quota'!$D$5,K281/'Commission Rate and Quota'!$E$5)</f>
        <v>0.17785340324649263</v>
      </c>
      <c r="O281" s="43">
        <f t="shared" si="28"/>
        <v>0</v>
      </c>
      <c r="P281" s="29">
        <f t="shared" si="29"/>
        <v>0.3</v>
      </c>
      <c r="Q281" s="47">
        <f>IF(I281="Product",IF(K281/$S$4&lt;0.5,'Commission Rate and Quota'!$D$11,IF(K281/$S$4&lt;0.75,'Commission Rate and Quota'!$D$12,IF(K281/$S$4&lt;0.9,'Commission Rate and Quota'!$D$13,IF('Impact of Quota'!K281/$S$4,'Commission Rate and Quota'!$D$14,IF('Impact of Quota'!K281/$S$4&lt;1.25,'Commission Rate and Quota'!$D$15,'Commission Rate and Quota'!$D$16))))),IF(K281/$S$4&lt;0.5,'Commission Rate and Quota'!$E$11,IF(K281/$S$4&lt;0.75,'Commission Rate and Quota'!$E$12,IF(K281/$S$4&lt;0.9,'Commission Rate and Quota'!$E$13,IF(K281/$S$4&lt;1,'Commission Rate and Quota'!$E$14,IF(K281/$S$4&lt;1.25,'Commission Rate and Quota'!$E$15,'Commission Rate and Quota'!$E$16))))))</f>
        <v>7.0000000000000007E-2</v>
      </c>
      <c r="R281" s="34">
        <f t="shared" si="25"/>
        <v>1120</v>
      </c>
    </row>
    <row r="282" spans="1:18" x14ac:dyDescent="0.25">
      <c r="A282" s="43" t="s">
        <v>60</v>
      </c>
      <c r="B282" s="44">
        <v>45771</v>
      </c>
      <c r="C282" s="43">
        <v>38966</v>
      </c>
      <c r="D282" s="45">
        <v>162754</v>
      </c>
      <c r="E282" s="45">
        <v>24408</v>
      </c>
      <c r="F282" s="43" t="s">
        <v>33</v>
      </c>
      <c r="G282" s="43">
        <v>1260</v>
      </c>
      <c r="H282" s="43" t="s">
        <v>14</v>
      </c>
      <c r="I282" s="43" t="s">
        <v>34</v>
      </c>
      <c r="J282" s="43" t="s">
        <v>11</v>
      </c>
      <c r="K282" s="46">
        <f t="shared" si="26"/>
        <v>782757.89999999991</v>
      </c>
      <c r="L282" s="47">
        <f>IF(I282="Product",IF(K282/'Commission Rate and Quota'!$D$5&lt;0.5,'Commission Rate and Quota'!$D$11,IF(K282/'Commission Rate and Quota'!$D$5&lt;0.75,'Commission Rate and Quota'!$D$12,IF(K282/'Commission Rate and Quota'!$D$5&lt;0.9,'Commission Rate and Quota'!$D$13,IF('Impact of Quota'!K282/'Commission Rate and Quota'!$D$5&lt;1,'Commission Rate and Quota'!$D$14,IF('Impact of Quota'!K282/'Commission Rate and Quota'!$D$5&lt;1.25,'Commission Rate and Quota'!$D$15,'Commission Rate and Quota'!$D$16))))),IF(K282/'Commission Rate and Quota'!$E$5&lt;0.5,'Commission Rate and Quota'!$E$11,IF(K282/'Commission Rate and Quota'!$E$5&lt;0.75,'Commission Rate and Quota'!$E$12,IF(K282/'Commission Rate and Quota'!$E$5&lt;0.9,'Commission Rate and Quota'!$E$13,IF(K282/'Commission Rate and Quota'!$E$5&lt;1,'Commission Rate and Quota'!$E$14,IF(K282/'Commission Rate and Quota'!$E$5&lt;1.25,'Commission Rate and Quota'!$E$15,'Commission Rate and Quota'!$E$16))))))</f>
        <v>7.0000000000000007E-2</v>
      </c>
      <c r="M282" s="46">
        <f t="shared" si="27"/>
        <v>11392.78</v>
      </c>
      <c r="N282" s="51">
        <f>IF(I282="Product",K282/'Commission Rate and Quota'!$D$5,K282/'Commission Rate and Quota'!$E$5)</f>
        <v>0.22454077536137718</v>
      </c>
      <c r="O282" s="43">
        <f t="shared" si="28"/>
        <v>0</v>
      </c>
      <c r="P282" s="29">
        <f t="shared" si="29"/>
        <v>0.14996866436462392</v>
      </c>
      <c r="Q282" s="47">
        <f>IF(I282="Product",IF(K282/$S$4&lt;0.5,'Commission Rate and Quota'!$D$11,IF(K282/$S$4&lt;0.75,'Commission Rate and Quota'!$D$12,IF(K282/$S$4&lt;0.9,'Commission Rate and Quota'!$D$13,IF('Impact of Quota'!K282/$S$4,'Commission Rate and Quota'!$D$14,IF('Impact of Quota'!K282/$S$4&lt;1.25,'Commission Rate and Quota'!$D$15,'Commission Rate and Quota'!$D$16))))),IF(K282/$S$4&lt;0.5,'Commission Rate and Quota'!$E$11,IF(K282/$S$4&lt;0.75,'Commission Rate and Quota'!$E$12,IF(K282/$S$4&lt;0.9,'Commission Rate and Quota'!$E$13,IF(K282/$S$4&lt;1,'Commission Rate and Quota'!$E$14,IF(K282/$S$4&lt;1.25,'Commission Rate and Quota'!$E$15,'Commission Rate and Quota'!$E$16))))))</f>
        <v>7.0000000000000007E-2</v>
      </c>
      <c r="R282" s="34">
        <f t="shared" si="25"/>
        <v>11392.78</v>
      </c>
    </row>
    <row r="283" spans="1:18" x14ac:dyDescent="0.25">
      <c r="A283" s="43" t="s">
        <v>247</v>
      </c>
      <c r="B283" s="44">
        <v>45772</v>
      </c>
      <c r="C283" s="43">
        <v>167528</v>
      </c>
      <c r="D283" s="45">
        <v>111587.41</v>
      </c>
      <c r="E283" s="45">
        <v>21203.41</v>
      </c>
      <c r="F283" s="43" t="s">
        <v>33</v>
      </c>
      <c r="G283" s="43">
        <v>1260</v>
      </c>
      <c r="H283" s="43" t="s">
        <v>14</v>
      </c>
      <c r="I283" s="43" t="s">
        <v>34</v>
      </c>
      <c r="J283" s="43" t="s">
        <v>11</v>
      </c>
      <c r="K283" s="46">
        <f t="shared" si="26"/>
        <v>894345.30999999994</v>
      </c>
      <c r="L283" s="47">
        <f>IF(I283="Product",IF(K283/'Commission Rate and Quota'!$D$5&lt;0.5,'Commission Rate and Quota'!$D$11,IF(K283/'Commission Rate and Quota'!$D$5&lt;0.75,'Commission Rate and Quota'!$D$12,IF(K283/'Commission Rate and Quota'!$D$5&lt;0.9,'Commission Rate and Quota'!$D$13,IF('Impact of Quota'!K283/'Commission Rate and Quota'!$D$5&lt;1,'Commission Rate and Quota'!$D$14,IF('Impact of Quota'!K283/'Commission Rate and Quota'!$D$5&lt;1.25,'Commission Rate and Quota'!$D$15,'Commission Rate and Quota'!$D$16))))),IF(K283/'Commission Rate and Quota'!$E$5&lt;0.5,'Commission Rate and Quota'!$E$11,IF(K283/'Commission Rate and Quota'!$E$5&lt;0.75,'Commission Rate and Quota'!$E$12,IF(K283/'Commission Rate and Quota'!$E$5&lt;0.9,'Commission Rate and Quota'!$E$13,IF(K283/'Commission Rate and Quota'!$E$5&lt;1,'Commission Rate and Quota'!$E$14,IF(K283/'Commission Rate and Quota'!$E$5&lt;1.25,'Commission Rate and Quota'!$E$15,'Commission Rate and Quota'!$E$16))))))</f>
        <v>7.0000000000000007E-2</v>
      </c>
      <c r="M283" s="46">
        <f t="shared" si="27"/>
        <v>7811.1187000000009</v>
      </c>
      <c r="N283" s="51">
        <f>IF(I283="Product",K283/'Commission Rate and Quota'!$D$5,K283/'Commission Rate and Quota'!$E$5)</f>
        <v>0.25655057502225304</v>
      </c>
      <c r="O283" s="43">
        <f t="shared" si="28"/>
        <v>0</v>
      </c>
      <c r="P283" s="29">
        <f t="shared" si="29"/>
        <v>0.19001614967136524</v>
      </c>
      <c r="Q283" s="47">
        <f>IF(I283="Product",IF(K283/$S$4&lt;0.5,'Commission Rate and Quota'!$D$11,IF(K283/$S$4&lt;0.75,'Commission Rate and Quota'!$D$12,IF(K283/$S$4&lt;0.9,'Commission Rate and Quota'!$D$13,IF('Impact of Quota'!K283/$S$4,'Commission Rate and Quota'!$D$14,IF('Impact of Quota'!K283/$S$4&lt;1.25,'Commission Rate and Quota'!$D$15,'Commission Rate and Quota'!$D$16))))),IF(K283/$S$4&lt;0.5,'Commission Rate and Quota'!$E$11,IF(K283/$S$4&lt;0.75,'Commission Rate and Quota'!$E$12,IF(K283/$S$4&lt;0.9,'Commission Rate and Quota'!$E$13,IF(K283/$S$4&lt;1,'Commission Rate and Quota'!$E$14,IF(K283/$S$4&lt;1.25,'Commission Rate and Quota'!$E$15,'Commission Rate and Quota'!$E$16))))))</f>
        <v>7.0000000000000007E-2</v>
      </c>
      <c r="R283" s="34">
        <f t="shared" si="25"/>
        <v>7811.1187000000009</v>
      </c>
    </row>
    <row r="284" spans="1:18" x14ac:dyDescent="0.25">
      <c r="A284" s="43" t="s">
        <v>247</v>
      </c>
      <c r="B284" s="44">
        <v>45772</v>
      </c>
      <c r="C284" s="43">
        <v>167528</v>
      </c>
      <c r="D284" s="45">
        <v>5866.82</v>
      </c>
      <c r="E284" s="45">
        <v>0</v>
      </c>
      <c r="F284" s="43" t="s">
        <v>33</v>
      </c>
      <c r="G284" s="43">
        <v>1260</v>
      </c>
      <c r="H284" s="43" t="s">
        <v>14</v>
      </c>
      <c r="I284" s="43" t="s">
        <v>34</v>
      </c>
      <c r="J284" s="43" t="s">
        <v>11</v>
      </c>
      <c r="K284" s="46">
        <f t="shared" si="26"/>
        <v>900212.12999999989</v>
      </c>
      <c r="L284" s="47">
        <f>IF(I284="Product",IF(K284/'Commission Rate and Quota'!$D$5&lt;0.5,'Commission Rate and Quota'!$D$11,IF(K284/'Commission Rate and Quota'!$D$5&lt;0.75,'Commission Rate and Quota'!$D$12,IF(K284/'Commission Rate and Quota'!$D$5&lt;0.9,'Commission Rate and Quota'!$D$13,IF('Impact of Quota'!K284/'Commission Rate and Quota'!$D$5&lt;1,'Commission Rate and Quota'!$D$14,IF('Impact of Quota'!K284/'Commission Rate and Quota'!$D$5&lt;1.25,'Commission Rate and Quota'!$D$15,'Commission Rate and Quota'!$D$16))))),IF(K284/'Commission Rate and Quota'!$E$5&lt;0.5,'Commission Rate and Quota'!$E$11,IF(K284/'Commission Rate and Quota'!$E$5&lt;0.75,'Commission Rate and Quota'!$E$12,IF(K284/'Commission Rate and Quota'!$E$5&lt;0.9,'Commission Rate and Quota'!$E$13,IF(K284/'Commission Rate and Quota'!$E$5&lt;1,'Commission Rate and Quota'!$E$14,IF(K284/'Commission Rate and Quota'!$E$5&lt;1.25,'Commission Rate and Quota'!$E$15,'Commission Rate and Quota'!$E$16))))))</f>
        <v>7.0000000000000007E-2</v>
      </c>
      <c r="M284" s="46">
        <f t="shared" si="27"/>
        <v>410.67740000000003</v>
      </c>
      <c r="N284" s="51">
        <f>IF(I284="Product",K284/'Commission Rate and Quota'!$D$5,K284/'Commission Rate and Quota'!$E$5)</f>
        <v>0.25823352234441438</v>
      </c>
      <c r="O284" s="43">
        <f t="shared" si="28"/>
        <v>0</v>
      </c>
      <c r="P284" s="29">
        <f t="shared" si="29"/>
        <v>0</v>
      </c>
      <c r="Q284" s="47">
        <f>IF(I284="Product",IF(K284/$S$4&lt;0.5,'Commission Rate and Quota'!$D$11,IF(K284/$S$4&lt;0.75,'Commission Rate and Quota'!$D$12,IF(K284/$S$4&lt;0.9,'Commission Rate and Quota'!$D$13,IF('Impact of Quota'!K284/$S$4,'Commission Rate and Quota'!$D$14,IF('Impact of Quota'!K284/$S$4&lt;1.25,'Commission Rate and Quota'!$D$15,'Commission Rate and Quota'!$D$16))))),IF(K284/$S$4&lt;0.5,'Commission Rate and Quota'!$E$11,IF(K284/$S$4&lt;0.75,'Commission Rate and Quota'!$E$12,IF(K284/$S$4&lt;0.9,'Commission Rate and Quota'!$E$13,IF(K284/$S$4&lt;1,'Commission Rate and Quota'!$E$14,IF(K284/$S$4&lt;1.25,'Commission Rate and Quota'!$E$15,'Commission Rate and Quota'!$E$16))))))</f>
        <v>7.0000000000000007E-2</v>
      </c>
      <c r="R284" s="34">
        <f t="shared" si="25"/>
        <v>410.67740000000003</v>
      </c>
    </row>
    <row r="285" spans="1:18" x14ac:dyDescent="0.25">
      <c r="A285" s="43" t="s">
        <v>149</v>
      </c>
      <c r="B285" s="44">
        <v>45784</v>
      </c>
      <c r="C285" s="43">
        <v>70610</v>
      </c>
      <c r="D285" s="45">
        <v>8894.1</v>
      </c>
      <c r="E285" s="45">
        <v>1157.4000000000001</v>
      </c>
      <c r="F285" s="43" t="s">
        <v>33</v>
      </c>
      <c r="G285" s="43">
        <v>1260</v>
      </c>
      <c r="H285" s="43" t="s">
        <v>14</v>
      </c>
      <c r="I285" s="43" t="s">
        <v>34</v>
      </c>
      <c r="J285" s="43" t="s">
        <v>11</v>
      </c>
      <c r="K285" s="46">
        <f t="shared" si="26"/>
        <v>909106.22999999986</v>
      </c>
      <c r="L285" s="47">
        <f>IF(I285="Product",IF(K285/'Commission Rate and Quota'!$D$5&lt;0.5,'Commission Rate and Quota'!$D$11,IF(K285/'Commission Rate and Quota'!$D$5&lt;0.75,'Commission Rate and Quota'!$D$12,IF(K285/'Commission Rate and Quota'!$D$5&lt;0.9,'Commission Rate and Quota'!$D$13,IF('Impact of Quota'!K285/'Commission Rate and Quota'!$D$5&lt;1,'Commission Rate and Quota'!$D$14,IF('Impact of Quota'!K285/'Commission Rate and Quota'!$D$5&lt;1.25,'Commission Rate and Quota'!$D$15,'Commission Rate and Quota'!$D$16))))),IF(K285/'Commission Rate and Quota'!$E$5&lt;0.5,'Commission Rate and Quota'!$E$11,IF(K285/'Commission Rate and Quota'!$E$5&lt;0.75,'Commission Rate and Quota'!$E$12,IF(K285/'Commission Rate and Quota'!$E$5&lt;0.9,'Commission Rate and Quota'!$E$13,IF(K285/'Commission Rate and Quota'!$E$5&lt;1,'Commission Rate and Quota'!$E$14,IF(K285/'Commission Rate and Quota'!$E$5&lt;1.25,'Commission Rate and Quota'!$E$15,'Commission Rate and Quota'!$E$16))))))</f>
        <v>7.0000000000000007E-2</v>
      </c>
      <c r="M285" s="46">
        <f t="shared" si="27"/>
        <v>622.5870000000001</v>
      </c>
      <c r="N285" s="51">
        <f>IF(I285="Product",K285/'Commission Rate and Quota'!$D$5,K285/'Commission Rate and Quota'!$E$5)</f>
        <v>0.26078487073724643</v>
      </c>
      <c r="O285" s="43">
        <f t="shared" si="28"/>
        <v>0</v>
      </c>
      <c r="P285" s="29">
        <f t="shared" si="29"/>
        <v>0.13013121057779878</v>
      </c>
      <c r="Q285" s="47">
        <f>IF(I285="Product",IF(K285/$S$4&lt;0.5,'Commission Rate and Quota'!$D$11,IF(K285/$S$4&lt;0.75,'Commission Rate and Quota'!$D$12,IF(K285/$S$4&lt;0.9,'Commission Rate and Quota'!$D$13,IF('Impact of Quota'!K285/$S$4,'Commission Rate and Quota'!$D$14,IF('Impact of Quota'!K285/$S$4&lt;1.25,'Commission Rate and Quota'!$D$15,'Commission Rate and Quota'!$D$16))))),IF(K285/$S$4&lt;0.5,'Commission Rate and Quota'!$E$11,IF(K285/$S$4&lt;0.75,'Commission Rate and Quota'!$E$12,IF(K285/$S$4&lt;0.9,'Commission Rate and Quota'!$E$13,IF(K285/$S$4&lt;1,'Commission Rate and Quota'!$E$14,IF(K285/$S$4&lt;1.25,'Commission Rate and Quota'!$E$15,'Commission Rate and Quota'!$E$16))))))</f>
        <v>7.0000000000000007E-2</v>
      </c>
      <c r="R285" s="34">
        <f t="shared" si="25"/>
        <v>622.5870000000001</v>
      </c>
    </row>
    <row r="286" spans="1:18" x14ac:dyDescent="0.25">
      <c r="A286" s="43" t="s">
        <v>149</v>
      </c>
      <c r="B286" s="44">
        <v>45784</v>
      </c>
      <c r="C286" s="43">
        <v>70610</v>
      </c>
      <c r="D286" s="45">
        <v>9825.18</v>
      </c>
      <c r="E286" s="45">
        <v>1278.58</v>
      </c>
      <c r="F286" s="43" t="s">
        <v>33</v>
      </c>
      <c r="G286" s="43">
        <v>1260</v>
      </c>
      <c r="H286" s="43" t="s">
        <v>14</v>
      </c>
      <c r="I286" s="43" t="s">
        <v>34</v>
      </c>
      <c r="J286" s="43" t="s">
        <v>11</v>
      </c>
      <c r="K286" s="46">
        <f t="shared" si="26"/>
        <v>918931.40999999992</v>
      </c>
      <c r="L286" s="47">
        <f>IF(I286="Product",IF(K286/'Commission Rate and Quota'!$D$5&lt;0.5,'Commission Rate and Quota'!$D$11,IF(K286/'Commission Rate and Quota'!$D$5&lt;0.75,'Commission Rate and Quota'!$D$12,IF(K286/'Commission Rate and Quota'!$D$5&lt;0.9,'Commission Rate and Quota'!$D$13,IF('Impact of Quota'!K286/'Commission Rate and Quota'!$D$5&lt;1,'Commission Rate and Quota'!$D$14,IF('Impact of Quota'!K286/'Commission Rate and Quota'!$D$5&lt;1.25,'Commission Rate and Quota'!$D$15,'Commission Rate and Quota'!$D$16))))),IF(K286/'Commission Rate and Quota'!$E$5&lt;0.5,'Commission Rate and Quota'!$E$11,IF(K286/'Commission Rate and Quota'!$E$5&lt;0.75,'Commission Rate and Quota'!$E$12,IF(K286/'Commission Rate and Quota'!$E$5&lt;0.9,'Commission Rate and Quota'!$E$13,IF(K286/'Commission Rate and Quota'!$E$5&lt;1,'Commission Rate and Quota'!$E$14,IF(K286/'Commission Rate and Quota'!$E$5&lt;1.25,'Commission Rate and Quota'!$E$15,'Commission Rate and Quota'!$E$16))))))</f>
        <v>7.0000000000000007E-2</v>
      </c>
      <c r="M286" s="46">
        <f t="shared" si="27"/>
        <v>687.76260000000013</v>
      </c>
      <c r="N286" s="51">
        <f>IF(I286="Product",K286/'Commission Rate and Quota'!$D$5,K286/'Commission Rate and Quota'!$E$5)</f>
        <v>0.2636033073640312</v>
      </c>
      <c r="O286" s="43">
        <f t="shared" si="28"/>
        <v>0</v>
      </c>
      <c r="P286" s="29">
        <f t="shared" si="29"/>
        <v>0.13013298484099017</v>
      </c>
      <c r="Q286" s="47">
        <f>IF(I286="Product",IF(K286/$S$4&lt;0.5,'Commission Rate and Quota'!$D$11,IF(K286/$S$4&lt;0.75,'Commission Rate and Quota'!$D$12,IF(K286/$S$4&lt;0.9,'Commission Rate and Quota'!$D$13,IF('Impact of Quota'!K286/$S$4,'Commission Rate and Quota'!$D$14,IF('Impact of Quota'!K286/$S$4&lt;1.25,'Commission Rate and Quota'!$D$15,'Commission Rate and Quota'!$D$16))))),IF(K286/$S$4&lt;0.5,'Commission Rate and Quota'!$E$11,IF(K286/$S$4&lt;0.75,'Commission Rate and Quota'!$E$12,IF(K286/$S$4&lt;0.9,'Commission Rate and Quota'!$E$13,IF(K286/$S$4&lt;1,'Commission Rate and Quota'!$E$14,IF(K286/$S$4&lt;1.25,'Commission Rate and Quota'!$E$15,'Commission Rate and Quota'!$E$16))))))</f>
        <v>7.0000000000000007E-2</v>
      </c>
      <c r="R286" s="34">
        <f t="shared" si="25"/>
        <v>687.76260000000013</v>
      </c>
    </row>
    <row r="287" spans="1:18" x14ac:dyDescent="0.25">
      <c r="A287" s="43" t="s">
        <v>149</v>
      </c>
      <c r="B287" s="44">
        <v>45784</v>
      </c>
      <c r="C287" s="43">
        <v>70610</v>
      </c>
      <c r="D287" s="45">
        <v>667.07</v>
      </c>
      <c r="E287" s="45">
        <v>0</v>
      </c>
      <c r="F287" s="43" t="s">
        <v>33</v>
      </c>
      <c r="G287" s="43">
        <v>1260</v>
      </c>
      <c r="H287" s="43" t="s">
        <v>14</v>
      </c>
      <c r="I287" s="43" t="s">
        <v>34</v>
      </c>
      <c r="J287" s="43" t="s">
        <v>11</v>
      </c>
      <c r="K287" s="46">
        <f t="shared" si="26"/>
        <v>919598.47999999986</v>
      </c>
      <c r="L287" s="47">
        <f>IF(I287="Product",IF(K287/'Commission Rate and Quota'!$D$5&lt;0.5,'Commission Rate and Quota'!$D$11,IF(K287/'Commission Rate and Quota'!$D$5&lt;0.75,'Commission Rate and Quota'!$D$12,IF(K287/'Commission Rate and Quota'!$D$5&lt;0.9,'Commission Rate and Quota'!$D$13,IF('Impact of Quota'!K287/'Commission Rate and Quota'!$D$5&lt;1,'Commission Rate and Quota'!$D$14,IF('Impact of Quota'!K287/'Commission Rate and Quota'!$D$5&lt;1.25,'Commission Rate and Quota'!$D$15,'Commission Rate and Quota'!$D$16))))),IF(K287/'Commission Rate and Quota'!$E$5&lt;0.5,'Commission Rate and Quota'!$E$11,IF(K287/'Commission Rate and Quota'!$E$5&lt;0.75,'Commission Rate and Quota'!$E$12,IF(K287/'Commission Rate and Quota'!$E$5&lt;0.9,'Commission Rate and Quota'!$E$13,IF(K287/'Commission Rate and Quota'!$E$5&lt;1,'Commission Rate and Quota'!$E$14,IF(K287/'Commission Rate and Quota'!$E$5&lt;1.25,'Commission Rate and Quota'!$E$15,'Commission Rate and Quota'!$E$16))))))</f>
        <v>7.0000000000000007E-2</v>
      </c>
      <c r="M287" s="46">
        <f t="shared" si="27"/>
        <v>46.694900000000011</v>
      </c>
      <c r="N287" s="51">
        <f>IF(I287="Product",K287/'Commission Rate and Quota'!$D$5,K287/'Commission Rate and Quota'!$E$5)</f>
        <v>0.26379466207922514</v>
      </c>
      <c r="O287" s="43">
        <f t="shared" si="28"/>
        <v>0</v>
      </c>
      <c r="P287" s="29">
        <f t="shared" si="29"/>
        <v>0</v>
      </c>
      <c r="Q287" s="47">
        <f>IF(I287="Product",IF(K287/$S$4&lt;0.5,'Commission Rate and Quota'!$D$11,IF(K287/$S$4&lt;0.75,'Commission Rate and Quota'!$D$12,IF(K287/$S$4&lt;0.9,'Commission Rate and Quota'!$D$13,IF('Impact of Quota'!K287/$S$4,'Commission Rate and Quota'!$D$14,IF('Impact of Quota'!K287/$S$4&lt;1.25,'Commission Rate and Quota'!$D$15,'Commission Rate and Quota'!$D$16))))),IF(K287/$S$4&lt;0.5,'Commission Rate and Quota'!$E$11,IF(K287/$S$4&lt;0.75,'Commission Rate and Quota'!$E$12,IF(K287/$S$4&lt;0.9,'Commission Rate and Quota'!$E$13,IF(K287/$S$4&lt;1,'Commission Rate and Quota'!$E$14,IF(K287/$S$4&lt;1.25,'Commission Rate and Quota'!$E$15,'Commission Rate and Quota'!$E$16))))))</f>
        <v>7.0000000000000007E-2</v>
      </c>
      <c r="R287" s="34">
        <f t="shared" si="25"/>
        <v>46.694900000000011</v>
      </c>
    </row>
    <row r="288" spans="1:18" x14ac:dyDescent="0.25">
      <c r="A288" s="43" t="s">
        <v>267</v>
      </c>
      <c r="B288" s="44">
        <v>45784</v>
      </c>
      <c r="C288" s="43">
        <v>169718</v>
      </c>
      <c r="D288" s="45">
        <v>1772.76</v>
      </c>
      <c r="E288" s="45">
        <v>212.76</v>
      </c>
      <c r="F288" s="43" t="s">
        <v>33</v>
      </c>
      <c r="G288" s="43">
        <v>1260</v>
      </c>
      <c r="H288" s="43" t="s">
        <v>14</v>
      </c>
      <c r="I288" s="43" t="s">
        <v>34</v>
      </c>
      <c r="J288" s="43" t="s">
        <v>11</v>
      </c>
      <c r="K288" s="46">
        <f t="shared" si="26"/>
        <v>921371.23999999987</v>
      </c>
      <c r="L288" s="47">
        <f>IF(I288="Product",IF(K288/'Commission Rate and Quota'!$D$5&lt;0.5,'Commission Rate and Quota'!$D$11,IF(K288/'Commission Rate and Quota'!$D$5&lt;0.75,'Commission Rate and Quota'!$D$12,IF(K288/'Commission Rate and Quota'!$D$5&lt;0.9,'Commission Rate and Quota'!$D$13,IF('Impact of Quota'!K288/'Commission Rate and Quota'!$D$5&lt;1,'Commission Rate and Quota'!$D$14,IF('Impact of Quota'!K288/'Commission Rate and Quota'!$D$5&lt;1.25,'Commission Rate and Quota'!$D$15,'Commission Rate and Quota'!$D$16))))),IF(K288/'Commission Rate and Quota'!$E$5&lt;0.5,'Commission Rate and Quota'!$E$11,IF(K288/'Commission Rate and Quota'!$E$5&lt;0.75,'Commission Rate and Quota'!$E$12,IF(K288/'Commission Rate and Quota'!$E$5&lt;0.9,'Commission Rate and Quota'!$E$13,IF(K288/'Commission Rate and Quota'!$E$5&lt;1,'Commission Rate and Quota'!$E$14,IF(K288/'Commission Rate and Quota'!$E$5&lt;1.25,'Commission Rate and Quota'!$E$15,'Commission Rate and Quota'!$E$16))))))</f>
        <v>7.0000000000000007E-2</v>
      </c>
      <c r="M288" s="46">
        <f t="shared" si="27"/>
        <v>124.09320000000001</v>
      </c>
      <c r="N288" s="51">
        <f>IF(I288="Product",K288/'Commission Rate and Quota'!$D$5,K288/'Commission Rate and Quota'!$E$5)</f>
        <v>0.26430319339513986</v>
      </c>
      <c r="O288" s="43">
        <f t="shared" si="28"/>
        <v>0</v>
      </c>
      <c r="P288" s="29">
        <f t="shared" si="29"/>
        <v>0.12001624585392269</v>
      </c>
      <c r="Q288" s="47">
        <f>IF(I288="Product",IF(K288/$S$4&lt;0.5,'Commission Rate and Quota'!$D$11,IF(K288/$S$4&lt;0.75,'Commission Rate and Quota'!$D$12,IF(K288/$S$4&lt;0.9,'Commission Rate and Quota'!$D$13,IF('Impact of Quota'!K288/$S$4,'Commission Rate and Quota'!$D$14,IF('Impact of Quota'!K288/$S$4&lt;1.25,'Commission Rate and Quota'!$D$15,'Commission Rate and Quota'!$D$16))))),IF(K288/$S$4&lt;0.5,'Commission Rate and Quota'!$E$11,IF(K288/$S$4&lt;0.75,'Commission Rate and Quota'!$E$12,IF(K288/$S$4&lt;0.9,'Commission Rate and Quota'!$E$13,IF(K288/$S$4&lt;1,'Commission Rate and Quota'!$E$14,IF(K288/$S$4&lt;1.25,'Commission Rate and Quota'!$E$15,'Commission Rate and Quota'!$E$16))))))</f>
        <v>7.0000000000000007E-2</v>
      </c>
      <c r="R288" s="34">
        <f t="shared" si="25"/>
        <v>124.09320000000001</v>
      </c>
    </row>
    <row r="289" spans="1:18" x14ac:dyDescent="0.25">
      <c r="A289" s="43" t="s">
        <v>267</v>
      </c>
      <c r="B289" s="44">
        <v>45784</v>
      </c>
      <c r="C289" s="43">
        <v>169718</v>
      </c>
      <c r="D289" s="45">
        <v>26887.22</v>
      </c>
      <c r="E289" s="45">
        <v>3227.22</v>
      </c>
      <c r="F289" s="43" t="s">
        <v>33</v>
      </c>
      <c r="G289" s="43">
        <v>1260</v>
      </c>
      <c r="H289" s="43" t="s">
        <v>14</v>
      </c>
      <c r="I289" s="43" t="s">
        <v>34</v>
      </c>
      <c r="J289" s="43" t="s">
        <v>11</v>
      </c>
      <c r="K289" s="46">
        <f t="shared" si="26"/>
        <v>948258.45999999985</v>
      </c>
      <c r="L289" s="47">
        <f>IF(I289="Product",IF(K289/'Commission Rate and Quota'!$D$5&lt;0.5,'Commission Rate and Quota'!$D$11,IF(K289/'Commission Rate and Quota'!$D$5&lt;0.75,'Commission Rate and Quota'!$D$12,IF(K289/'Commission Rate and Quota'!$D$5&lt;0.9,'Commission Rate and Quota'!$D$13,IF('Impact of Quota'!K289/'Commission Rate and Quota'!$D$5&lt;1,'Commission Rate and Quota'!$D$14,IF('Impact of Quota'!K289/'Commission Rate and Quota'!$D$5&lt;1.25,'Commission Rate and Quota'!$D$15,'Commission Rate and Quota'!$D$16))))),IF(K289/'Commission Rate and Quota'!$E$5&lt;0.5,'Commission Rate and Quota'!$E$11,IF(K289/'Commission Rate and Quota'!$E$5&lt;0.75,'Commission Rate and Quota'!$E$12,IF(K289/'Commission Rate and Quota'!$E$5&lt;0.9,'Commission Rate and Quota'!$E$13,IF(K289/'Commission Rate and Quota'!$E$5&lt;1,'Commission Rate and Quota'!$E$14,IF(K289/'Commission Rate and Quota'!$E$5&lt;1.25,'Commission Rate and Quota'!$E$15,'Commission Rate and Quota'!$E$16))))))</f>
        <v>7.0000000000000007E-2</v>
      </c>
      <c r="M289" s="46">
        <f t="shared" si="27"/>
        <v>1882.1054000000004</v>
      </c>
      <c r="N289" s="51">
        <f>IF(I289="Product",K289/'Commission Rate and Quota'!$D$5,K289/'Commission Rate and Quota'!$E$5)</f>
        <v>0.27201602162224803</v>
      </c>
      <c r="O289" s="43">
        <f t="shared" si="28"/>
        <v>0</v>
      </c>
      <c r="P289" s="29">
        <f t="shared" si="29"/>
        <v>0.12002802818588161</v>
      </c>
      <c r="Q289" s="47">
        <f>IF(I289="Product",IF(K289/$S$4&lt;0.5,'Commission Rate and Quota'!$D$11,IF(K289/$S$4&lt;0.75,'Commission Rate and Quota'!$D$12,IF(K289/$S$4&lt;0.9,'Commission Rate and Quota'!$D$13,IF('Impact of Quota'!K289/$S$4,'Commission Rate and Quota'!$D$14,IF('Impact of Quota'!K289/$S$4&lt;1.25,'Commission Rate and Quota'!$D$15,'Commission Rate and Quota'!$D$16))))),IF(K289/$S$4&lt;0.5,'Commission Rate and Quota'!$E$11,IF(K289/$S$4&lt;0.75,'Commission Rate and Quota'!$E$12,IF(K289/$S$4&lt;0.9,'Commission Rate and Quota'!$E$13,IF(K289/$S$4&lt;1,'Commission Rate and Quota'!$E$14,IF(K289/$S$4&lt;1.25,'Commission Rate and Quota'!$E$15,'Commission Rate and Quota'!$E$16))))))</f>
        <v>7.0000000000000007E-2</v>
      </c>
      <c r="R289" s="34">
        <f t="shared" si="25"/>
        <v>1882.1054000000004</v>
      </c>
    </row>
    <row r="290" spans="1:18" x14ac:dyDescent="0.25">
      <c r="A290" s="43" t="s">
        <v>267</v>
      </c>
      <c r="B290" s="44">
        <v>45784</v>
      </c>
      <c r="C290" s="43">
        <v>169718</v>
      </c>
      <c r="D290" s="45">
        <v>42655.9</v>
      </c>
      <c r="E290" s="45">
        <v>5119.8999999999996</v>
      </c>
      <c r="F290" s="43" t="s">
        <v>33</v>
      </c>
      <c r="G290" s="43">
        <v>1260</v>
      </c>
      <c r="H290" s="43" t="s">
        <v>14</v>
      </c>
      <c r="I290" s="43" t="s">
        <v>34</v>
      </c>
      <c r="J290" s="43" t="s">
        <v>11</v>
      </c>
      <c r="K290" s="46">
        <f t="shared" si="26"/>
        <v>990914.35999999987</v>
      </c>
      <c r="L290" s="47">
        <f>IF(I290="Product",IF(K290/'Commission Rate and Quota'!$D$5&lt;0.5,'Commission Rate and Quota'!$D$11,IF(K290/'Commission Rate and Quota'!$D$5&lt;0.75,'Commission Rate and Quota'!$D$12,IF(K290/'Commission Rate and Quota'!$D$5&lt;0.9,'Commission Rate and Quota'!$D$13,IF('Impact of Quota'!K290/'Commission Rate and Quota'!$D$5&lt;1,'Commission Rate and Quota'!$D$14,IF('Impact of Quota'!K290/'Commission Rate and Quota'!$D$5&lt;1.25,'Commission Rate and Quota'!$D$15,'Commission Rate and Quota'!$D$16))))),IF(K290/'Commission Rate and Quota'!$E$5&lt;0.5,'Commission Rate and Quota'!$E$11,IF(K290/'Commission Rate and Quota'!$E$5&lt;0.75,'Commission Rate and Quota'!$E$12,IF(K290/'Commission Rate and Quota'!$E$5&lt;0.9,'Commission Rate and Quota'!$E$13,IF(K290/'Commission Rate and Quota'!$E$5&lt;1,'Commission Rate and Quota'!$E$14,IF(K290/'Commission Rate and Quota'!$E$5&lt;1.25,'Commission Rate and Quota'!$E$15,'Commission Rate and Quota'!$E$16))))))</f>
        <v>7.0000000000000007E-2</v>
      </c>
      <c r="M290" s="46">
        <f t="shared" si="27"/>
        <v>2985.9130000000005</v>
      </c>
      <c r="N290" s="51">
        <f>IF(I290="Product",K290/'Commission Rate and Quota'!$D$5,K290/'Commission Rate and Quota'!$E$5)</f>
        <v>0.28425223010987538</v>
      </c>
      <c r="O290" s="43">
        <f t="shared" si="28"/>
        <v>0</v>
      </c>
      <c r="P290" s="29">
        <f t="shared" si="29"/>
        <v>0.12002794455163295</v>
      </c>
      <c r="Q290" s="47">
        <f>IF(I290="Product",IF(K290/$S$4&lt;0.5,'Commission Rate and Quota'!$D$11,IF(K290/$S$4&lt;0.75,'Commission Rate and Quota'!$D$12,IF(K290/$S$4&lt;0.9,'Commission Rate and Quota'!$D$13,IF('Impact of Quota'!K290/$S$4,'Commission Rate and Quota'!$D$14,IF('Impact of Quota'!K290/$S$4&lt;1.25,'Commission Rate and Quota'!$D$15,'Commission Rate and Quota'!$D$16))))),IF(K290/$S$4&lt;0.5,'Commission Rate and Quota'!$E$11,IF(K290/$S$4&lt;0.75,'Commission Rate and Quota'!$E$12,IF(K290/$S$4&lt;0.9,'Commission Rate and Quota'!$E$13,IF(K290/$S$4&lt;1,'Commission Rate and Quota'!$E$14,IF(K290/$S$4&lt;1.25,'Commission Rate and Quota'!$E$15,'Commission Rate and Quota'!$E$16))))))</f>
        <v>7.0000000000000007E-2</v>
      </c>
      <c r="R290" s="34">
        <f t="shared" si="25"/>
        <v>2985.9130000000005</v>
      </c>
    </row>
    <row r="291" spans="1:18" x14ac:dyDescent="0.25">
      <c r="A291" s="43" t="s">
        <v>267</v>
      </c>
      <c r="B291" s="44">
        <v>45784</v>
      </c>
      <c r="C291" s="43">
        <v>169718</v>
      </c>
      <c r="D291" s="45">
        <v>2265.41</v>
      </c>
      <c r="E291" s="45">
        <v>0</v>
      </c>
      <c r="F291" s="43" t="s">
        <v>33</v>
      </c>
      <c r="G291" s="43">
        <v>1260</v>
      </c>
      <c r="H291" s="43" t="s">
        <v>14</v>
      </c>
      <c r="I291" s="43" t="s">
        <v>34</v>
      </c>
      <c r="J291" s="43" t="s">
        <v>11</v>
      </c>
      <c r="K291" s="46">
        <f t="shared" si="26"/>
        <v>993179.7699999999</v>
      </c>
      <c r="L291" s="47">
        <f>IF(I291="Product",IF(K291/'Commission Rate and Quota'!$D$5&lt;0.5,'Commission Rate and Quota'!$D$11,IF(K291/'Commission Rate and Quota'!$D$5&lt;0.75,'Commission Rate and Quota'!$D$12,IF(K291/'Commission Rate and Quota'!$D$5&lt;0.9,'Commission Rate and Quota'!$D$13,IF('Impact of Quota'!K291/'Commission Rate and Quota'!$D$5&lt;1,'Commission Rate and Quota'!$D$14,IF('Impact of Quota'!K291/'Commission Rate and Quota'!$D$5&lt;1.25,'Commission Rate and Quota'!$D$15,'Commission Rate and Quota'!$D$16))))),IF(K291/'Commission Rate and Quota'!$E$5&lt;0.5,'Commission Rate and Quota'!$E$11,IF(K291/'Commission Rate and Quota'!$E$5&lt;0.75,'Commission Rate and Quota'!$E$12,IF(K291/'Commission Rate and Quota'!$E$5&lt;0.9,'Commission Rate and Quota'!$E$13,IF(K291/'Commission Rate and Quota'!$E$5&lt;1,'Commission Rate and Quota'!$E$14,IF(K291/'Commission Rate and Quota'!$E$5&lt;1.25,'Commission Rate and Quota'!$E$15,'Commission Rate and Quota'!$E$16))))))</f>
        <v>7.0000000000000007E-2</v>
      </c>
      <c r="M291" s="46">
        <f t="shared" si="27"/>
        <v>158.5787</v>
      </c>
      <c r="N291" s="51">
        <f>IF(I291="Product",K291/'Commission Rate and Quota'!$D$5,K291/'Commission Rate and Quota'!$E$5)</f>
        <v>0.28490208227733538</v>
      </c>
      <c r="O291" s="43">
        <f t="shared" si="28"/>
        <v>0</v>
      </c>
      <c r="P291" s="29">
        <f t="shared" si="29"/>
        <v>0</v>
      </c>
      <c r="Q291" s="47">
        <f>IF(I291="Product",IF(K291/$S$4&lt;0.5,'Commission Rate and Quota'!$D$11,IF(K291/$S$4&lt;0.75,'Commission Rate and Quota'!$D$12,IF(K291/$S$4&lt;0.9,'Commission Rate and Quota'!$D$13,IF('Impact of Quota'!K291/$S$4,'Commission Rate and Quota'!$D$14,IF('Impact of Quota'!K291/$S$4&lt;1.25,'Commission Rate and Quota'!$D$15,'Commission Rate and Quota'!$D$16))))),IF(K291/$S$4&lt;0.5,'Commission Rate and Quota'!$E$11,IF(K291/$S$4&lt;0.75,'Commission Rate and Quota'!$E$12,IF(K291/$S$4&lt;0.9,'Commission Rate and Quota'!$E$13,IF(K291/$S$4&lt;1,'Commission Rate and Quota'!$E$14,IF(K291/$S$4&lt;1.25,'Commission Rate and Quota'!$E$15,'Commission Rate and Quota'!$E$16))))))</f>
        <v>7.0000000000000007E-2</v>
      </c>
      <c r="R291" s="34">
        <f t="shared" si="25"/>
        <v>158.5787</v>
      </c>
    </row>
    <row r="292" spans="1:18" x14ac:dyDescent="0.25">
      <c r="A292" s="43" t="s">
        <v>184</v>
      </c>
      <c r="B292" s="44">
        <v>45785</v>
      </c>
      <c r="C292" s="43">
        <v>166022</v>
      </c>
      <c r="D292" s="45">
        <v>920</v>
      </c>
      <c r="E292" s="45">
        <v>99</v>
      </c>
      <c r="F292" s="43" t="s">
        <v>33</v>
      </c>
      <c r="G292" s="43">
        <v>1260</v>
      </c>
      <c r="H292" s="43" t="s">
        <v>14</v>
      </c>
      <c r="I292" s="43" t="s">
        <v>34</v>
      </c>
      <c r="J292" s="43" t="s">
        <v>11</v>
      </c>
      <c r="K292" s="46">
        <f t="shared" si="26"/>
        <v>994099.7699999999</v>
      </c>
      <c r="L292" s="47">
        <f>IF(I292="Product",IF(K292/'Commission Rate and Quota'!$D$5&lt;0.5,'Commission Rate and Quota'!$D$11,IF(K292/'Commission Rate and Quota'!$D$5&lt;0.75,'Commission Rate and Quota'!$D$12,IF(K292/'Commission Rate and Quota'!$D$5&lt;0.9,'Commission Rate and Quota'!$D$13,IF('Impact of Quota'!K292/'Commission Rate and Quota'!$D$5&lt;1,'Commission Rate and Quota'!$D$14,IF('Impact of Quota'!K292/'Commission Rate and Quota'!$D$5&lt;1.25,'Commission Rate and Quota'!$D$15,'Commission Rate and Quota'!$D$16))))),IF(K292/'Commission Rate and Quota'!$E$5&lt;0.5,'Commission Rate and Quota'!$E$11,IF(K292/'Commission Rate and Quota'!$E$5&lt;0.75,'Commission Rate and Quota'!$E$12,IF(K292/'Commission Rate and Quota'!$E$5&lt;0.9,'Commission Rate and Quota'!$E$13,IF(K292/'Commission Rate and Quota'!$E$5&lt;1,'Commission Rate and Quota'!$E$14,IF(K292/'Commission Rate and Quota'!$E$5&lt;1.25,'Commission Rate and Quota'!$E$15,'Commission Rate and Quota'!$E$16))))))</f>
        <v>7.0000000000000007E-2</v>
      </c>
      <c r="M292" s="46">
        <f t="shared" si="27"/>
        <v>64.400000000000006</v>
      </c>
      <c r="N292" s="51">
        <f>IF(I292="Product",K292/'Commission Rate and Quota'!$D$5,K292/'Commission Rate and Quota'!$E$5)</f>
        <v>0.28516599211884891</v>
      </c>
      <c r="O292" s="43">
        <f t="shared" si="28"/>
        <v>0</v>
      </c>
      <c r="P292" s="29">
        <f t="shared" si="29"/>
        <v>0.10760869565217392</v>
      </c>
      <c r="Q292" s="47">
        <f>IF(I292="Product",IF(K292/$S$4&lt;0.5,'Commission Rate and Quota'!$D$11,IF(K292/$S$4&lt;0.75,'Commission Rate and Quota'!$D$12,IF(K292/$S$4&lt;0.9,'Commission Rate and Quota'!$D$13,IF('Impact of Quota'!K292/$S$4,'Commission Rate and Quota'!$D$14,IF('Impact of Quota'!K292/$S$4&lt;1.25,'Commission Rate and Quota'!$D$15,'Commission Rate and Quota'!$D$16))))),IF(K292/$S$4&lt;0.5,'Commission Rate and Quota'!$E$11,IF(K292/$S$4&lt;0.75,'Commission Rate and Quota'!$E$12,IF(K292/$S$4&lt;0.9,'Commission Rate and Quota'!$E$13,IF(K292/$S$4&lt;1,'Commission Rate and Quota'!$E$14,IF(K292/$S$4&lt;1.25,'Commission Rate and Quota'!$E$15,'Commission Rate and Quota'!$E$16))))))</f>
        <v>7.0000000000000007E-2</v>
      </c>
      <c r="R292" s="34">
        <f t="shared" si="25"/>
        <v>64.400000000000006</v>
      </c>
    </row>
    <row r="293" spans="1:18" x14ac:dyDescent="0.25">
      <c r="A293" s="43" t="s">
        <v>184</v>
      </c>
      <c r="B293" s="44">
        <v>45785</v>
      </c>
      <c r="C293" s="43">
        <v>166022</v>
      </c>
      <c r="D293" s="45">
        <v>23110.639999999999</v>
      </c>
      <c r="E293" s="45">
        <v>2316.48</v>
      </c>
      <c r="F293" s="43" t="s">
        <v>33</v>
      </c>
      <c r="G293" s="43">
        <v>1260</v>
      </c>
      <c r="H293" s="43" t="s">
        <v>14</v>
      </c>
      <c r="I293" s="43" t="s">
        <v>34</v>
      </c>
      <c r="J293" s="43" t="s">
        <v>11</v>
      </c>
      <c r="K293" s="46">
        <f t="shared" si="26"/>
        <v>1017210.4099999999</v>
      </c>
      <c r="L293" s="47">
        <f>IF(I293="Product",IF(K293/'Commission Rate and Quota'!$D$5&lt;0.5,'Commission Rate and Quota'!$D$11,IF(K293/'Commission Rate and Quota'!$D$5&lt;0.75,'Commission Rate and Quota'!$D$12,IF(K293/'Commission Rate and Quota'!$D$5&lt;0.9,'Commission Rate and Quota'!$D$13,IF('Impact of Quota'!K293/'Commission Rate and Quota'!$D$5&lt;1,'Commission Rate and Quota'!$D$14,IF('Impact of Quota'!K293/'Commission Rate and Quota'!$D$5&lt;1.25,'Commission Rate and Quota'!$D$15,'Commission Rate and Quota'!$D$16))))),IF(K293/'Commission Rate and Quota'!$E$5&lt;0.5,'Commission Rate and Quota'!$E$11,IF(K293/'Commission Rate and Quota'!$E$5&lt;0.75,'Commission Rate and Quota'!$E$12,IF(K293/'Commission Rate and Quota'!$E$5&lt;0.9,'Commission Rate and Quota'!$E$13,IF(K293/'Commission Rate and Quota'!$E$5&lt;1,'Commission Rate and Quota'!$E$14,IF(K293/'Commission Rate and Quota'!$E$5&lt;1.25,'Commission Rate and Quota'!$E$15,'Commission Rate and Quota'!$E$16))))))</f>
        <v>7.0000000000000007E-2</v>
      </c>
      <c r="M293" s="46">
        <f t="shared" si="27"/>
        <v>1617.7448000000002</v>
      </c>
      <c r="N293" s="51">
        <f>IF(I293="Product",K293/'Commission Rate and Quota'!$D$5,K293/'Commission Rate and Quota'!$E$5)</f>
        <v>0.29179547618371449</v>
      </c>
      <c r="O293" s="43">
        <f t="shared" si="28"/>
        <v>0</v>
      </c>
      <c r="P293" s="29">
        <f t="shared" si="29"/>
        <v>0.10023435093099975</v>
      </c>
      <c r="Q293" s="47">
        <f>IF(I293="Product",IF(K293/$S$4&lt;0.5,'Commission Rate and Quota'!$D$11,IF(K293/$S$4&lt;0.75,'Commission Rate and Quota'!$D$12,IF(K293/$S$4&lt;0.9,'Commission Rate and Quota'!$D$13,IF('Impact of Quota'!K293/$S$4,'Commission Rate and Quota'!$D$14,IF('Impact of Quota'!K293/$S$4&lt;1.25,'Commission Rate and Quota'!$D$15,'Commission Rate and Quota'!$D$16))))),IF(K293/$S$4&lt;0.5,'Commission Rate and Quota'!$E$11,IF(K293/$S$4&lt;0.75,'Commission Rate and Quota'!$E$12,IF(K293/$S$4&lt;0.9,'Commission Rate and Quota'!$E$13,IF(K293/$S$4&lt;1,'Commission Rate and Quota'!$E$14,IF(K293/$S$4&lt;1.25,'Commission Rate and Quota'!$E$15,'Commission Rate and Quota'!$E$16))))))</f>
        <v>7.0000000000000007E-2</v>
      </c>
      <c r="R293" s="34">
        <f t="shared" si="25"/>
        <v>1617.7448000000002</v>
      </c>
    </row>
    <row r="294" spans="1:18" x14ac:dyDescent="0.25">
      <c r="A294" s="43" t="s">
        <v>184</v>
      </c>
      <c r="B294" s="44">
        <v>45785</v>
      </c>
      <c r="C294" s="43">
        <v>166022</v>
      </c>
      <c r="D294" s="45">
        <v>1802.3</v>
      </c>
      <c r="E294" s="45">
        <v>0</v>
      </c>
      <c r="F294" s="43" t="s">
        <v>33</v>
      </c>
      <c r="G294" s="43">
        <v>1260</v>
      </c>
      <c r="H294" s="43" t="s">
        <v>14</v>
      </c>
      <c r="I294" s="43" t="s">
        <v>34</v>
      </c>
      <c r="J294" s="43" t="s">
        <v>11</v>
      </c>
      <c r="K294" s="46">
        <f t="shared" si="26"/>
        <v>1019012.71</v>
      </c>
      <c r="L294" s="47">
        <f>IF(I294="Product",IF(K294/'Commission Rate and Quota'!$D$5&lt;0.5,'Commission Rate and Quota'!$D$11,IF(K294/'Commission Rate and Quota'!$D$5&lt;0.75,'Commission Rate and Quota'!$D$12,IF(K294/'Commission Rate and Quota'!$D$5&lt;0.9,'Commission Rate and Quota'!$D$13,IF('Impact of Quota'!K294/'Commission Rate and Quota'!$D$5&lt;1,'Commission Rate and Quota'!$D$14,IF('Impact of Quota'!K294/'Commission Rate and Quota'!$D$5&lt;1.25,'Commission Rate and Quota'!$D$15,'Commission Rate and Quota'!$D$16))))),IF(K294/'Commission Rate and Quota'!$E$5&lt;0.5,'Commission Rate and Quota'!$E$11,IF(K294/'Commission Rate and Quota'!$E$5&lt;0.75,'Commission Rate and Quota'!$E$12,IF(K294/'Commission Rate and Quota'!$E$5&lt;0.9,'Commission Rate and Quota'!$E$13,IF(K294/'Commission Rate and Quota'!$E$5&lt;1,'Commission Rate and Quota'!$E$14,IF(K294/'Commission Rate and Quota'!$E$5&lt;1.25,'Commission Rate and Quota'!$E$15,'Commission Rate and Quota'!$E$16))))))</f>
        <v>7.0000000000000007E-2</v>
      </c>
      <c r="M294" s="46">
        <f t="shared" si="27"/>
        <v>126.16100000000002</v>
      </c>
      <c r="N294" s="51">
        <f>IF(I294="Product",K294/'Commission Rate and Quota'!$D$5,K294/'Commission Rate and Quota'!$E$5)</f>
        <v>0.29231248130040999</v>
      </c>
      <c r="O294" s="43">
        <f t="shared" si="28"/>
        <v>0</v>
      </c>
      <c r="P294" s="29">
        <f t="shared" si="29"/>
        <v>0</v>
      </c>
      <c r="Q294" s="47">
        <f>IF(I294="Product",IF(K294/$S$4&lt;0.5,'Commission Rate and Quota'!$D$11,IF(K294/$S$4&lt;0.75,'Commission Rate and Quota'!$D$12,IF(K294/$S$4&lt;0.9,'Commission Rate and Quota'!$D$13,IF('Impact of Quota'!K294/$S$4,'Commission Rate and Quota'!$D$14,IF('Impact of Quota'!K294/$S$4&lt;1.25,'Commission Rate and Quota'!$D$15,'Commission Rate and Quota'!$D$16))))),IF(K294/$S$4&lt;0.5,'Commission Rate and Quota'!$E$11,IF(K294/$S$4&lt;0.75,'Commission Rate and Quota'!$E$12,IF(K294/$S$4&lt;0.9,'Commission Rate and Quota'!$E$13,IF(K294/$S$4&lt;1,'Commission Rate and Quota'!$E$14,IF(K294/$S$4&lt;1.25,'Commission Rate and Quota'!$E$15,'Commission Rate and Quota'!$E$16))))))</f>
        <v>7.0000000000000007E-2</v>
      </c>
      <c r="R294" s="34">
        <f t="shared" si="25"/>
        <v>126.16100000000002</v>
      </c>
    </row>
    <row r="295" spans="1:18" x14ac:dyDescent="0.25">
      <c r="A295" s="43" t="s">
        <v>157</v>
      </c>
      <c r="B295" s="44">
        <v>45791</v>
      </c>
      <c r="C295" s="43">
        <v>71125</v>
      </c>
      <c r="D295" s="45">
        <v>25500.82</v>
      </c>
      <c r="E295" s="45">
        <v>3060.82</v>
      </c>
      <c r="F295" s="43" t="s">
        <v>33</v>
      </c>
      <c r="G295" s="43">
        <v>1260</v>
      </c>
      <c r="H295" s="43" t="s">
        <v>14</v>
      </c>
      <c r="I295" s="43" t="s">
        <v>34</v>
      </c>
      <c r="J295" s="43" t="s">
        <v>11</v>
      </c>
      <c r="K295" s="46">
        <f t="shared" si="26"/>
        <v>1044513.5299999999</v>
      </c>
      <c r="L295" s="47">
        <f>IF(I295="Product",IF(K295/'Commission Rate and Quota'!$D$5&lt;0.5,'Commission Rate and Quota'!$D$11,IF(K295/'Commission Rate and Quota'!$D$5&lt;0.75,'Commission Rate and Quota'!$D$12,IF(K295/'Commission Rate and Quota'!$D$5&lt;0.9,'Commission Rate and Quota'!$D$13,IF('Impact of Quota'!K295/'Commission Rate and Quota'!$D$5&lt;1,'Commission Rate and Quota'!$D$14,IF('Impact of Quota'!K295/'Commission Rate and Quota'!$D$5&lt;1.25,'Commission Rate and Quota'!$D$15,'Commission Rate and Quota'!$D$16))))),IF(K295/'Commission Rate and Quota'!$E$5&lt;0.5,'Commission Rate and Quota'!$E$11,IF(K295/'Commission Rate and Quota'!$E$5&lt;0.75,'Commission Rate and Quota'!$E$12,IF(K295/'Commission Rate and Quota'!$E$5&lt;0.9,'Commission Rate and Quota'!$E$13,IF(K295/'Commission Rate and Quota'!$E$5&lt;1,'Commission Rate and Quota'!$E$14,IF(K295/'Commission Rate and Quota'!$E$5&lt;1.25,'Commission Rate and Quota'!$E$15,'Commission Rate and Quota'!$E$16))))))</f>
        <v>7.0000000000000007E-2</v>
      </c>
      <c r="M295" s="46">
        <f t="shared" si="27"/>
        <v>1785.0574000000001</v>
      </c>
      <c r="N295" s="51">
        <f>IF(I295="Product",K295/'Commission Rate and Quota'!$D$5,K295/'Commission Rate and Quota'!$E$5)</f>
        <v>0.29962760887069823</v>
      </c>
      <c r="O295" s="43">
        <f t="shared" si="28"/>
        <v>0</v>
      </c>
      <c r="P295" s="29">
        <f t="shared" si="29"/>
        <v>0.1200282971292688</v>
      </c>
      <c r="Q295" s="47">
        <f>IF(I295="Product",IF(K295/$S$4&lt;0.5,'Commission Rate and Quota'!$D$11,IF(K295/$S$4&lt;0.75,'Commission Rate and Quota'!$D$12,IF(K295/$S$4&lt;0.9,'Commission Rate and Quota'!$D$13,IF('Impact of Quota'!K295/$S$4,'Commission Rate and Quota'!$D$14,IF('Impact of Quota'!K295/$S$4&lt;1.25,'Commission Rate and Quota'!$D$15,'Commission Rate and Quota'!$D$16))))),IF(K295/$S$4&lt;0.5,'Commission Rate and Quota'!$E$11,IF(K295/$S$4&lt;0.75,'Commission Rate and Quota'!$E$12,IF(K295/$S$4&lt;0.9,'Commission Rate and Quota'!$E$13,IF(K295/$S$4&lt;1,'Commission Rate and Quota'!$E$14,IF(K295/$S$4&lt;1.25,'Commission Rate and Quota'!$E$15,'Commission Rate and Quota'!$E$16))))))</f>
        <v>7.0000000000000007E-2</v>
      </c>
      <c r="R295" s="34">
        <f t="shared" si="25"/>
        <v>1785.0574000000001</v>
      </c>
    </row>
    <row r="296" spans="1:18" x14ac:dyDescent="0.25">
      <c r="A296" s="43" t="s">
        <v>146</v>
      </c>
      <c r="B296" s="44">
        <v>45794</v>
      </c>
      <c r="C296" s="43">
        <v>69609</v>
      </c>
      <c r="D296" s="45">
        <v>32000.080000000002</v>
      </c>
      <c r="E296" s="45">
        <v>2232.58</v>
      </c>
      <c r="F296" s="43" t="s">
        <v>33</v>
      </c>
      <c r="G296" s="43">
        <v>1260</v>
      </c>
      <c r="H296" s="43" t="s">
        <v>14</v>
      </c>
      <c r="I296" s="43" t="s">
        <v>34</v>
      </c>
      <c r="J296" s="43" t="s">
        <v>11</v>
      </c>
      <c r="K296" s="46">
        <f t="shared" si="26"/>
        <v>1076513.6099999999</v>
      </c>
      <c r="L296" s="47">
        <f>IF(I296="Product",IF(K296/'Commission Rate and Quota'!$D$5&lt;0.5,'Commission Rate and Quota'!$D$11,IF(K296/'Commission Rate and Quota'!$D$5&lt;0.75,'Commission Rate and Quota'!$D$12,IF(K296/'Commission Rate and Quota'!$D$5&lt;0.9,'Commission Rate and Quota'!$D$13,IF('Impact of Quota'!K296/'Commission Rate and Quota'!$D$5&lt;1,'Commission Rate and Quota'!$D$14,IF('Impact of Quota'!K296/'Commission Rate and Quota'!$D$5&lt;1.25,'Commission Rate and Quota'!$D$15,'Commission Rate and Quota'!$D$16))))),IF(K296/'Commission Rate and Quota'!$E$5&lt;0.5,'Commission Rate and Quota'!$E$11,IF(K296/'Commission Rate and Quota'!$E$5&lt;0.75,'Commission Rate and Quota'!$E$12,IF(K296/'Commission Rate and Quota'!$E$5&lt;0.9,'Commission Rate and Quota'!$E$13,IF(K296/'Commission Rate and Quota'!$E$5&lt;1,'Commission Rate and Quota'!$E$14,IF(K296/'Commission Rate and Quota'!$E$5&lt;1.25,'Commission Rate and Quota'!$E$15,'Commission Rate and Quota'!$E$16))))))</f>
        <v>7.0000000000000007E-2</v>
      </c>
      <c r="M296" s="46">
        <f t="shared" si="27"/>
        <v>2240.0056000000004</v>
      </c>
      <c r="N296" s="51">
        <f>IF(I296="Product",K296/'Commission Rate and Quota'!$D$5,K296/'Commission Rate and Quota'!$E$5)</f>
        <v>0.3088071045676769</v>
      </c>
      <c r="O296" s="43">
        <f t="shared" si="28"/>
        <v>0</v>
      </c>
      <c r="P296" s="29">
        <f t="shared" si="29"/>
        <v>6.9767950580123542E-2</v>
      </c>
      <c r="Q296" s="47">
        <f>IF(I296="Product",IF(K296/$S$4&lt;0.5,'Commission Rate and Quota'!$D$11,IF(K296/$S$4&lt;0.75,'Commission Rate and Quota'!$D$12,IF(K296/$S$4&lt;0.9,'Commission Rate and Quota'!$D$13,IF('Impact of Quota'!K296/$S$4,'Commission Rate and Quota'!$D$14,IF('Impact of Quota'!K296/$S$4&lt;1.25,'Commission Rate and Quota'!$D$15,'Commission Rate and Quota'!$D$16))))),IF(K296/$S$4&lt;0.5,'Commission Rate and Quota'!$E$11,IF(K296/$S$4&lt;0.75,'Commission Rate and Quota'!$E$12,IF(K296/$S$4&lt;0.9,'Commission Rate and Quota'!$E$13,IF(K296/$S$4&lt;1,'Commission Rate and Quota'!$E$14,IF(K296/$S$4&lt;1.25,'Commission Rate and Quota'!$E$15,'Commission Rate and Quota'!$E$16))))))</f>
        <v>7.0000000000000007E-2</v>
      </c>
      <c r="R296" s="34">
        <f t="shared" si="25"/>
        <v>2240.0056000000004</v>
      </c>
    </row>
    <row r="297" spans="1:18" x14ac:dyDescent="0.25">
      <c r="A297" s="43" t="s">
        <v>146</v>
      </c>
      <c r="B297" s="44">
        <v>45794</v>
      </c>
      <c r="C297" s="43">
        <v>69609</v>
      </c>
      <c r="D297" s="45">
        <v>2400.0100000000002</v>
      </c>
      <c r="E297" s="45">
        <v>0</v>
      </c>
      <c r="F297" s="43" t="s">
        <v>33</v>
      </c>
      <c r="G297" s="43">
        <v>1260</v>
      </c>
      <c r="H297" s="43" t="s">
        <v>14</v>
      </c>
      <c r="I297" s="43" t="s">
        <v>34</v>
      </c>
      <c r="J297" s="43" t="s">
        <v>11</v>
      </c>
      <c r="K297" s="46">
        <f t="shared" si="26"/>
        <v>1078913.6199999999</v>
      </c>
      <c r="L297" s="47">
        <f>IF(I297="Product",IF(K297/'Commission Rate and Quota'!$D$5&lt;0.5,'Commission Rate and Quota'!$D$11,IF(K297/'Commission Rate and Quota'!$D$5&lt;0.75,'Commission Rate and Quota'!$D$12,IF(K297/'Commission Rate and Quota'!$D$5&lt;0.9,'Commission Rate and Quota'!$D$13,IF('Impact of Quota'!K297/'Commission Rate and Quota'!$D$5&lt;1,'Commission Rate and Quota'!$D$14,IF('Impact of Quota'!K297/'Commission Rate and Quota'!$D$5&lt;1.25,'Commission Rate and Quota'!$D$15,'Commission Rate and Quota'!$D$16))))),IF(K297/'Commission Rate and Quota'!$E$5&lt;0.5,'Commission Rate and Quota'!$E$11,IF(K297/'Commission Rate and Quota'!$E$5&lt;0.75,'Commission Rate and Quota'!$E$12,IF(K297/'Commission Rate and Quota'!$E$5&lt;0.9,'Commission Rate and Quota'!$E$13,IF(K297/'Commission Rate and Quota'!$E$5&lt;1,'Commission Rate and Quota'!$E$14,IF(K297/'Commission Rate and Quota'!$E$5&lt;1.25,'Commission Rate and Quota'!$E$15,'Commission Rate and Quota'!$E$16))))))</f>
        <v>7.0000000000000007E-2</v>
      </c>
      <c r="M297" s="46">
        <f t="shared" si="27"/>
        <v>168.00070000000002</v>
      </c>
      <c r="N297" s="51">
        <f>IF(I297="Product",K297/'Commission Rate and Quota'!$D$5,K297/'Commission Rate and Quota'!$E$5)</f>
        <v>0.30949556789238442</v>
      </c>
      <c r="O297" s="43">
        <f t="shared" si="28"/>
        <v>0</v>
      </c>
      <c r="P297" s="29">
        <f t="shared" si="29"/>
        <v>0</v>
      </c>
      <c r="Q297" s="47">
        <f>IF(I297="Product",IF(K297/$S$4&lt;0.5,'Commission Rate and Quota'!$D$11,IF(K297/$S$4&lt;0.75,'Commission Rate and Quota'!$D$12,IF(K297/$S$4&lt;0.9,'Commission Rate and Quota'!$D$13,IF('Impact of Quota'!K297/$S$4,'Commission Rate and Quota'!$D$14,IF('Impact of Quota'!K297/$S$4&lt;1.25,'Commission Rate and Quota'!$D$15,'Commission Rate and Quota'!$D$16))))),IF(K297/$S$4&lt;0.5,'Commission Rate and Quota'!$E$11,IF(K297/$S$4&lt;0.75,'Commission Rate and Quota'!$E$12,IF(K297/$S$4&lt;0.9,'Commission Rate and Quota'!$E$13,IF(K297/$S$4&lt;1,'Commission Rate and Quota'!$E$14,IF(K297/$S$4&lt;1.25,'Commission Rate and Quota'!$E$15,'Commission Rate and Quota'!$E$16))))))</f>
        <v>7.0000000000000007E-2</v>
      </c>
      <c r="R297" s="34">
        <f t="shared" si="25"/>
        <v>168.00070000000002</v>
      </c>
    </row>
    <row r="298" spans="1:18" x14ac:dyDescent="0.25">
      <c r="A298" s="43" t="s">
        <v>185</v>
      </c>
      <c r="B298" s="44">
        <v>45795</v>
      </c>
      <c r="C298" s="43">
        <v>166022</v>
      </c>
      <c r="D298" s="45">
        <v>18280</v>
      </c>
      <c r="E298" s="45">
        <v>1032</v>
      </c>
      <c r="F298" s="43" t="s">
        <v>33</v>
      </c>
      <c r="G298" s="43">
        <v>1260</v>
      </c>
      <c r="H298" s="43" t="s">
        <v>14</v>
      </c>
      <c r="I298" s="43" t="s">
        <v>34</v>
      </c>
      <c r="J298" s="43" t="s">
        <v>11</v>
      </c>
      <c r="K298" s="46">
        <f t="shared" si="26"/>
        <v>1097193.6199999999</v>
      </c>
      <c r="L298" s="47">
        <f>IF(I298="Product",IF(K298/'Commission Rate and Quota'!$D$5&lt;0.5,'Commission Rate and Quota'!$D$11,IF(K298/'Commission Rate and Quota'!$D$5&lt;0.75,'Commission Rate and Quota'!$D$12,IF(K298/'Commission Rate and Quota'!$D$5&lt;0.9,'Commission Rate and Quota'!$D$13,IF('Impact of Quota'!K298/'Commission Rate and Quota'!$D$5&lt;1,'Commission Rate and Quota'!$D$14,IF('Impact of Quota'!K298/'Commission Rate and Quota'!$D$5&lt;1.25,'Commission Rate and Quota'!$D$15,'Commission Rate and Quota'!$D$16))))),IF(K298/'Commission Rate and Quota'!$E$5&lt;0.5,'Commission Rate and Quota'!$E$11,IF(K298/'Commission Rate and Quota'!$E$5&lt;0.75,'Commission Rate and Quota'!$E$12,IF(K298/'Commission Rate and Quota'!$E$5&lt;0.9,'Commission Rate and Quota'!$E$13,IF(K298/'Commission Rate and Quota'!$E$5&lt;1,'Commission Rate and Quota'!$E$14,IF(K298/'Commission Rate and Quota'!$E$5&lt;1.25,'Commission Rate and Quota'!$E$15,'Commission Rate and Quota'!$E$16))))))</f>
        <v>7.0000000000000007E-2</v>
      </c>
      <c r="M298" s="46">
        <f t="shared" si="27"/>
        <v>1279.6000000000001</v>
      </c>
      <c r="N298" s="51">
        <f>IF(I298="Product",K298/'Commission Rate and Quota'!$D$5,K298/'Commission Rate and Quota'!$E$5)</f>
        <v>0.31473934169984902</v>
      </c>
      <c r="O298" s="43">
        <f t="shared" si="28"/>
        <v>0</v>
      </c>
      <c r="P298" s="29">
        <f t="shared" si="29"/>
        <v>5.6455142231947482E-2</v>
      </c>
      <c r="Q298" s="47">
        <f>IF(I298="Product",IF(K298/$S$4&lt;0.5,'Commission Rate and Quota'!$D$11,IF(K298/$S$4&lt;0.75,'Commission Rate and Quota'!$D$12,IF(K298/$S$4&lt;0.9,'Commission Rate and Quota'!$D$13,IF('Impact of Quota'!K298/$S$4,'Commission Rate and Quota'!$D$14,IF('Impact of Quota'!K298/$S$4&lt;1.25,'Commission Rate and Quota'!$D$15,'Commission Rate and Quota'!$D$16))))),IF(K298/$S$4&lt;0.5,'Commission Rate and Quota'!$E$11,IF(K298/$S$4&lt;0.75,'Commission Rate and Quota'!$E$12,IF(K298/$S$4&lt;0.9,'Commission Rate and Quota'!$E$13,IF(K298/$S$4&lt;1,'Commission Rate and Quota'!$E$14,IF(K298/$S$4&lt;1.25,'Commission Rate and Quota'!$E$15,'Commission Rate and Quota'!$E$16))))))</f>
        <v>7.0000000000000007E-2</v>
      </c>
      <c r="R298" s="34">
        <f t="shared" si="25"/>
        <v>1279.6000000000001</v>
      </c>
    </row>
    <row r="299" spans="1:18" x14ac:dyDescent="0.25">
      <c r="A299" s="43" t="s">
        <v>185</v>
      </c>
      <c r="B299" s="44">
        <v>45795</v>
      </c>
      <c r="C299" s="43">
        <v>166022</v>
      </c>
      <c r="D299" s="45">
        <v>4121.6400000000003</v>
      </c>
      <c r="E299" s="45">
        <v>154.56</v>
      </c>
      <c r="F299" s="43" t="s">
        <v>33</v>
      </c>
      <c r="G299" s="43">
        <v>1260</v>
      </c>
      <c r="H299" s="43" t="s">
        <v>14</v>
      </c>
      <c r="I299" s="43" t="s">
        <v>34</v>
      </c>
      <c r="J299" s="43" t="s">
        <v>11</v>
      </c>
      <c r="K299" s="46">
        <f t="shared" si="26"/>
        <v>1101315.2599999998</v>
      </c>
      <c r="L299" s="47">
        <f>IF(I299="Product",IF(K299/'Commission Rate and Quota'!$D$5&lt;0.5,'Commission Rate and Quota'!$D$11,IF(K299/'Commission Rate and Quota'!$D$5&lt;0.75,'Commission Rate and Quota'!$D$12,IF(K299/'Commission Rate and Quota'!$D$5&lt;0.9,'Commission Rate and Quota'!$D$13,IF('Impact of Quota'!K299/'Commission Rate and Quota'!$D$5&lt;1,'Commission Rate and Quota'!$D$14,IF('Impact of Quota'!K299/'Commission Rate and Quota'!$D$5&lt;1.25,'Commission Rate and Quota'!$D$15,'Commission Rate and Quota'!$D$16))))),IF(K299/'Commission Rate and Quota'!$E$5&lt;0.5,'Commission Rate and Quota'!$E$11,IF(K299/'Commission Rate and Quota'!$E$5&lt;0.75,'Commission Rate and Quota'!$E$12,IF(K299/'Commission Rate and Quota'!$E$5&lt;0.9,'Commission Rate and Quota'!$E$13,IF(K299/'Commission Rate and Quota'!$E$5&lt;1,'Commission Rate and Quota'!$E$14,IF(K299/'Commission Rate and Quota'!$E$5&lt;1.25,'Commission Rate and Quota'!$E$15,'Commission Rate and Quota'!$E$16))))))</f>
        <v>7.0000000000000007E-2</v>
      </c>
      <c r="M299" s="46">
        <f t="shared" si="27"/>
        <v>288.51480000000004</v>
      </c>
      <c r="N299" s="51">
        <f>IF(I299="Product",K299/'Commission Rate and Quota'!$D$5,K299/'Commission Rate and Quota'!$E$5)</f>
        <v>0.31592166926417053</v>
      </c>
      <c r="O299" s="43">
        <f t="shared" si="28"/>
        <v>0</v>
      </c>
      <c r="P299" s="29">
        <f t="shared" si="29"/>
        <v>3.749963606719655E-2</v>
      </c>
      <c r="Q299" s="47">
        <f>IF(I299="Product",IF(K299/$S$4&lt;0.5,'Commission Rate and Quota'!$D$11,IF(K299/$S$4&lt;0.75,'Commission Rate and Quota'!$D$12,IF(K299/$S$4&lt;0.9,'Commission Rate and Quota'!$D$13,IF('Impact of Quota'!K299/$S$4,'Commission Rate and Quota'!$D$14,IF('Impact of Quota'!K299/$S$4&lt;1.25,'Commission Rate and Quota'!$D$15,'Commission Rate and Quota'!$D$16))))),IF(K299/$S$4&lt;0.5,'Commission Rate and Quota'!$E$11,IF(K299/$S$4&lt;0.75,'Commission Rate and Quota'!$E$12,IF(K299/$S$4&lt;0.9,'Commission Rate and Quota'!$E$13,IF(K299/$S$4&lt;1,'Commission Rate and Quota'!$E$14,IF(K299/$S$4&lt;1.25,'Commission Rate and Quota'!$E$15,'Commission Rate and Quota'!$E$16))))))</f>
        <v>7.0000000000000007E-2</v>
      </c>
      <c r="R299" s="34">
        <f t="shared" si="25"/>
        <v>288.51480000000004</v>
      </c>
    </row>
    <row r="300" spans="1:18" x14ac:dyDescent="0.25">
      <c r="A300" s="43" t="s">
        <v>185</v>
      </c>
      <c r="B300" s="44">
        <v>45795</v>
      </c>
      <c r="C300" s="43">
        <v>166022</v>
      </c>
      <c r="D300" s="45">
        <v>1371</v>
      </c>
      <c r="E300" s="45">
        <v>0</v>
      </c>
      <c r="F300" s="43" t="s">
        <v>33</v>
      </c>
      <c r="G300" s="43">
        <v>1260</v>
      </c>
      <c r="H300" s="43" t="s">
        <v>14</v>
      </c>
      <c r="I300" s="43" t="s">
        <v>34</v>
      </c>
      <c r="J300" s="43" t="s">
        <v>11</v>
      </c>
      <c r="K300" s="46">
        <f t="shared" si="26"/>
        <v>1102686.2599999998</v>
      </c>
      <c r="L300" s="47">
        <f>IF(I300="Product",IF(K300/'Commission Rate and Quota'!$D$5&lt;0.5,'Commission Rate and Quota'!$D$11,IF(K300/'Commission Rate and Quota'!$D$5&lt;0.75,'Commission Rate and Quota'!$D$12,IF(K300/'Commission Rate and Quota'!$D$5&lt;0.9,'Commission Rate and Quota'!$D$13,IF('Impact of Quota'!K300/'Commission Rate and Quota'!$D$5&lt;1,'Commission Rate and Quota'!$D$14,IF('Impact of Quota'!K300/'Commission Rate and Quota'!$D$5&lt;1.25,'Commission Rate and Quota'!$D$15,'Commission Rate and Quota'!$D$16))))),IF(K300/'Commission Rate and Quota'!$E$5&lt;0.5,'Commission Rate and Quota'!$E$11,IF(K300/'Commission Rate and Quota'!$E$5&lt;0.75,'Commission Rate and Quota'!$E$12,IF(K300/'Commission Rate and Quota'!$E$5&lt;0.9,'Commission Rate and Quota'!$E$13,IF(K300/'Commission Rate and Quota'!$E$5&lt;1,'Commission Rate and Quota'!$E$14,IF(K300/'Commission Rate and Quota'!$E$5&lt;1.25,'Commission Rate and Quota'!$E$15,'Commission Rate and Quota'!$E$16))))))</f>
        <v>7.0000000000000007E-2</v>
      </c>
      <c r="M300" s="46">
        <f t="shared" si="27"/>
        <v>95.970000000000013</v>
      </c>
      <c r="N300" s="51">
        <f>IF(I300="Product",K300/'Commission Rate and Quota'!$D$5,K300/'Commission Rate and Quota'!$E$5)</f>
        <v>0.31631495229973039</v>
      </c>
      <c r="O300" s="43">
        <f t="shared" si="28"/>
        <v>0</v>
      </c>
      <c r="P300" s="29">
        <f t="shared" si="29"/>
        <v>0</v>
      </c>
      <c r="Q300" s="47">
        <f>IF(I300="Product",IF(K300/$S$4&lt;0.5,'Commission Rate and Quota'!$D$11,IF(K300/$S$4&lt;0.75,'Commission Rate and Quota'!$D$12,IF(K300/$S$4&lt;0.9,'Commission Rate and Quota'!$D$13,IF('Impact of Quota'!K300/$S$4,'Commission Rate and Quota'!$D$14,IF('Impact of Quota'!K300/$S$4&lt;1.25,'Commission Rate and Quota'!$D$15,'Commission Rate and Quota'!$D$16))))),IF(K300/$S$4&lt;0.5,'Commission Rate and Quota'!$E$11,IF(K300/$S$4&lt;0.75,'Commission Rate and Quota'!$E$12,IF(K300/$S$4&lt;0.9,'Commission Rate and Quota'!$E$13,IF(K300/$S$4&lt;1,'Commission Rate and Quota'!$E$14,IF(K300/$S$4&lt;1.25,'Commission Rate and Quota'!$E$15,'Commission Rate and Quota'!$E$16))))))</f>
        <v>7.0000000000000007E-2</v>
      </c>
      <c r="R300" s="34">
        <f t="shared" si="25"/>
        <v>95.970000000000013</v>
      </c>
    </row>
    <row r="301" spans="1:18" x14ac:dyDescent="0.25">
      <c r="A301" s="43" t="s">
        <v>186</v>
      </c>
      <c r="B301" s="44">
        <v>45802</v>
      </c>
      <c r="C301" s="43">
        <v>166022</v>
      </c>
      <c r="D301" s="45">
        <v>190</v>
      </c>
      <c r="E301" s="45">
        <v>0</v>
      </c>
      <c r="F301" s="43" t="s">
        <v>33</v>
      </c>
      <c r="G301" s="43">
        <v>1260</v>
      </c>
      <c r="H301" s="43" t="s">
        <v>14</v>
      </c>
      <c r="I301" s="43" t="s">
        <v>34</v>
      </c>
      <c r="J301" s="43" t="s">
        <v>11</v>
      </c>
      <c r="K301" s="46">
        <f t="shared" si="26"/>
        <v>1102876.2599999998</v>
      </c>
      <c r="L301" s="47">
        <f>IF(I301="Product",IF(K301/'Commission Rate and Quota'!$D$5&lt;0.5,'Commission Rate and Quota'!$D$11,IF(K301/'Commission Rate and Quota'!$D$5&lt;0.75,'Commission Rate and Quota'!$D$12,IF(K301/'Commission Rate and Quota'!$D$5&lt;0.9,'Commission Rate and Quota'!$D$13,IF('Impact of Quota'!K301/'Commission Rate and Quota'!$D$5&lt;1,'Commission Rate and Quota'!$D$14,IF('Impact of Quota'!K301/'Commission Rate and Quota'!$D$5&lt;1.25,'Commission Rate and Quota'!$D$15,'Commission Rate and Quota'!$D$16))))),IF(K301/'Commission Rate and Quota'!$E$5&lt;0.5,'Commission Rate and Quota'!$E$11,IF(K301/'Commission Rate and Quota'!$E$5&lt;0.75,'Commission Rate and Quota'!$E$12,IF(K301/'Commission Rate and Quota'!$E$5&lt;0.9,'Commission Rate and Quota'!$E$13,IF(K301/'Commission Rate and Quota'!$E$5&lt;1,'Commission Rate and Quota'!$E$14,IF(K301/'Commission Rate and Quota'!$E$5&lt;1.25,'Commission Rate and Quota'!$E$15,'Commission Rate and Quota'!$E$16))))))</f>
        <v>7.0000000000000007E-2</v>
      </c>
      <c r="M301" s="46">
        <f t="shared" si="27"/>
        <v>13.3</v>
      </c>
      <c r="N301" s="51">
        <f>IF(I301="Product",K301/'Commission Rate and Quota'!$D$5,K301/'Commission Rate and Quota'!$E$5)</f>
        <v>0.31636945541917338</v>
      </c>
      <c r="O301" s="43">
        <f t="shared" si="28"/>
        <v>0</v>
      </c>
      <c r="P301" s="29">
        <f t="shared" si="29"/>
        <v>0</v>
      </c>
      <c r="Q301" s="47">
        <f>IF(I301="Product",IF(K301/$S$4&lt;0.5,'Commission Rate and Quota'!$D$11,IF(K301/$S$4&lt;0.75,'Commission Rate and Quota'!$D$12,IF(K301/$S$4&lt;0.9,'Commission Rate and Quota'!$D$13,IF('Impact of Quota'!K301/$S$4,'Commission Rate and Quota'!$D$14,IF('Impact of Quota'!K301/$S$4&lt;1.25,'Commission Rate and Quota'!$D$15,'Commission Rate and Quota'!$D$16))))),IF(K301/$S$4&lt;0.5,'Commission Rate and Quota'!$E$11,IF(K301/$S$4&lt;0.75,'Commission Rate and Quota'!$E$12,IF(K301/$S$4&lt;0.9,'Commission Rate and Quota'!$E$13,IF(K301/$S$4&lt;1,'Commission Rate and Quota'!$E$14,IF(K301/$S$4&lt;1.25,'Commission Rate and Quota'!$E$15,'Commission Rate and Quota'!$E$16))))))</f>
        <v>7.0000000000000007E-2</v>
      </c>
      <c r="R301" s="34">
        <f t="shared" si="25"/>
        <v>13.3</v>
      </c>
    </row>
    <row r="302" spans="1:18" x14ac:dyDescent="0.25">
      <c r="A302" s="43" t="s">
        <v>186</v>
      </c>
      <c r="B302" s="44">
        <v>45802</v>
      </c>
      <c r="C302" s="43">
        <v>166022</v>
      </c>
      <c r="D302" s="45">
        <v>31.58</v>
      </c>
      <c r="E302" s="45">
        <v>3.16</v>
      </c>
      <c r="F302" s="43" t="s">
        <v>33</v>
      </c>
      <c r="G302" s="43">
        <v>1260</v>
      </c>
      <c r="H302" s="43" t="s">
        <v>14</v>
      </c>
      <c r="I302" s="43" t="s">
        <v>34</v>
      </c>
      <c r="J302" s="43" t="s">
        <v>11</v>
      </c>
      <c r="K302" s="46">
        <f t="shared" si="26"/>
        <v>1102907.8399999999</v>
      </c>
      <c r="L302" s="47">
        <f>IF(I302="Product",IF(K302/'Commission Rate and Quota'!$D$5&lt;0.5,'Commission Rate and Quota'!$D$11,IF(K302/'Commission Rate and Quota'!$D$5&lt;0.75,'Commission Rate and Quota'!$D$12,IF(K302/'Commission Rate and Quota'!$D$5&lt;0.9,'Commission Rate and Quota'!$D$13,IF('Impact of Quota'!K302/'Commission Rate and Quota'!$D$5&lt;1,'Commission Rate and Quota'!$D$14,IF('Impact of Quota'!K302/'Commission Rate and Quota'!$D$5&lt;1.25,'Commission Rate and Quota'!$D$15,'Commission Rate and Quota'!$D$16))))),IF(K302/'Commission Rate and Quota'!$E$5&lt;0.5,'Commission Rate and Quota'!$E$11,IF(K302/'Commission Rate and Quota'!$E$5&lt;0.75,'Commission Rate and Quota'!$E$12,IF(K302/'Commission Rate and Quota'!$E$5&lt;0.9,'Commission Rate and Quota'!$E$13,IF(K302/'Commission Rate and Quota'!$E$5&lt;1,'Commission Rate and Quota'!$E$14,IF(K302/'Commission Rate and Quota'!$E$5&lt;1.25,'Commission Rate and Quota'!$E$15,'Commission Rate and Quota'!$E$16))))))</f>
        <v>7.0000000000000007E-2</v>
      </c>
      <c r="M302" s="46">
        <f t="shared" si="27"/>
        <v>2.2105999999999999</v>
      </c>
      <c r="N302" s="51">
        <f>IF(I302="Product",K302/'Commission Rate and Quota'!$D$5,K302/'Commission Rate and Quota'!$E$5)</f>
        <v>0.3163785144113419</v>
      </c>
      <c r="O302" s="43">
        <f t="shared" si="28"/>
        <v>0</v>
      </c>
      <c r="P302" s="29">
        <f t="shared" si="29"/>
        <v>0.10006333122229261</v>
      </c>
      <c r="Q302" s="47">
        <f>IF(I302="Product",IF(K302/$S$4&lt;0.5,'Commission Rate and Quota'!$D$11,IF(K302/$S$4&lt;0.75,'Commission Rate and Quota'!$D$12,IF(K302/$S$4&lt;0.9,'Commission Rate and Quota'!$D$13,IF('Impact of Quota'!K302/$S$4,'Commission Rate and Quota'!$D$14,IF('Impact of Quota'!K302/$S$4&lt;1.25,'Commission Rate and Quota'!$D$15,'Commission Rate and Quota'!$D$16))))),IF(K302/$S$4&lt;0.5,'Commission Rate and Quota'!$E$11,IF(K302/$S$4&lt;0.75,'Commission Rate and Quota'!$E$12,IF(K302/$S$4&lt;0.9,'Commission Rate and Quota'!$E$13,IF(K302/$S$4&lt;1,'Commission Rate and Quota'!$E$14,IF(K302/$S$4&lt;1.25,'Commission Rate and Quota'!$E$15,'Commission Rate and Quota'!$E$16))))))</f>
        <v>7.0000000000000007E-2</v>
      </c>
      <c r="R302" s="34">
        <f t="shared" si="25"/>
        <v>2.2105999999999999</v>
      </c>
    </row>
    <row r="303" spans="1:18" x14ac:dyDescent="0.25">
      <c r="A303" s="43" t="s">
        <v>186</v>
      </c>
      <c r="B303" s="44">
        <v>45802</v>
      </c>
      <c r="C303" s="43">
        <v>166022</v>
      </c>
      <c r="D303" s="45">
        <v>16.63</v>
      </c>
      <c r="E303" s="45">
        <v>0</v>
      </c>
      <c r="F303" s="43" t="s">
        <v>33</v>
      </c>
      <c r="G303" s="43">
        <v>1260</v>
      </c>
      <c r="H303" s="43" t="s">
        <v>14</v>
      </c>
      <c r="I303" s="43" t="s">
        <v>34</v>
      </c>
      <c r="J303" s="43" t="s">
        <v>11</v>
      </c>
      <c r="K303" s="46">
        <f t="shared" si="26"/>
        <v>1102924.4699999997</v>
      </c>
      <c r="L303" s="47">
        <f>IF(I303="Product",IF(K303/'Commission Rate and Quota'!$D$5&lt;0.5,'Commission Rate and Quota'!$D$11,IF(K303/'Commission Rate and Quota'!$D$5&lt;0.75,'Commission Rate and Quota'!$D$12,IF(K303/'Commission Rate and Quota'!$D$5&lt;0.9,'Commission Rate and Quota'!$D$13,IF('Impact of Quota'!K303/'Commission Rate and Quota'!$D$5&lt;1,'Commission Rate and Quota'!$D$14,IF('Impact of Quota'!K303/'Commission Rate and Quota'!$D$5&lt;1.25,'Commission Rate and Quota'!$D$15,'Commission Rate and Quota'!$D$16))))),IF(K303/'Commission Rate and Quota'!$E$5&lt;0.5,'Commission Rate and Quota'!$E$11,IF(K303/'Commission Rate and Quota'!$E$5&lt;0.75,'Commission Rate and Quota'!$E$12,IF(K303/'Commission Rate and Quota'!$E$5&lt;0.9,'Commission Rate and Quota'!$E$13,IF(K303/'Commission Rate and Quota'!$E$5&lt;1,'Commission Rate and Quota'!$E$14,IF(K303/'Commission Rate and Quota'!$E$5&lt;1.25,'Commission Rate and Quota'!$E$15,'Commission Rate and Quota'!$E$16))))))</f>
        <v>7.0000000000000007E-2</v>
      </c>
      <c r="M303" s="46">
        <f t="shared" si="27"/>
        <v>1.1641000000000001</v>
      </c>
      <c r="N303" s="51">
        <f>IF(I303="Product",K303/'Commission Rate and Quota'!$D$5,K303/'Commission Rate and Quota'!$E$5)</f>
        <v>0.31638328486858575</v>
      </c>
      <c r="O303" s="43">
        <f t="shared" si="28"/>
        <v>0</v>
      </c>
      <c r="P303" s="29">
        <f t="shared" si="29"/>
        <v>0</v>
      </c>
      <c r="Q303" s="47">
        <f>IF(I303="Product",IF(K303/$S$4&lt;0.5,'Commission Rate and Quota'!$D$11,IF(K303/$S$4&lt;0.75,'Commission Rate and Quota'!$D$12,IF(K303/$S$4&lt;0.9,'Commission Rate and Quota'!$D$13,IF('Impact of Quota'!K303/$S$4,'Commission Rate and Quota'!$D$14,IF('Impact of Quota'!K303/$S$4&lt;1.25,'Commission Rate and Quota'!$D$15,'Commission Rate and Quota'!$D$16))))),IF(K303/$S$4&lt;0.5,'Commission Rate and Quota'!$E$11,IF(K303/$S$4&lt;0.75,'Commission Rate and Quota'!$E$12,IF(K303/$S$4&lt;0.9,'Commission Rate and Quota'!$E$13,IF(K303/$S$4&lt;1,'Commission Rate and Quota'!$E$14,IF(K303/$S$4&lt;1.25,'Commission Rate and Quota'!$E$15,'Commission Rate and Quota'!$E$16))))))</f>
        <v>7.0000000000000007E-2</v>
      </c>
      <c r="R303" s="34">
        <f t="shared" si="25"/>
        <v>1.1641000000000001</v>
      </c>
    </row>
    <row r="304" spans="1:18" x14ac:dyDescent="0.25">
      <c r="A304" s="43" t="s">
        <v>116</v>
      </c>
      <c r="B304" s="44">
        <v>45833</v>
      </c>
      <c r="C304" s="43">
        <v>56586</v>
      </c>
      <c r="D304" s="45">
        <v>82914.59</v>
      </c>
      <c r="E304" s="45">
        <v>2493.0500000000002</v>
      </c>
      <c r="F304" s="43" t="s">
        <v>33</v>
      </c>
      <c r="G304" s="43">
        <v>1260</v>
      </c>
      <c r="H304" s="43" t="s">
        <v>14</v>
      </c>
      <c r="I304" s="43" t="s">
        <v>34</v>
      </c>
      <c r="J304" s="43" t="s">
        <v>11</v>
      </c>
      <c r="K304" s="46">
        <f t="shared" si="26"/>
        <v>1185839.0599999998</v>
      </c>
      <c r="L304" s="47">
        <f>IF(I304="Product",IF(K304/'Commission Rate and Quota'!$D$5&lt;0.5,'Commission Rate and Quota'!$D$11,IF(K304/'Commission Rate and Quota'!$D$5&lt;0.75,'Commission Rate and Quota'!$D$12,IF(K304/'Commission Rate and Quota'!$D$5&lt;0.9,'Commission Rate and Quota'!$D$13,IF('Impact of Quota'!K304/'Commission Rate and Quota'!$D$5&lt;1,'Commission Rate and Quota'!$D$14,IF('Impact of Quota'!K304/'Commission Rate and Quota'!$D$5&lt;1.25,'Commission Rate and Quota'!$D$15,'Commission Rate and Quota'!$D$16))))),IF(K304/'Commission Rate and Quota'!$E$5&lt;0.5,'Commission Rate and Quota'!$E$11,IF(K304/'Commission Rate and Quota'!$E$5&lt;0.75,'Commission Rate and Quota'!$E$12,IF(K304/'Commission Rate and Quota'!$E$5&lt;0.9,'Commission Rate and Quota'!$E$13,IF(K304/'Commission Rate and Quota'!$E$5&lt;1,'Commission Rate and Quota'!$E$14,IF(K304/'Commission Rate and Quota'!$E$5&lt;1.25,'Commission Rate and Quota'!$E$15,'Commission Rate and Quota'!$E$16))))))</f>
        <v>7.0000000000000007E-2</v>
      </c>
      <c r="M304" s="46">
        <f t="shared" si="27"/>
        <v>5804.0213000000003</v>
      </c>
      <c r="N304" s="51">
        <f>IF(I304="Product",K304/'Commission Rate and Quota'!$D$5,K304/'Commission Rate and Quota'!$E$5)</f>
        <v>0.34016804172299847</v>
      </c>
      <c r="O304" s="43">
        <f t="shared" si="28"/>
        <v>0</v>
      </c>
      <c r="P304" s="29">
        <f t="shared" si="29"/>
        <v>3.0067687725405145E-2</v>
      </c>
      <c r="Q304" s="47">
        <f>IF(I304="Product",IF(K304/$S$4&lt;0.5,'Commission Rate and Quota'!$D$11,IF(K304/$S$4&lt;0.75,'Commission Rate and Quota'!$D$12,IF(K304/$S$4&lt;0.9,'Commission Rate and Quota'!$D$13,IF('Impact of Quota'!K304/$S$4,'Commission Rate and Quota'!$D$14,IF('Impact of Quota'!K304/$S$4&lt;1.25,'Commission Rate and Quota'!$D$15,'Commission Rate and Quota'!$D$16))))),IF(K304/$S$4&lt;0.5,'Commission Rate and Quota'!$E$11,IF(K304/$S$4&lt;0.75,'Commission Rate and Quota'!$E$12,IF(K304/$S$4&lt;0.9,'Commission Rate and Quota'!$E$13,IF(K304/$S$4&lt;1,'Commission Rate and Quota'!$E$14,IF(K304/$S$4&lt;1.25,'Commission Rate and Quota'!$E$15,'Commission Rate and Quota'!$E$16))))))</f>
        <v>7.0000000000000007E-2</v>
      </c>
      <c r="R304" s="34">
        <f t="shared" si="25"/>
        <v>5804.0213000000003</v>
      </c>
    </row>
    <row r="305" spans="1:18" x14ac:dyDescent="0.25">
      <c r="A305" s="43" t="s">
        <v>117</v>
      </c>
      <c r="B305" s="44">
        <v>45835</v>
      </c>
      <c r="C305" s="43">
        <v>56586</v>
      </c>
      <c r="D305" s="45">
        <v>47250</v>
      </c>
      <c r="E305" s="45">
        <v>4725</v>
      </c>
      <c r="F305" s="43" t="s">
        <v>33</v>
      </c>
      <c r="G305" s="43">
        <v>1260</v>
      </c>
      <c r="H305" s="43" t="s">
        <v>14</v>
      </c>
      <c r="I305" s="43" t="s">
        <v>34</v>
      </c>
      <c r="J305" s="43" t="s">
        <v>11</v>
      </c>
      <c r="K305" s="46">
        <f t="shared" si="26"/>
        <v>1233089.0599999998</v>
      </c>
      <c r="L305" s="47">
        <f>IF(I305="Product",IF(K305/'Commission Rate and Quota'!$D$5&lt;0.5,'Commission Rate and Quota'!$D$11,IF(K305/'Commission Rate and Quota'!$D$5&lt;0.75,'Commission Rate and Quota'!$D$12,IF(K305/'Commission Rate and Quota'!$D$5&lt;0.9,'Commission Rate and Quota'!$D$13,IF('Impact of Quota'!K305/'Commission Rate and Quota'!$D$5&lt;1,'Commission Rate and Quota'!$D$14,IF('Impact of Quota'!K305/'Commission Rate and Quota'!$D$5&lt;1.25,'Commission Rate and Quota'!$D$15,'Commission Rate and Quota'!$D$16))))),IF(K305/'Commission Rate and Quota'!$E$5&lt;0.5,'Commission Rate and Quota'!$E$11,IF(K305/'Commission Rate and Quota'!$E$5&lt;0.75,'Commission Rate and Quota'!$E$12,IF(K305/'Commission Rate and Quota'!$E$5&lt;0.9,'Commission Rate and Quota'!$E$13,IF(K305/'Commission Rate and Quota'!$E$5&lt;1,'Commission Rate and Quota'!$E$14,IF(K305/'Commission Rate and Quota'!$E$5&lt;1.25,'Commission Rate and Quota'!$E$15,'Commission Rate and Quota'!$E$16))))))</f>
        <v>7.0000000000000007E-2</v>
      </c>
      <c r="M305" s="46">
        <f t="shared" si="27"/>
        <v>3307.5000000000005</v>
      </c>
      <c r="N305" s="51">
        <f>IF(I305="Product",K305/'Commission Rate and Quota'!$D$5,K305/'Commission Rate and Quota'!$E$5)</f>
        <v>0.35372210695290551</v>
      </c>
      <c r="O305" s="43">
        <f t="shared" si="28"/>
        <v>0</v>
      </c>
      <c r="P305" s="29">
        <f t="shared" si="29"/>
        <v>0.1</v>
      </c>
      <c r="Q305" s="47">
        <f>IF(I305="Product",IF(K305/$S$4&lt;0.5,'Commission Rate and Quota'!$D$11,IF(K305/$S$4&lt;0.75,'Commission Rate and Quota'!$D$12,IF(K305/$S$4&lt;0.9,'Commission Rate and Quota'!$D$13,IF('Impact of Quota'!K305/$S$4,'Commission Rate and Quota'!$D$14,IF('Impact of Quota'!K305/$S$4&lt;1.25,'Commission Rate and Quota'!$D$15,'Commission Rate and Quota'!$D$16))))),IF(K305/$S$4&lt;0.5,'Commission Rate and Quota'!$E$11,IF(K305/$S$4&lt;0.75,'Commission Rate and Quota'!$E$12,IF(K305/$S$4&lt;0.9,'Commission Rate and Quota'!$E$13,IF(K305/$S$4&lt;1,'Commission Rate and Quota'!$E$14,IF(K305/$S$4&lt;1.25,'Commission Rate and Quota'!$E$15,'Commission Rate and Quota'!$E$16))))))</f>
        <v>7.0000000000000007E-2</v>
      </c>
      <c r="R305" s="34">
        <f t="shared" si="25"/>
        <v>3307.5000000000005</v>
      </c>
    </row>
    <row r="306" spans="1:18" x14ac:dyDescent="0.25">
      <c r="A306" s="43" t="s">
        <v>117</v>
      </c>
      <c r="B306" s="44">
        <v>45835</v>
      </c>
      <c r="C306" s="43">
        <v>56586</v>
      </c>
      <c r="D306" s="45">
        <v>3543.76</v>
      </c>
      <c r="E306" s="45">
        <v>0</v>
      </c>
      <c r="F306" s="43" t="s">
        <v>33</v>
      </c>
      <c r="G306" s="43">
        <v>1260</v>
      </c>
      <c r="H306" s="43" t="s">
        <v>14</v>
      </c>
      <c r="I306" s="43" t="s">
        <v>34</v>
      </c>
      <c r="J306" s="43" t="s">
        <v>11</v>
      </c>
      <c r="K306" s="46">
        <f t="shared" si="26"/>
        <v>1236632.8199999998</v>
      </c>
      <c r="L306" s="47">
        <f>IF(I306="Product",IF(K306/'Commission Rate and Quota'!$D$5&lt;0.5,'Commission Rate and Quota'!$D$11,IF(K306/'Commission Rate and Quota'!$D$5&lt;0.75,'Commission Rate and Quota'!$D$12,IF(K306/'Commission Rate and Quota'!$D$5&lt;0.9,'Commission Rate and Quota'!$D$13,IF('Impact of Quota'!K306/'Commission Rate and Quota'!$D$5&lt;1,'Commission Rate and Quota'!$D$14,IF('Impact of Quota'!K306/'Commission Rate and Quota'!$D$5&lt;1.25,'Commission Rate and Quota'!$D$15,'Commission Rate and Quota'!$D$16))))),IF(K306/'Commission Rate and Quota'!$E$5&lt;0.5,'Commission Rate and Quota'!$E$11,IF(K306/'Commission Rate and Quota'!$E$5&lt;0.75,'Commission Rate and Quota'!$E$12,IF(K306/'Commission Rate and Quota'!$E$5&lt;0.9,'Commission Rate and Quota'!$E$13,IF(K306/'Commission Rate and Quota'!$E$5&lt;1,'Commission Rate and Quota'!$E$14,IF(K306/'Commission Rate and Quota'!$E$5&lt;1.25,'Commission Rate and Quota'!$E$15,'Commission Rate and Quota'!$E$16))))))</f>
        <v>7.0000000000000007E-2</v>
      </c>
      <c r="M306" s="46">
        <f t="shared" si="27"/>
        <v>248.06320000000005</v>
      </c>
      <c r="N306" s="51">
        <f>IF(I306="Product",K306/'Commission Rate and Quota'!$D$5,K306/'Commission Rate and Quota'!$E$5)</f>
        <v>0.35473866471373378</v>
      </c>
      <c r="O306" s="43">
        <f t="shared" si="28"/>
        <v>0</v>
      </c>
      <c r="P306" s="29">
        <f t="shared" si="29"/>
        <v>0</v>
      </c>
      <c r="Q306" s="47">
        <f>IF(I306="Product",IF(K306/$S$4&lt;0.5,'Commission Rate and Quota'!$D$11,IF(K306/$S$4&lt;0.75,'Commission Rate and Quota'!$D$12,IF(K306/$S$4&lt;0.9,'Commission Rate and Quota'!$D$13,IF('Impact of Quota'!K306/$S$4,'Commission Rate and Quota'!$D$14,IF('Impact of Quota'!K306/$S$4&lt;1.25,'Commission Rate and Quota'!$D$15,'Commission Rate and Quota'!$D$16))))),IF(K306/$S$4&lt;0.5,'Commission Rate and Quota'!$E$11,IF(K306/$S$4&lt;0.75,'Commission Rate and Quota'!$E$12,IF(K306/$S$4&lt;0.9,'Commission Rate and Quota'!$E$13,IF(K306/$S$4&lt;1,'Commission Rate and Quota'!$E$14,IF(K306/$S$4&lt;1.25,'Commission Rate and Quota'!$E$15,'Commission Rate and Quota'!$E$16))))))</f>
        <v>7.0000000000000007E-2</v>
      </c>
      <c r="R306" s="34">
        <f t="shared" si="25"/>
        <v>248.06320000000005</v>
      </c>
    </row>
    <row r="307" spans="1:18" x14ac:dyDescent="0.25">
      <c r="A307" s="43" t="s">
        <v>61</v>
      </c>
      <c r="B307" s="44">
        <v>45836</v>
      </c>
      <c r="C307" s="43">
        <v>38966</v>
      </c>
      <c r="D307" s="45">
        <v>31375</v>
      </c>
      <c r="E307" s="45">
        <v>6275</v>
      </c>
      <c r="F307" s="43" t="s">
        <v>33</v>
      </c>
      <c r="G307" s="43">
        <v>1260</v>
      </c>
      <c r="H307" s="43" t="s">
        <v>14</v>
      </c>
      <c r="I307" s="43" t="s">
        <v>34</v>
      </c>
      <c r="J307" s="43" t="s">
        <v>11</v>
      </c>
      <c r="K307" s="46">
        <f t="shared" si="26"/>
        <v>1268007.8199999998</v>
      </c>
      <c r="L307" s="47">
        <f>IF(I307="Product",IF(K307/'Commission Rate and Quota'!$D$5&lt;0.5,'Commission Rate and Quota'!$D$11,IF(K307/'Commission Rate and Quota'!$D$5&lt;0.75,'Commission Rate and Quota'!$D$12,IF(K307/'Commission Rate and Quota'!$D$5&lt;0.9,'Commission Rate and Quota'!$D$13,IF('Impact of Quota'!K307/'Commission Rate and Quota'!$D$5&lt;1,'Commission Rate and Quota'!$D$14,IF('Impact of Quota'!K307/'Commission Rate and Quota'!$D$5&lt;1.25,'Commission Rate and Quota'!$D$15,'Commission Rate and Quota'!$D$16))))),IF(K307/'Commission Rate and Quota'!$E$5&lt;0.5,'Commission Rate and Quota'!$E$11,IF(K307/'Commission Rate and Quota'!$E$5&lt;0.75,'Commission Rate and Quota'!$E$12,IF(K307/'Commission Rate and Quota'!$E$5&lt;0.9,'Commission Rate and Quota'!$E$13,IF(K307/'Commission Rate and Quota'!$E$5&lt;1,'Commission Rate and Quota'!$E$14,IF(K307/'Commission Rate and Quota'!$E$5&lt;1.25,'Commission Rate and Quota'!$E$15,'Commission Rate and Quota'!$E$16))))))</f>
        <v>7.0000000000000007E-2</v>
      </c>
      <c r="M307" s="46">
        <f t="shared" si="27"/>
        <v>2196.25</v>
      </c>
      <c r="N307" s="51">
        <f>IF(I307="Product",K307/'Commission Rate and Quota'!$D$5,K307/'Commission Rate and Quota'!$E$5)</f>
        <v>0.36373885088491548</v>
      </c>
      <c r="O307" s="43">
        <f t="shared" si="28"/>
        <v>0</v>
      </c>
      <c r="P307" s="29">
        <f t="shared" si="29"/>
        <v>0.2</v>
      </c>
      <c r="Q307" s="47">
        <f>IF(I307="Product",IF(K307/$S$4&lt;0.5,'Commission Rate and Quota'!$D$11,IF(K307/$S$4&lt;0.75,'Commission Rate and Quota'!$D$12,IF(K307/$S$4&lt;0.9,'Commission Rate and Quota'!$D$13,IF('Impact of Quota'!K307/$S$4,'Commission Rate and Quota'!$D$14,IF('Impact of Quota'!K307/$S$4&lt;1.25,'Commission Rate and Quota'!$D$15,'Commission Rate and Quota'!$D$16))))),IF(K307/$S$4&lt;0.5,'Commission Rate and Quota'!$E$11,IF(K307/$S$4&lt;0.75,'Commission Rate and Quota'!$E$12,IF(K307/$S$4&lt;0.9,'Commission Rate and Quota'!$E$13,IF(K307/$S$4&lt;1,'Commission Rate and Quota'!$E$14,IF(K307/$S$4&lt;1.25,'Commission Rate and Quota'!$E$15,'Commission Rate and Quota'!$E$16))))))</f>
        <v>7.0000000000000007E-2</v>
      </c>
      <c r="R307" s="34">
        <f t="shared" si="25"/>
        <v>2196.25</v>
      </c>
    </row>
    <row r="308" spans="1:18" x14ac:dyDescent="0.25">
      <c r="A308" s="43" t="s">
        <v>61</v>
      </c>
      <c r="B308" s="44">
        <v>45836</v>
      </c>
      <c r="C308" s="43">
        <v>38966</v>
      </c>
      <c r="D308" s="45">
        <v>2353.13</v>
      </c>
      <c r="E308" s="45">
        <v>0</v>
      </c>
      <c r="F308" s="43" t="s">
        <v>33</v>
      </c>
      <c r="G308" s="43">
        <v>1260</v>
      </c>
      <c r="H308" s="43" t="s">
        <v>14</v>
      </c>
      <c r="I308" s="43" t="s">
        <v>34</v>
      </c>
      <c r="J308" s="43" t="s">
        <v>11</v>
      </c>
      <c r="K308" s="46">
        <f t="shared" si="26"/>
        <v>1270360.9499999997</v>
      </c>
      <c r="L308" s="47">
        <f>IF(I308="Product",IF(K308/'Commission Rate and Quota'!$D$5&lt;0.5,'Commission Rate and Quota'!$D$11,IF(K308/'Commission Rate and Quota'!$D$5&lt;0.75,'Commission Rate and Quota'!$D$12,IF(K308/'Commission Rate and Quota'!$D$5&lt;0.9,'Commission Rate and Quota'!$D$13,IF('Impact of Quota'!K308/'Commission Rate and Quota'!$D$5&lt;1,'Commission Rate and Quota'!$D$14,IF('Impact of Quota'!K308/'Commission Rate and Quota'!$D$5&lt;1.25,'Commission Rate and Quota'!$D$15,'Commission Rate and Quota'!$D$16))))),IF(K308/'Commission Rate and Quota'!$E$5&lt;0.5,'Commission Rate and Quota'!$E$11,IF(K308/'Commission Rate and Quota'!$E$5&lt;0.75,'Commission Rate and Quota'!$E$12,IF(K308/'Commission Rate and Quota'!$E$5&lt;0.9,'Commission Rate and Quota'!$E$13,IF(K308/'Commission Rate and Quota'!$E$5&lt;1,'Commission Rate and Quota'!$E$14,IF(K308/'Commission Rate and Quota'!$E$5&lt;1.25,'Commission Rate and Quota'!$E$15,'Commission Rate and Quota'!$E$16))))))</f>
        <v>7.0000000000000007E-2</v>
      </c>
      <c r="M308" s="46">
        <f t="shared" si="27"/>
        <v>164.71910000000003</v>
      </c>
      <c r="N308" s="51">
        <f>IF(I308="Product",K308/'Commission Rate and Quota'!$D$5,K308/'Commission Rate and Quota'!$E$5)</f>
        <v>0.36441386628204669</v>
      </c>
      <c r="O308" s="43">
        <f t="shared" si="28"/>
        <v>0</v>
      </c>
      <c r="P308" s="29">
        <f t="shared" si="29"/>
        <v>0</v>
      </c>
      <c r="Q308" s="47">
        <f>IF(I308="Product",IF(K308/$S$4&lt;0.5,'Commission Rate and Quota'!$D$11,IF(K308/$S$4&lt;0.75,'Commission Rate and Quota'!$D$12,IF(K308/$S$4&lt;0.9,'Commission Rate and Quota'!$D$13,IF('Impact of Quota'!K308/$S$4,'Commission Rate and Quota'!$D$14,IF('Impact of Quota'!K308/$S$4&lt;1.25,'Commission Rate and Quota'!$D$15,'Commission Rate and Quota'!$D$16))))),IF(K308/$S$4&lt;0.5,'Commission Rate and Quota'!$E$11,IF(K308/$S$4&lt;0.75,'Commission Rate and Quota'!$E$12,IF(K308/$S$4&lt;0.9,'Commission Rate and Quota'!$E$13,IF(K308/$S$4&lt;1,'Commission Rate and Quota'!$E$14,IF(K308/$S$4&lt;1.25,'Commission Rate and Quota'!$E$15,'Commission Rate and Quota'!$E$16))))))</f>
        <v>7.0000000000000007E-2</v>
      </c>
      <c r="R308" s="34">
        <f t="shared" si="25"/>
        <v>164.71910000000003</v>
      </c>
    </row>
    <row r="309" spans="1:18" x14ac:dyDescent="0.25">
      <c r="A309" s="43" t="s">
        <v>187</v>
      </c>
      <c r="B309" s="44">
        <v>45841</v>
      </c>
      <c r="C309" s="43">
        <v>166022</v>
      </c>
      <c r="D309" s="45">
        <v>35601.019999999997</v>
      </c>
      <c r="E309" s="45">
        <v>3869.7</v>
      </c>
      <c r="F309" s="43" t="s">
        <v>33</v>
      </c>
      <c r="G309" s="43">
        <v>1260</v>
      </c>
      <c r="H309" s="43" t="s">
        <v>14</v>
      </c>
      <c r="I309" s="43" t="s">
        <v>34</v>
      </c>
      <c r="J309" s="43" t="s">
        <v>11</v>
      </c>
      <c r="K309" s="46">
        <f t="shared" si="26"/>
        <v>1305961.9699999997</v>
      </c>
      <c r="L309" s="47">
        <f>IF(I309="Product",IF(K309/'Commission Rate and Quota'!$D$5&lt;0.5,'Commission Rate and Quota'!$D$11,IF(K309/'Commission Rate and Quota'!$D$5&lt;0.75,'Commission Rate and Quota'!$D$12,IF(K309/'Commission Rate and Quota'!$D$5&lt;0.9,'Commission Rate and Quota'!$D$13,IF('Impact of Quota'!K309/'Commission Rate and Quota'!$D$5&lt;1,'Commission Rate and Quota'!$D$14,IF('Impact of Quota'!K309/'Commission Rate and Quota'!$D$5&lt;1.25,'Commission Rate and Quota'!$D$15,'Commission Rate and Quota'!$D$16))))),IF(K309/'Commission Rate and Quota'!$E$5&lt;0.5,'Commission Rate and Quota'!$E$11,IF(K309/'Commission Rate and Quota'!$E$5&lt;0.75,'Commission Rate and Quota'!$E$12,IF(K309/'Commission Rate and Quota'!$E$5&lt;0.9,'Commission Rate and Quota'!$E$13,IF(K309/'Commission Rate and Quota'!$E$5&lt;1,'Commission Rate and Quota'!$E$14,IF(K309/'Commission Rate and Quota'!$E$5&lt;1.25,'Commission Rate and Quota'!$E$15,'Commission Rate and Quota'!$E$16))))))</f>
        <v>7.0000000000000007E-2</v>
      </c>
      <c r="M309" s="46">
        <f t="shared" si="27"/>
        <v>2492.0713999999998</v>
      </c>
      <c r="N309" s="51">
        <f>IF(I309="Product",K309/'Commission Rate and Quota'!$D$5,K309/'Commission Rate and Quota'!$E$5)</f>
        <v>0.37462632231022081</v>
      </c>
      <c r="O309" s="43">
        <f t="shared" si="28"/>
        <v>0</v>
      </c>
      <c r="P309" s="29">
        <f t="shared" si="29"/>
        <v>0.10869632386937228</v>
      </c>
      <c r="Q309" s="47">
        <f>IF(I309="Product",IF(K309/$S$4&lt;0.5,'Commission Rate and Quota'!$D$11,IF(K309/$S$4&lt;0.75,'Commission Rate and Quota'!$D$12,IF(K309/$S$4&lt;0.9,'Commission Rate and Quota'!$D$13,IF('Impact of Quota'!K309/$S$4,'Commission Rate and Quota'!$D$14,IF('Impact of Quota'!K309/$S$4&lt;1.25,'Commission Rate and Quota'!$D$15,'Commission Rate and Quota'!$D$16))))),IF(K309/$S$4&lt;0.5,'Commission Rate and Quota'!$E$11,IF(K309/$S$4&lt;0.75,'Commission Rate and Quota'!$E$12,IF(K309/$S$4&lt;0.9,'Commission Rate and Quota'!$E$13,IF(K309/$S$4&lt;1,'Commission Rate and Quota'!$E$14,IF(K309/$S$4&lt;1.25,'Commission Rate and Quota'!$E$15,'Commission Rate and Quota'!$E$16))))))</f>
        <v>7.0000000000000007E-2</v>
      </c>
      <c r="R309" s="34">
        <f t="shared" si="25"/>
        <v>2492.0713999999998</v>
      </c>
    </row>
    <row r="310" spans="1:18" x14ac:dyDescent="0.25">
      <c r="A310" s="43" t="s">
        <v>187</v>
      </c>
      <c r="B310" s="44">
        <v>45841</v>
      </c>
      <c r="C310" s="43">
        <v>166022</v>
      </c>
      <c r="D310" s="45">
        <v>253.93</v>
      </c>
      <c r="E310" s="45">
        <v>0</v>
      </c>
      <c r="F310" s="43" t="s">
        <v>33</v>
      </c>
      <c r="G310" s="43">
        <v>1260</v>
      </c>
      <c r="H310" s="43" t="s">
        <v>14</v>
      </c>
      <c r="I310" s="43" t="s">
        <v>34</v>
      </c>
      <c r="J310" s="43" t="s">
        <v>11</v>
      </c>
      <c r="K310" s="46">
        <f t="shared" si="26"/>
        <v>1306215.8999999997</v>
      </c>
      <c r="L310" s="47">
        <f>IF(I310="Product",IF(K310/'Commission Rate and Quota'!$D$5&lt;0.5,'Commission Rate and Quota'!$D$11,IF(K310/'Commission Rate and Quota'!$D$5&lt;0.75,'Commission Rate and Quota'!$D$12,IF(K310/'Commission Rate and Quota'!$D$5&lt;0.9,'Commission Rate and Quota'!$D$13,IF('Impact of Quota'!K310/'Commission Rate and Quota'!$D$5&lt;1,'Commission Rate and Quota'!$D$14,IF('Impact of Quota'!K310/'Commission Rate and Quota'!$D$5&lt;1.25,'Commission Rate and Quota'!$D$15,'Commission Rate and Quota'!$D$16))))),IF(K310/'Commission Rate and Quota'!$E$5&lt;0.5,'Commission Rate and Quota'!$E$11,IF(K310/'Commission Rate and Quota'!$E$5&lt;0.75,'Commission Rate and Quota'!$E$12,IF(K310/'Commission Rate and Quota'!$E$5&lt;0.9,'Commission Rate and Quota'!$E$13,IF(K310/'Commission Rate and Quota'!$E$5&lt;1,'Commission Rate and Quota'!$E$14,IF(K310/'Commission Rate and Quota'!$E$5&lt;1.25,'Commission Rate and Quota'!$E$15,'Commission Rate and Quota'!$E$16))))))</f>
        <v>7.0000000000000007E-2</v>
      </c>
      <c r="M310" s="46">
        <f t="shared" si="27"/>
        <v>17.775100000000002</v>
      </c>
      <c r="N310" s="51">
        <f>IF(I310="Product",K310/'Commission Rate and Quota'!$D$5,K310/'Commission Rate and Quota'!$E$5)</f>
        <v>0.37469916429506372</v>
      </c>
      <c r="O310" s="43">
        <f t="shared" si="28"/>
        <v>0</v>
      </c>
      <c r="P310" s="29">
        <f t="shared" si="29"/>
        <v>0</v>
      </c>
      <c r="Q310" s="47">
        <f>IF(I310="Product",IF(K310/$S$4&lt;0.5,'Commission Rate and Quota'!$D$11,IF(K310/$S$4&lt;0.75,'Commission Rate and Quota'!$D$12,IF(K310/$S$4&lt;0.9,'Commission Rate and Quota'!$D$13,IF('Impact of Quota'!K310/$S$4,'Commission Rate and Quota'!$D$14,IF('Impact of Quota'!K310/$S$4&lt;1.25,'Commission Rate and Quota'!$D$15,'Commission Rate and Quota'!$D$16))))),IF(K310/$S$4&lt;0.5,'Commission Rate and Quota'!$E$11,IF(K310/$S$4&lt;0.75,'Commission Rate and Quota'!$E$12,IF(K310/$S$4&lt;0.9,'Commission Rate and Quota'!$E$13,IF(K310/$S$4&lt;1,'Commission Rate and Quota'!$E$14,IF(K310/$S$4&lt;1.25,'Commission Rate and Quota'!$E$15,'Commission Rate and Quota'!$E$16))))))</f>
        <v>7.0000000000000007E-2</v>
      </c>
      <c r="R310" s="34">
        <f t="shared" si="25"/>
        <v>17.775100000000002</v>
      </c>
    </row>
    <row r="311" spans="1:18" x14ac:dyDescent="0.25">
      <c r="A311" s="43" t="s">
        <v>188</v>
      </c>
      <c r="B311" s="44">
        <v>45841</v>
      </c>
      <c r="C311" s="43">
        <v>166022</v>
      </c>
      <c r="D311" s="45">
        <v>15190</v>
      </c>
      <c r="E311" s="45">
        <v>2450</v>
      </c>
      <c r="F311" s="43" t="s">
        <v>33</v>
      </c>
      <c r="G311" s="43">
        <v>1260</v>
      </c>
      <c r="H311" s="43" t="s">
        <v>14</v>
      </c>
      <c r="I311" s="43" t="s">
        <v>34</v>
      </c>
      <c r="J311" s="43" t="s">
        <v>11</v>
      </c>
      <c r="K311" s="46">
        <f t="shared" si="26"/>
        <v>1321405.8999999997</v>
      </c>
      <c r="L311" s="47">
        <f>IF(I311="Product",IF(K311/'Commission Rate and Quota'!$D$5&lt;0.5,'Commission Rate and Quota'!$D$11,IF(K311/'Commission Rate and Quota'!$D$5&lt;0.75,'Commission Rate and Quota'!$D$12,IF(K311/'Commission Rate and Quota'!$D$5&lt;0.9,'Commission Rate and Quota'!$D$13,IF('Impact of Quota'!K311/'Commission Rate and Quota'!$D$5&lt;1,'Commission Rate and Quota'!$D$14,IF('Impact of Quota'!K311/'Commission Rate and Quota'!$D$5&lt;1.25,'Commission Rate and Quota'!$D$15,'Commission Rate and Quota'!$D$16))))),IF(K311/'Commission Rate and Quota'!$E$5&lt;0.5,'Commission Rate and Quota'!$E$11,IF(K311/'Commission Rate and Quota'!$E$5&lt;0.75,'Commission Rate and Quota'!$E$12,IF(K311/'Commission Rate and Quota'!$E$5&lt;0.9,'Commission Rate and Quota'!$E$13,IF(K311/'Commission Rate and Quota'!$E$5&lt;1,'Commission Rate and Quota'!$E$14,IF(K311/'Commission Rate and Quota'!$E$5&lt;1.25,'Commission Rate and Quota'!$E$15,'Commission Rate and Quota'!$E$16))))))</f>
        <v>7.0000000000000007E-2</v>
      </c>
      <c r="M311" s="46">
        <f t="shared" si="27"/>
        <v>1063.3000000000002</v>
      </c>
      <c r="N311" s="51">
        <f>IF(I311="Product",K311/'Commission Rate and Quota'!$D$5,K311/'Commission Rate and Quota'!$E$5)</f>
        <v>0.37905654526527088</v>
      </c>
      <c r="O311" s="43">
        <f t="shared" si="28"/>
        <v>0</v>
      </c>
      <c r="P311" s="29">
        <f t="shared" si="29"/>
        <v>0.16129032258064516</v>
      </c>
      <c r="Q311" s="47">
        <f>IF(I311="Product",IF(K311/$S$4&lt;0.5,'Commission Rate and Quota'!$D$11,IF(K311/$S$4&lt;0.75,'Commission Rate and Quota'!$D$12,IF(K311/$S$4&lt;0.9,'Commission Rate and Quota'!$D$13,IF('Impact of Quota'!K311/$S$4,'Commission Rate and Quota'!$D$14,IF('Impact of Quota'!K311/$S$4&lt;1.25,'Commission Rate and Quota'!$D$15,'Commission Rate and Quota'!$D$16))))),IF(K311/$S$4&lt;0.5,'Commission Rate and Quota'!$E$11,IF(K311/$S$4&lt;0.75,'Commission Rate and Quota'!$E$12,IF(K311/$S$4&lt;0.9,'Commission Rate and Quota'!$E$13,IF(K311/$S$4&lt;1,'Commission Rate and Quota'!$E$14,IF(K311/$S$4&lt;1.25,'Commission Rate and Quota'!$E$15,'Commission Rate and Quota'!$E$16))))))</f>
        <v>7.0000000000000007E-2</v>
      </c>
      <c r="R311" s="34">
        <f t="shared" si="25"/>
        <v>1063.3000000000002</v>
      </c>
    </row>
    <row r="312" spans="1:18" x14ac:dyDescent="0.25">
      <c r="A312" s="43" t="s">
        <v>188</v>
      </c>
      <c r="B312" s="44">
        <v>45841</v>
      </c>
      <c r="C312" s="43">
        <v>166022</v>
      </c>
      <c r="D312" s="45">
        <v>30380</v>
      </c>
      <c r="E312" s="45">
        <v>4900</v>
      </c>
      <c r="F312" s="43" t="s">
        <v>33</v>
      </c>
      <c r="G312" s="43">
        <v>1260</v>
      </c>
      <c r="H312" s="43" t="s">
        <v>14</v>
      </c>
      <c r="I312" s="43" t="s">
        <v>34</v>
      </c>
      <c r="J312" s="43" t="s">
        <v>11</v>
      </c>
      <c r="K312" s="46">
        <f t="shared" si="26"/>
        <v>1351785.8999999997</v>
      </c>
      <c r="L312" s="47">
        <f>IF(I312="Product",IF(K312/'Commission Rate and Quota'!$D$5&lt;0.5,'Commission Rate and Quota'!$D$11,IF(K312/'Commission Rate and Quota'!$D$5&lt;0.75,'Commission Rate and Quota'!$D$12,IF(K312/'Commission Rate and Quota'!$D$5&lt;0.9,'Commission Rate and Quota'!$D$13,IF('Impact of Quota'!K312/'Commission Rate and Quota'!$D$5&lt;1,'Commission Rate and Quota'!$D$14,IF('Impact of Quota'!K312/'Commission Rate and Quota'!$D$5&lt;1.25,'Commission Rate and Quota'!$D$15,'Commission Rate and Quota'!$D$16))))),IF(K312/'Commission Rate and Quota'!$E$5&lt;0.5,'Commission Rate and Quota'!$E$11,IF(K312/'Commission Rate and Quota'!$E$5&lt;0.75,'Commission Rate and Quota'!$E$12,IF(K312/'Commission Rate and Quota'!$E$5&lt;0.9,'Commission Rate and Quota'!$E$13,IF(K312/'Commission Rate and Quota'!$E$5&lt;1,'Commission Rate and Quota'!$E$14,IF(K312/'Commission Rate and Quota'!$E$5&lt;1.25,'Commission Rate and Quota'!$E$15,'Commission Rate and Quota'!$E$16))))))</f>
        <v>7.0000000000000007E-2</v>
      </c>
      <c r="M312" s="46">
        <f t="shared" si="27"/>
        <v>2126.6000000000004</v>
      </c>
      <c r="N312" s="51">
        <f>IF(I312="Product",K312/'Commission Rate and Quota'!$D$5,K312/'Commission Rate and Quota'!$E$5)</f>
        <v>0.3877713072056852</v>
      </c>
      <c r="O312" s="43">
        <f t="shared" si="28"/>
        <v>0</v>
      </c>
      <c r="P312" s="29">
        <f t="shared" si="29"/>
        <v>0.16129032258064516</v>
      </c>
      <c r="Q312" s="47">
        <f>IF(I312="Product",IF(K312/$S$4&lt;0.5,'Commission Rate and Quota'!$D$11,IF(K312/$S$4&lt;0.75,'Commission Rate and Quota'!$D$12,IF(K312/$S$4&lt;0.9,'Commission Rate and Quota'!$D$13,IF('Impact of Quota'!K312/$S$4,'Commission Rate and Quota'!$D$14,IF('Impact of Quota'!K312/$S$4&lt;1.25,'Commission Rate and Quota'!$D$15,'Commission Rate and Quota'!$D$16))))),IF(K312/$S$4&lt;0.5,'Commission Rate and Quota'!$E$11,IF(K312/$S$4&lt;0.75,'Commission Rate and Quota'!$E$12,IF(K312/$S$4&lt;0.9,'Commission Rate and Quota'!$E$13,IF(K312/$S$4&lt;1,'Commission Rate and Quota'!$E$14,IF(K312/$S$4&lt;1.25,'Commission Rate and Quota'!$E$15,'Commission Rate and Quota'!$E$16))))))</f>
        <v>7.0000000000000007E-2</v>
      </c>
      <c r="R312" s="34">
        <f t="shared" si="25"/>
        <v>2126.6000000000004</v>
      </c>
    </row>
    <row r="313" spans="1:18" x14ac:dyDescent="0.25">
      <c r="A313" s="43" t="s">
        <v>188</v>
      </c>
      <c r="B313" s="44">
        <v>45841</v>
      </c>
      <c r="C313" s="43">
        <v>166022</v>
      </c>
      <c r="D313" s="45">
        <v>3417.78</v>
      </c>
      <c r="E313" s="45">
        <v>0</v>
      </c>
      <c r="F313" s="43" t="s">
        <v>33</v>
      </c>
      <c r="G313" s="43">
        <v>1260</v>
      </c>
      <c r="H313" s="43" t="s">
        <v>14</v>
      </c>
      <c r="I313" s="43" t="s">
        <v>34</v>
      </c>
      <c r="J313" s="43" t="s">
        <v>11</v>
      </c>
      <c r="K313" s="46">
        <f t="shared" si="26"/>
        <v>1355203.6799999997</v>
      </c>
      <c r="L313" s="47">
        <f>IF(I313="Product",IF(K313/'Commission Rate and Quota'!$D$5&lt;0.5,'Commission Rate and Quota'!$D$11,IF(K313/'Commission Rate and Quota'!$D$5&lt;0.75,'Commission Rate and Quota'!$D$12,IF(K313/'Commission Rate and Quota'!$D$5&lt;0.9,'Commission Rate and Quota'!$D$13,IF('Impact of Quota'!K313/'Commission Rate and Quota'!$D$5&lt;1,'Commission Rate and Quota'!$D$14,IF('Impact of Quota'!K313/'Commission Rate and Quota'!$D$5&lt;1.25,'Commission Rate and Quota'!$D$15,'Commission Rate and Quota'!$D$16))))),IF(K313/'Commission Rate and Quota'!$E$5&lt;0.5,'Commission Rate and Quota'!$E$11,IF(K313/'Commission Rate and Quota'!$E$5&lt;0.75,'Commission Rate and Quota'!$E$12,IF(K313/'Commission Rate and Quota'!$E$5&lt;0.9,'Commission Rate and Quota'!$E$13,IF(K313/'Commission Rate and Quota'!$E$5&lt;1,'Commission Rate and Quota'!$E$14,IF(K313/'Commission Rate and Quota'!$E$5&lt;1.25,'Commission Rate and Quota'!$E$15,'Commission Rate and Quota'!$E$16))))))</f>
        <v>7.0000000000000007E-2</v>
      </c>
      <c r="M313" s="46">
        <f t="shared" si="27"/>
        <v>239.24460000000005</v>
      </c>
      <c r="N313" s="51">
        <f>IF(I313="Product",K313/'Commission Rate and Quota'!$D$5,K313/'Commission Rate and Quota'!$E$5)</f>
        <v>0.38875172652973755</v>
      </c>
      <c r="O313" s="43">
        <f t="shared" si="28"/>
        <v>0</v>
      </c>
      <c r="P313" s="29">
        <f t="shared" si="29"/>
        <v>0</v>
      </c>
      <c r="Q313" s="47">
        <f>IF(I313="Product",IF(K313/$S$4&lt;0.5,'Commission Rate and Quota'!$D$11,IF(K313/$S$4&lt;0.75,'Commission Rate and Quota'!$D$12,IF(K313/$S$4&lt;0.9,'Commission Rate and Quota'!$D$13,IF('Impact of Quota'!K313/$S$4,'Commission Rate and Quota'!$D$14,IF('Impact of Quota'!K313/$S$4&lt;1.25,'Commission Rate and Quota'!$D$15,'Commission Rate and Quota'!$D$16))))),IF(K313/$S$4&lt;0.5,'Commission Rate and Quota'!$E$11,IF(K313/$S$4&lt;0.75,'Commission Rate and Quota'!$E$12,IF(K313/$S$4&lt;0.9,'Commission Rate and Quota'!$E$13,IF(K313/$S$4&lt;1,'Commission Rate and Quota'!$E$14,IF(K313/$S$4&lt;1.25,'Commission Rate and Quota'!$E$15,'Commission Rate and Quota'!$E$16))))))</f>
        <v>7.0000000000000007E-2</v>
      </c>
      <c r="R313" s="34">
        <f t="shared" si="25"/>
        <v>239.24460000000005</v>
      </c>
    </row>
    <row r="314" spans="1:18" x14ac:dyDescent="0.25">
      <c r="A314" s="43" t="s">
        <v>278</v>
      </c>
      <c r="B314" s="44">
        <v>45849</v>
      </c>
      <c r="C314" s="43">
        <v>203574</v>
      </c>
      <c r="D314" s="45">
        <v>8622.2000000000007</v>
      </c>
      <c r="E314" s="45">
        <v>1627.2</v>
      </c>
      <c r="F314" s="43" t="s">
        <v>33</v>
      </c>
      <c r="G314" s="43">
        <v>1260</v>
      </c>
      <c r="H314" s="43" t="s">
        <v>14</v>
      </c>
      <c r="I314" s="43" t="s">
        <v>34</v>
      </c>
      <c r="J314" s="43" t="s">
        <v>11</v>
      </c>
      <c r="K314" s="46">
        <f t="shared" si="26"/>
        <v>1363825.8799999997</v>
      </c>
      <c r="L314" s="47">
        <f>IF(I314="Product",IF(K314/'Commission Rate and Quota'!$D$5&lt;0.5,'Commission Rate and Quota'!$D$11,IF(K314/'Commission Rate and Quota'!$D$5&lt;0.75,'Commission Rate and Quota'!$D$12,IF(K314/'Commission Rate and Quota'!$D$5&lt;0.9,'Commission Rate and Quota'!$D$13,IF('Impact of Quota'!K314/'Commission Rate and Quota'!$D$5&lt;1,'Commission Rate and Quota'!$D$14,IF('Impact of Quota'!K314/'Commission Rate and Quota'!$D$5&lt;1.25,'Commission Rate and Quota'!$D$15,'Commission Rate and Quota'!$D$16))))),IF(K314/'Commission Rate and Quota'!$E$5&lt;0.5,'Commission Rate and Quota'!$E$11,IF(K314/'Commission Rate and Quota'!$E$5&lt;0.75,'Commission Rate and Quota'!$E$12,IF(K314/'Commission Rate and Quota'!$E$5&lt;0.9,'Commission Rate and Quota'!$E$13,IF(K314/'Commission Rate and Quota'!$E$5&lt;1,'Commission Rate and Quota'!$E$14,IF(K314/'Commission Rate and Quota'!$E$5&lt;1.25,'Commission Rate and Quota'!$E$15,'Commission Rate and Quota'!$E$16))))))</f>
        <v>7.0000000000000007E-2</v>
      </c>
      <c r="M314" s="46">
        <f t="shared" si="27"/>
        <v>603.55400000000009</v>
      </c>
      <c r="N314" s="51">
        <f>IF(I314="Product",K314/'Commission Rate and Quota'!$D$5,K314/'Commission Rate and Quota'!$E$5)</f>
        <v>0.39122507809006141</v>
      </c>
      <c r="O314" s="43">
        <f t="shared" si="28"/>
        <v>0</v>
      </c>
      <c r="P314" s="29">
        <f t="shared" si="29"/>
        <v>0.18872213588179351</v>
      </c>
      <c r="Q314" s="47">
        <f>IF(I314="Product",IF(K314/$S$4&lt;0.5,'Commission Rate and Quota'!$D$11,IF(K314/$S$4&lt;0.75,'Commission Rate and Quota'!$D$12,IF(K314/$S$4&lt;0.9,'Commission Rate and Quota'!$D$13,IF('Impact of Quota'!K314/$S$4,'Commission Rate and Quota'!$D$14,IF('Impact of Quota'!K314/$S$4&lt;1.25,'Commission Rate and Quota'!$D$15,'Commission Rate and Quota'!$D$16))))),IF(K314/$S$4&lt;0.5,'Commission Rate and Quota'!$E$11,IF(K314/$S$4&lt;0.75,'Commission Rate and Quota'!$E$12,IF(K314/$S$4&lt;0.9,'Commission Rate and Quota'!$E$13,IF(K314/$S$4&lt;1,'Commission Rate and Quota'!$E$14,IF(K314/$S$4&lt;1.25,'Commission Rate and Quota'!$E$15,'Commission Rate and Quota'!$E$16))))))</f>
        <v>7.0000000000000007E-2</v>
      </c>
      <c r="R314" s="34">
        <f t="shared" si="25"/>
        <v>603.55400000000009</v>
      </c>
    </row>
    <row r="315" spans="1:18" x14ac:dyDescent="0.25">
      <c r="A315" s="43" t="s">
        <v>278</v>
      </c>
      <c r="B315" s="44">
        <v>45849</v>
      </c>
      <c r="C315" s="43">
        <v>203574</v>
      </c>
      <c r="D315" s="45">
        <v>1424.16</v>
      </c>
      <c r="E315" s="45">
        <v>200.16</v>
      </c>
      <c r="F315" s="43" t="s">
        <v>33</v>
      </c>
      <c r="G315" s="43">
        <v>1260</v>
      </c>
      <c r="H315" s="43" t="s">
        <v>14</v>
      </c>
      <c r="I315" s="43" t="s">
        <v>34</v>
      </c>
      <c r="J315" s="43" t="s">
        <v>11</v>
      </c>
      <c r="K315" s="46">
        <f t="shared" si="26"/>
        <v>1365250.0399999996</v>
      </c>
      <c r="L315" s="47">
        <f>IF(I315="Product",IF(K315/'Commission Rate and Quota'!$D$5&lt;0.5,'Commission Rate and Quota'!$D$11,IF(K315/'Commission Rate and Quota'!$D$5&lt;0.75,'Commission Rate and Quota'!$D$12,IF(K315/'Commission Rate and Quota'!$D$5&lt;0.9,'Commission Rate and Quota'!$D$13,IF('Impact of Quota'!K315/'Commission Rate and Quota'!$D$5&lt;1,'Commission Rate and Quota'!$D$14,IF('Impact of Quota'!K315/'Commission Rate and Quota'!$D$5&lt;1.25,'Commission Rate and Quota'!$D$15,'Commission Rate and Quota'!$D$16))))),IF(K315/'Commission Rate and Quota'!$E$5&lt;0.5,'Commission Rate and Quota'!$E$11,IF(K315/'Commission Rate and Quota'!$E$5&lt;0.75,'Commission Rate and Quota'!$E$12,IF(K315/'Commission Rate and Quota'!$E$5&lt;0.9,'Commission Rate and Quota'!$E$13,IF(K315/'Commission Rate and Quota'!$E$5&lt;1,'Commission Rate and Quota'!$E$14,IF(K315/'Commission Rate and Quota'!$E$5&lt;1.25,'Commission Rate and Quota'!$E$15,'Commission Rate and Quota'!$E$16))))))</f>
        <v>7.0000000000000007E-2</v>
      </c>
      <c r="M315" s="46">
        <f t="shared" si="27"/>
        <v>99.691200000000009</v>
      </c>
      <c r="N315" s="51">
        <f>IF(I315="Product",K315/'Commission Rate and Quota'!$D$5,K315/'Commission Rate and Quota'!$E$5)</f>
        <v>0.39163361052472434</v>
      </c>
      <c r="O315" s="43">
        <f t="shared" si="28"/>
        <v>0</v>
      </c>
      <c r="P315" s="29">
        <f t="shared" si="29"/>
        <v>0.14054600606673406</v>
      </c>
      <c r="Q315" s="47">
        <f>IF(I315="Product",IF(K315/$S$4&lt;0.5,'Commission Rate and Quota'!$D$11,IF(K315/$S$4&lt;0.75,'Commission Rate and Quota'!$D$12,IF(K315/$S$4&lt;0.9,'Commission Rate and Quota'!$D$13,IF('Impact of Quota'!K315/$S$4,'Commission Rate and Quota'!$D$14,IF('Impact of Quota'!K315/$S$4&lt;1.25,'Commission Rate and Quota'!$D$15,'Commission Rate and Quota'!$D$16))))),IF(K315/$S$4&lt;0.5,'Commission Rate and Quota'!$E$11,IF(K315/$S$4&lt;0.75,'Commission Rate and Quota'!$E$12,IF(K315/$S$4&lt;0.9,'Commission Rate and Quota'!$E$13,IF(K315/$S$4&lt;1,'Commission Rate and Quota'!$E$14,IF(K315/$S$4&lt;1.25,'Commission Rate and Quota'!$E$15,'Commission Rate and Quota'!$E$16))))))</f>
        <v>7.0000000000000007E-2</v>
      </c>
      <c r="R315" s="34">
        <f t="shared" si="25"/>
        <v>99.691200000000009</v>
      </c>
    </row>
    <row r="316" spans="1:18" x14ac:dyDescent="0.25">
      <c r="A316" s="43" t="s">
        <v>278</v>
      </c>
      <c r="B316" s="44">
        <v>45849</v>
      </c>
      <c r="C316" s="43">
        <v>203574</v>
      </c>
      <c r="D316" s="45">
        <v>590.66</v>
      </c>
      <c r="E316" s="45">
        <v>0</v>
      </c>
      <c r="F316" s="43" t="s">
        <v>33</v>
      </c>
      <c r="G316" s="43">
        <v>1260</v>
      </c>
      <c r="H316" s="43" t="s">
        <v>14</v>
      </c>
      <c r="I316" s="43" t="s">
        <v>34</v>
      </c>
      <c r="J316" s="43" t="s">
        <v>11</v>
      </c>
      <c r="K316" s="46">
        <f t="shared" si="26"/>
        <v>1365840.6999999995</v>
      </c>
      <c r="L316" s="47">
        <f>IF(I316="Product",IF(K316/'Commission Rate and Quota'!$D$5&lt;0.5,'Commission Rate and Quota'!$D$11,IF(K316/'Commission Rate and Quota'!$D$5&lt;0.75,'Commission Rate and Quota'!$D$12,IF(K316/'Commission Rate and Quota'!$D$5&lt;0.9,'Commission Rate and Quota'!$D$13,IF('Impact of Quota'!K316/'Commission Rate and Quota'!$D$5&lt;1,'Commission Rate and Quota'!$D$14,IF('Impact of Quota'!K316/'Commission Rate and Quota'!$D$5&lt;1.25,'Commission Rate and Quota'!$D$15,'Commission Rate and Quota'!$D$16))))),IF(K316/'Commission Rate and Quota'!$E$5&lt;0.5,'Commission Rate and Quota'!$E$11,IF(K316/'Commission Rate and Quota'!$E$5&lt;0.75,'Commission Rate and Quota'!$E$12,IF(K316/'Commission Rate and Quota'!$E$5&lt;0.9,'Commission Rate and Quota'!$E$13,IF(K316/'Commission Rate and Quota'!$E$5&lt;1,'Commission Rate and Quota'!$E$14,IF(K316/'Commission Rate and Quota'!$E$5&lt;1.25,'Commission Rate and Quota'!$E$15,'Commission Rate and Quota'!$E$16))))))</f>
        <v>7.0000000000000007E-2</v>
      </c>
      <c r="M316" s="46">
        <f t="shared" si="27"/>
        <v>41.346200000000003</v>
      </c>
      <c r="N316" s="51">
        <f>IF(I316="Product",K316/'Commission Rate and Quota'!$D$5,K316/'Commission Rate and Quota'!$E$5)</f>
        <v>0.39180304638014651</v>
      </c>
      <c r="O316" s="43">
        <f t="shared" si="28"/>
        <v>0</v>
      </c>
      <c r="P316" s="29">
        <f t="shared" si="29"/>
        <v>0</v>
      </c>
      <c r="Q316" s="47">
        <f>IF(I316="Product",IF(K316/$S$4&lt;0.5,'Commission Rate and Quota'!$D$11,IF(K316/$S$4&lt;0.75,'Commission Rate and Quota'!$D$12,IF(K316/$S$4&lt;0.9,'Commission Rate and Quota'!$D$13,IF('Impact of Quota'!K316/$S$4,'Commission Rate and Quota'!$D$14,IF('Impact of Quota'!K316/$S$4&lt;1.25,'Commission Rate and Quota'!$D$15,'Commission Rate and Quota'!$D$16))))),IF(K316/$S$4&lt;0.5,'Commission Rate and Quota'!$E$11,IF(K316/$S$4&lt;0.75,'Commission Rate and Quota'!$E$12,IF(K316/$S$4&lt;0.9,'Commission Rate and Quota'!$E$13,IF(K316/$S$4&lt;1,'Commission Rate and Quota'!$E$14,IF(K316/$S$4&lt;1.25,'Commission Rate and Quota'!$E$15,'Commission Rate and Quota'!$E$16))))))</f>
        <v>7.0000000000000007E-2</v>
      </c>
      <c r="R316" s="34">
        <f t="shared" ref="R316:R379" si="30">Q316*D316</f>
        <v>41.346200000000003</v>
      </c>
    </row>
    <row r="317" spans="1:18" x14ac:dyDescent="0.25">
      <c r="A317" s="43" t="s">
        <v>279</v>
      </c>
      <c r="B317" s="44">
        <v>45849</v>
      </c>
      <c r="C317" s="43">
        <v>203574</v>
      </c>
      <c r="D317" s="45">
        <v>1530</v>
      </c>
      <c r="E317" s="45">
        <v>360</v>
      </c>
      <c r="F317" s="43" t="s">
        <v>33</v>
      </c>
      <c r="G317" s="43">
        <v>1260</v>
      </c>
      <c r="H317" s="43" t="s">
        <v>14</v>
      </c>
      <c r="I317" s="43" t="s">
        <v>34</v>
      </c>
      <c r="J317" s="43" t="s">
        <v>11</v>
      </c>
      <c r="K317" s="46">
        <f t="shared" ref="K317:K380" si="31">D317+K316</f>
        <v>1367370.6999999995</v>
      </c>
      <c r="L317" s="47">
        <f>IF(I317="Product",IF(K317/'Commission Rate and Quota'!$D$5&lt;0.5,'Commission Rate and Quota'!$D$11,IF(K317/'Commission Rate and Quota'!$D$5&lt;0.75,'Commission Rate and Quota'!$D$12,IF(K317/'Commission Rate and Quota'!$D$5&lt;0.9,'Commission Rate and Quota'!$D$13,IF('Impact of Quota'!K317/'Commission Rate and Quota'!$D$5&lt;1,'Commission Rate and Quota'!$D$14,IF('Impact of Quota'!K317/'Commission Rate and Quota'!$D$5&lt;1.25,'Commission Rate and Quota'!$D$15,'Commission Rate and Quota'!$D$16))))),IF(K317/'Commission Rate and Quota'!$E$5&lt;0.5,'Commission Rate and Quota'!$E$11,IF(K317/'Commission Rate and Quota'!$E$5&lt;0.75,'Commission Rate and Quota'!$E$12,IF(K317/'Commission Rate and Quota'!$E$5&lt;0.9,'Commission Rate and Quota'!$E$13,IF(K317/'Commission Rate and Quota'!$E$5&lt;1,'Commission Rate and Quota'!$E$14,IF(K317/'Commission Rate and Quota'!$E$5&lt;1.25,'Commission Rate and Quota'!$E$15,'Commission Rate and Quota'!$E$16))))))</f>
        <v>7.0000000000000007E-2</v>
      </c>
      <c r="M317" s="46">
        <f t="shared" si="27"/>
        <v>107.10000000000001</v>
      </c>
      <c r="N317" s="51">
        <f>IF(I317="Product",K317/'Commission Rate and Quota'!$D$5,K317/'Commission Rate and Quota'!$E$5)</f>
        <v>0.39224193992092443</v>
      </c>
      <c r="O317" s="43">
        <f t="shared" si="28"/>
        <v>0</v>
      </c>
      <c r="P317" s="29">
        <f t="shared" si="29"/>
        <v>0.23529411764705882</v>
      </c>
      <c r="Q317" s="47">
        <f>IF(I317="Product",IF(K317/$S$4&lt;0.5,'Commission Rate and Quota'!$D$11,IF(K317/$S$4&lt;0.75,'Commission Rate and Quota'!$D$12,IF(K317/$S$4&lt;0.9,'Commission Rate and Quota'!$D$13,IF('Impact of Quota'!K317/$S$4,'Commission Rate and Quota'!$D$14,IF('Impact of Quota'!K317/$S$4&lt;1.25,'Commission Rate and Quota'!$D$15,'Commission Rate and Quota'!$D$16))))),IF(K317/$S$4&lt;0.5,'Commission Rate and Quota'!$E$11,IF(K317/$S$4&lt;0.75,'Commission Rate and Quota'!$E$12,IF(K317/$S$4&lt;0.9,'Commission Rate and Quota'!$E$13,IF(K317/$S$4&lt;1,'Commission Rate and Quota'!$E$14,IF(K317/$S$4&lt;1.25,'Commission Rate and Quota'!$E$15,'Commission Rate and Quota'!$E$16))))))</f>
        <v>7.0000000000000007E-2</v>
      </c>
      <c r="R317" s="34">
        <f t="shared" si="30"/>
        <v>107.10000000000001</v>
      </c>
    </row>
    <row r="318" spans="1:18" x14ac:dyDescent="0.25">
      <c r="A318" s="43" t="s">
        <v>279</v>
      </c>
      <c r="B318" s="44">
        <v>45849</v>
      </c>
      <c r="C318" s="43">
        <v>203574</v>
      </c>
      <c r="D318" s="45">
        <v>684</v>
      </c>
      <c r="E318" s="45">
        <v>72</v>
      </c>
      <c r="F318" s="43" t="s">
        <v>33</v>
      </c>
      <c r="G318" s="43">
        <v>1260</v>
      </c>
      <c r="H318" s="43" t="s">
        <v>14</v>
      </c>
      <c r="I318" s="43" t="s">
        <v>34</v>
      </c>
      <c r="J318" s="43" t="s">
        <v>11</v>
      </c>
      <c r="K318" s="46">
        <f t="shared" si="31"/>
        <v>1368054.6999999995</v>
      </c>
      <c r="L318" s="47">
        <f>IF(I318="Product",IF(K318/'Commission Rate and Quota'!$D$5&lt;0.5,'Commission Rate and Quota'!$D$11,IF(K318/'Commission Rate and Quota'!$D$5&lt;0.75,'Commission Rate and Quota'!$D$12,IF(K318/'Commission Rate and Quota'!$D$5&lt;0.9,'Commission Rate and Quota'!$D$13,IF('Impact of Quota'!K318/'Commission Rate and Quota'!$D$5&lt;1,'Commission Rate and Quota'!$D$14,IF('Impact of Quota'!K318/'Commission Rate and Quota'!$D$5&lt;1.25,'Commission Rate and Quota'!$D$15,'Commission Rate and Quota'!$D$16))))),IF(K318/'Commission Rate and Quota'!$E$5&lt;0.5,'Commission Rate and Quota'!$E$11,IF(K318/'Commission Rate and Quota'!$E$5&lt;0.75,'Commission Rate and Quota'!$E$12,IF(K318/'Commission Rate and Quota'!$E$5&lt;0.9,'Commission Rate and Quota'!$E$13,IF(K318/'Commission Rate and Quota'!$E$5&lt;1,'Commission Rate and Quota'!$E$14,IF(K318/'Commission Rate and Quota'!$E$5&lt;1.25,'Commission Rate and Quota'!$E$15,'Commission Rate and Quota'!$E$16))))))</f>
        <v>7.0000000000000007E-2</v>
      </c>
      <c r="M318" s="46">
        <f t="shared" si="27"/>
        <v>47.88</v>
      </c>
      <c r="N318" s="51">
        <f>IF(I318="Product",K318/'Commission Rate and Quota'!$D$5,K318/'Commission Rate and Quota'!$E$5)</f>
        <v>0.39243815115091929</v>
      </c>
      <c r="O318" s="43">
        <f t="shared" si="28"/>
        <v>0</v>
      </c>
      <c r="P318" s="29">
        <f t="shared" si="29"/>
        <v>0.10526315789473684</v>
      </c>
      <c r="Q318" s="47">
        <f>IF(I318="Product",IF(K318/$S$4&lt;0.5,'Commission Rate and Quota'!$D$11,IF(K318/$S$4&lt;0.75,'Commission Rate and Quota'!$D$12,IF(K318/$S$4&lt;0.9,'Commission Rate and Quota'!$D$13,IF('Impact of Quota'!K318/$S$4,'Commission Rate and Quota'!$D$14,IF('Impact of Quota'!K318/$S$4&lt;1.25,'Commission Rate and Quota'!$D$15,'Commission Rate and Quota'!$D$16))))),IF(K318/$S$4&lt;0.5,'Commission Rate and Quota'!$E$11,IF(K318/$S$4&lt;0.75,'Commission Rate and Quota'!$E$12,IF(K318/$S$4&lt;0.9,'Commission Rate and Quota'!$E$13,IF(K318/$S$4&lt;1,'Commission Rate and Quota'!$E$14,IF(K318/$S$4&lt;1.25,'Commission Rate and Quota'!$E$15,'Commission Rate and Quota'!$E$16))))))</f>
        <v>7.0000000000000007E-2</v>
      </c>
      <c r="R318" s="34">
        <f t="shared" si="30"/>
        <v>47.88</v>
      </c>
    </row>
    <row r="319" spans="1:18" x14ac:dyDescent="0.25">
      <c r="A319" s="43" t="s">
        <v>279</v>
      </c>
      <c r="B319" s="44">
        <v>45849</v>
      </c>
      <c r="C319" s="43">
        <v>203574</v>
      </c>
      <c r="D319" s="45">
        <v>76.5</v>
      </c>
      <c r="E319" s="45">
        <v>0</v>
      </c>
      <c r="F319" s="43" t="s">
        <v>33</v>
      </c>
      <c r="G319" s="43">
        <v>1260</v>
      </c>
      <c r="H319" s="43" t="s">
        <v>14</v>
      </c>
      <c r="I319" s="43" t="s">
        <v>34</v>
      </c>
      <c r="J319" s="43" t="s">
        <v>11</v>
      </c>
      <c r="K319" s="46">
        <f t="shared" si="31"/>
        <v>1368131.1999999995</v>
      </c>
      <c r="L319" s="47">
        <f>IF(I319="Product",IF(K319/'Commission Rate and Quota'!$D$5&lt;0.5,'Commission Rate and Quota'!$D$11,IF(K319/'Commission Rate and Quota'!$D$5&lt;0.75,'Commission Rate and Quota'!$D$12,IF(K319/'Commission Rate and Quota'!$D$5&lt;0.9,'Commission Rate and Quota'!$D$13,IF('Impact of Quota'!K319/'Commission Rate and Quota'!$D$5&lt;1,'Commission Rate and Quota'!$D$14,IF('Impact of Quota'!K319/'Commission Rate and Quota'!$D$5&lt;1.25,'Commission Rate and Quota'!$D$15,'Commission Rate and Quota'!$D$16))))),IF(K319/'Commission Rate and Quota'!$E$5&lt;0.5,'Commission Rate and Quota'!$E$11,IF(K319/'Commission Rate and Quota'!$E$5&lt;0.75,'Commission Rate and Quota'!$E$12,IF(K319/'Commission Rate and Quota'!$E$5&lt;0.9,'Commission Rate and Quota'!$E$13,IF(K319/'Commission Rate and Quota'!$E$5&lt;1,'Commission Rate and Quota'!$E$14,IF(K319/'Commission Rate and Quota'!$E$5&lt;1.25,'Commission Rate and Quota'!$E$15,'Commission Rate and Quota'!$E$16))))))</f>
        <v>7.0000000000000007E-2</v>
      </c>
      <c r="M319" s="46">
        <f t="shared" si="27"/>
        <v>5.3550000000000004</v>
      </c>
      <c r="N319" s="51">
        <f>IF(I319="Product",K319/'Commission Rate and Quota'!$D$5,K319/'Commission Rate and Quota'!$E$5)</f>
        <v>0.39246009582795816</v>
      </c>
      <c r="O319" s="43">
        <f t="shared" si="28"/>
        <v>0</v>
      </c>
      <c r="P319" s="29">
        <f t="shared" si="29"/>
        <v>0</v>
      </c>
      <c r="Q319" s="47">
        <f>IF(I319="Product",IF(K319/$S$4&lt;0.5,'Commission Rate and Quota'!$D$11,IF(K319/$S$4&lt;0.75,'Commission Rate and Quota'!$D$12,IF(K319/$S$4&lt;0.9,'Commission Rate and Quota'!$D$13,IF('Impact of Quota'!K319/$S$4,'Commission Rate and Quota'!$D$14,IF('Impact of Quota'!K319/$S$4&lt;1.25,'Commission Rate and Quota'!$D$15,'Commission Rate and Quota'!$D$16))))),IF(K319/$S$4&lt;0.5,'Commission Rate and Quota'!$E$11,IF(K319/$S$4&lt;0.75,'Commission Rate and Quota'!$E$12,IF(K319/$S$4&lt;0.9,'Commission Rate and Quota'!$E$13,IF(K319/$S$4&lt;1,'Commission Rate and Quota'!$E$14,IF(K319/$S$4&lt;1.25,'Commission Rate and Quota'!$E$15,'Commission Rate and Quota'!$E$16))))))</f>
        <v>7.0000000000000007E-2</v>
      </c>
      <c r="R319" s="34">
        <f t="shared" si="30"/>
        <v>5.3550000000000004</v>
      </c>
    </row>
    <row r="320" spans="1:18" x14ac:dyDescent="0.25">
      <c r="A320" s="43" t="s">
        <v>150</v>
      </c>
      <c r="B320" s="44">
        <v>45858</v>
      </c>
      <c r="C320" s="43">
        <v>70610</v>
      </c>
      <c r="D320" s="45">
        <v>57162.04</v>
      </c>
      <c r="E320" s="45">
        <v>11282.44</v>
      </c>
      <c r="F320" s="43" t="s">
        <v>33</v>
      </c>
      <c r="G320" s="43">
        <v>1260</v>
      </c>
      <c r="H320" s="43" t="s">
        <v>14</v>
      </c>
      <c r="I320" s="43" t="s">
        <v>34</v>
      </c>
      <c r="J320" s="43" t="s">
        <v>11</v>
      </c>
      <c r="K320" s="46">
        <f t="shared" si="31"/>
        <v>1425293.2399999995</v>
      </c>
      <c r="L320" s="47">
        <f>IF(I320="Product",IF(K320/'Commission Rate and Quota'!$D$5&lt;0.5,'Commission Rate and Quota'!$D$11,IF(K320/'Commission Rate and Quota'!$D$5&lt;0.75,'Commission Rate and Quota'!$D$12,IF(K320/'Commission Rate and Quota'!$D$5&lt;0.9,'Commission Rate and Quota'!$D$13,IF('Impact of Quota'!K320/'Commission Rate and Quota'!$D$5&lt;1,'Commission Rate and Quota'!$D$14,IF('Impact of Quota'!K320/'Commission Rate and Quota'!$D$5&lt;1.25,'Commission Rate and Quota'!$D$15,'Commission Rate and Quota'!$D$16))))),IF(K320/'Commission Rate and Quota'!$E$5&lt;0.5,'Commission Rate and Quota'!$E$11,IF(K320/'Commission Rate and Quota'!$E$5&lt;0.75,'Commission Rate and Quota'!$E$12,IF(K320/'Commission Rate and Quota'!$E$5&lt;0.9,'Commission Rate and Quota'!$E$13,IF(K320/'Commission Rate and Quota'!$E$5&lt;1,'Commission Rate and Quota'!$E$14,IF(K320/'Commission Rate and Quota'!$E$5&lt;1.25,'Commission Rate and Quota'!$E$15,'Commission Rate and Quota'!$E$16))))))</f>
        <v>7.0000000000000007E-2</v>
      </c>
      <c r="M320" s="46">
        <f t="shared" si="27"/>
        <v>4001.3428000000004</v>
      </c>
      <c r="N320" s="51">
        <f>IF(I320="Product",K320/'Commission Rate and Quota'!$D$5,K320/'Commission Rate and Quota'!$E$5)</f>
        <v>0.40885751421599115</v>
      </c>
      <c r="O320" s="43">
        <f t="shared" si="28"/>
        <v>0</v>
      </c>
      <c r="P320" s="29">
        <f t="shared" si="29"/>
        <v>0.19737644072884733</v>
      </c>
      <c r="Q320" s="47">
        <f>IF(I320="Product",IF(K320/$S$4&lt;0.5,'Commission Rate and Quota'!$D$11,IF(K320/$S$4&lt;0.75,'Commission Rate and Quota'!$D$12,IF(K320/$S$4&lt;0.9,'Commission Rate and Quota'!$D$13,IF('Impact of Quota'!K320/$S$4,'Commission Rate and Quota'!$D$14,IF('Impact of Quota'!K320/$S$4&lt;1.25,'Commission Rate and Quota'!$D$15,'Commission Rate and Quota'!$D$16))))),IF(K320/$S$4&lt;0.5,'Commission Rate and Quota'!$E$11,IF(K320/$S$4&lt;0.75,'Commission Rate and Quota'!$E$12,IF(K320/$S$4&lt;0.9,'Commission Rate and Quota'!$E$13,IF(K320/$S$4&lt;1,'Commission Rate and Quota'!$E$14,IF(K320/$S$4&lt;1.25,'Commission Rate and Quota'!$E$15,'Commission Rate and Quota'!$E$16))))))</f>
        <v>7.0000000000000007E-2</v>
      </c>
      <c r="R320" s="34">
        <f t="shared" si="30"/>
        <v>4001.3428000000004</v>
      </c>
    </row>
    <row r="321" spans="1:18" x14ac:dyDescent="0.25">
      <c r="A321" s="43" t="s">
        <v>150</v>
      </c>
      <c r="B321" s="44">
        <v>45858</v>
      </c>
      <c r="C321" s="43">
        <v>70610</v>
      </c>
      <c r="D321" s="45">
        <v>13353.92</v>
      </c>
      <c r="E321" s="45">
        <v>1545.36</v>
      </c>
      <c r="F321" s="43" t="s">
        <v>33</v>
      </c>
      <c r="G321" s="43">
        <v>1260</v>
      </c>
      <c r="H321" s="43" t="s">
        <v>14</v>
      </c>
      <c r="I321" s="43" t="s">
        <v>34</v>
      </c>
      <c r="J321" s="43" t="s">
        <v>11</v>
      </c>
      <c r="K321" s="46">
        <f t="shared" si="31"/>
        <v>1438647.1599999995</v>
      </c>
      <c r="L321" s="47">
        <f>IF(I321="Product",IF(K321/'Commission Rate and Quota'!$D$5&lt;0.5,'Commission Rate and Quota'!$D$11,IF(K321/'Commission Rate and Quota'!$D$5&lt;0.75,'Commission Rate and Quota'!$D$12,IF(K321/'Commission Rate and Quota'!$D$5&lt;0.9,'Commission Rate and Quota'!$D$13,IF('Impact of Quota'!K321/'Commission Rate and Quota'!$D$5&lt;1,'Commission Rate and Quota'!$D$14,IF('Impact of Quota'!K321/'Commission Rate and Quota'!$D$5&lt;1.25,'Commission Rate and Quota'!$D$15,'Commission Rate and Quota'!$D$16))))),IF(K321/'Commission Rate and Quota'!$E$5&lt;0.5,'Commission Rate and Quota'!$E$11,IF(K321/'Commission Rate and Quota'!$E$5&lt;0.75,'Commission Rate and Quota'!$E$12,IF(K321/'Commission Rate and Quota'!$E$5&lt;0.9,'Commission Rate and Quota'!$E$13,IF(K321/'Commission Rate and Quota'!$E$5&lt;1,'Commission Rate and Quota'!$E$14,IF(K321/'Commission Rate and Quota'!$E$5&lt;1.25,'Commission Rate and Quota'!$E$15,'Commission Rate and Quota'!$E$16))))))</f>
        <v>7.0000000000000007E-2</v>
      </c>
      <c r="M321" s="46">
        <f t="shared" si="27"/>
        <v>934.77440000000013</v>
      </c>
      <c r="N321" s="51">
        <f>IF(I321="Product",K321/'Commission Rate and Quota'!$D$5,K321/'Commission Rate and Quota'!$E$5)</f>
        <v>0.41268819998858286</v>
      </c>
      <c r="O321" s="43">
        <f t="shared" si="28"/>
        <v>0</v>
      </c>
      <c r="P321" s="29">
        <f t="shared" si="29"/>
        <v>0.11572332318899618</v>
      </c>
      <c r="Q321" s="47">
        <f>IF(I321="Product",IF(K321/$S$4&lt;0.5,'Commission Rate and Quota'!$D$11,IF(K321/$S$4&lt;0.75,'Commission Rate and Quota'!$D$12,IF(K321/$S$4&lt;0.9,'Commission Rate and Quota'!$D$13,IF('Impact of Quota'!K321/$S$4,'Commission Rate and Quota'!$D$14,IF('Impact of Quota'!K321/$S$4&lt;1.25,'Commission Rate and Quota'!$D$15,'Commission Rate and Quota'!$D$16))))),IF(K321/$S$4&lt;0.5,'Commission Rate and Quota'!$E$11,IF(K321/$S$4&lt;0.75,'Commission Rate and Quota'!$E$12,IF(K321/$S$4&lt;0.9,'Commission Rate and Quota'!$E$13,IF(K321/$S$4&lt;1,'Commission Rate and Quota'!$E$14,IF(K321/$S$4&lt;1.25,'Commission Rate and Quota'!$E$15,'Commission Rate and Quota'!$E$16))))))</f>
        <v>7.0000000000000007E-2</v>
      </c>
      <c r="R321" s="34">
        <f t="shared" si="30"/>
        <v>934.77440000000013</v>
      </c>
    </row>
    <row r="322" spans="1:18" x14ac:dyDescent="0.25">
      <c r="A322" s="43" t="s">
        <v>150</v>
      </c>
      <c r="B322" s="44">
        <v>45858</v>
      </c>
      <c r="C322" s="43">
        <v>70610</v>
      </c>
      <c r="D322" s="45">
        <v>281.51</v>
      </c>
      <c r="E322" s="45">
        <v>0</v>
      </c>
      <c r="F322" s="43" t="s">
        <v>33</v>
      </c>
      <c r="G322" s="43">
        <v>1260</v>
      </c>
      <c r="H322" s="43" t="s">
        <v>14</v>
      </c>
      <c r="I322" s="43" t="s">
        <v>34</v>
      </c>
      <c r="J322" s="43" t="s">
        <v>11</v>
      </c>
      <c r="K322" s="46">
        <f t="shared" si="31"/>
        <v>1438928.6699999995</v>
      </c>
      <c r="L322" s="47">
        <f>IF(I322="Product",IF(K322/'Commission Rate and Quota'!$D$5&lt;0.5,'Commission Rate and Quota'!$D$11,IF(K322/'Commission Rate and Quota'!$D$5&lt;0.75,'Commission Rate and Quota'!$D$12,IF(K322/'Commission Rate and Quota'!$D$5&lt;0.9,'Commission Rate and Quota'!$D$13,IF('Impact of Quota'!K322/'Commission Rate and Quota'!$D$5&lt;1,'Commission Rate and Quota'!$D$14,IF('Impact of Quota'!K322/'Commission Rate and Quota'!$D$5&lt;1.25,'Commission Rate and Quota'!$D$15,'Commission Rate and Quota'!$D$16))))),IF(K322/'Commission Rate and Quota'!$E$5&lt;0.5,'Commission Rate and Quota'!$E$11,IF(K322/'Commission Rate and Quota'!$E$5&lt;0.75,'Commission Rate and Quota'!$E$12,IF(K322/'Commission Rate and Quota'!$E$5&lt;0.9,'Commission Rate and Quota'!$E$13,IF(K322/'Commission Rate and Quota'!$E$5&lt;1,'Commission Rate and Quota'!$E$14,IF(K322/'Commission Rate and Quota'!$E$5&lt;1.25,'Commission Rate and Quota'!$E$15,'Commission Rate and Quota'!$E$16))))))</f>
        <v>7.0000000000000007E-2</v>
      </c>
      <c r="M322" s="46">
        <f t="shared" si="27"/>
        <v>19.7057</v>
      </c>
      <c r="N322" s="51">
        <f>IF(I322="Product",K322/'Commission Rate and Quota'!$D$5,K322/'Commission Rate and Quota'!$E$5)</f>
        <v>0.41276895353150078</v>
      </c>
      <c r="O322" s="43">
        <f t="shared" si="28"/>
        <v>0</v>
      </c>
      <c r="P322" s="29">
        <f t="shared" si="29"/>
        <v>0</v>
      </c>
      <c r="Q322" s="47">
        <f>IF(I322="Product",IF(K322/$S$4&lt;0.5,'Commission Rate and Quota'!$D$11,IF(K322/$S$4&lt;0.75,'Commission Rate and Quota'!$D$12,IF(K322/$S$4&lt;0.9,'Commission Rate and Quota'!$D$13,IF('Impact of Quota'!K322/$S$4,'Commission Rate and Quota'!$D$14,IF('Impact of Quota'!K322/$S$4&lt;1.25,'Commission Rate and Quota'!$D$15,'Commission Rate and Quota'!$D$16))))),IF(K322/$S$4&lt;0.5,'Commission Rate and Quota'!$E$11,IF(K322/$S$4&lt;0.75,'Commission Rate and Quota'!$E$12,IF(K322/$S$4&lt;0.9,'Commission Rate and Quota'!$E$13,IF(K322/$S$4&lt;1,'Commission Rate and Quota'!$E$14,IF(K322/$S$4&lt;1.25,'Commission Rate and Quota'!$E$15,'Commission Rate and Quota'!$E$16))))))</f>
        <v>7.0000000000000007E-2</v>
      </c>
      <c r="R322" s="34">
        <f t="shared" si="30"/>
        <v>19.7057</v>
      </c>
    </row>
    <row r="323" spans="1:18" x14ac:dyDescent="0.25">
      <c r="A323" s="43" t="s">
        <v>280</v>
      </c>
      <c r="B323" s="44">
        <v>45863</v>
      </c>
      <c r="C323" s="43">
        <v>203574</v>
      </c>
      <c r="D323" s="45">
        <v>1530</v>
      </c>
      <c r="E323" s="45">
        <v>360</v>
      </c>
      <c r="F323" s="43" t="s">
        <v>33</v>
      </c>
      <c r="G323" s="43">
        <v>1260</v>
      </c>
      <c r="H323" s="43" t="s">
        <v>14</v>
      </c>
      <c r="I323" s="43" t="s">
        <v>34</v>
      </c>
      <c r="J323" s="43" t="s">
        <v>11</v>
      </c>
      <c r="K323" s="46">
        <f t="shared" si="31"/>
        <v>1440458.6699999995</v>
      </c>
      <c r="L323" s="47">
        <f>IF(I323="Product",IF(K323/'Commission Rate and Quota'!$D$5&lt;0.5,'Commission Rate and Quota'!$D$11,IF(K323/'Commission Rate and Quota'!$D$5&lt;0.75,'Commission Rate and Quota'!$D$12,IF(K323/'Commission Rate and Quota'!$D$5&lt;0.9,'Commission Rate and Quota'!$D$13,IF('Impact of Quota'!K323/'Commission Rate and Quota'!$D$5&lt;1,'Commission Rate and Quota'!$D$14,IF('Impact of Quota'!K323/'Commission Rate and Quota'!$D$5&lt;1.25,'Commission Rate and Quota'!$D$15,'Commission Rate and Quota'!$D$16))))),IF(K323/'Commission Rate and Quota'!$E$5&lt;0.5,'Commission Rate and Quota'!$E$11,IF(K323/'Commission Rate and Quota'!$E$5&lt;0.75,'Commission Rate and Quota'!$E$12,IF(K323/'Commission Rate and Quota'!$E$5&lt;0.9,'Commission Rate and Quota'!$E$13,IF(K323/'Commission Rate and Quota'!$E$5&lt;1,'Commission Rate and Quota'!$E$14,IF(K323/'Commission Rate and Quota'!$E$5&lt;1.25,'Commission Rate and Quota'!$E$15,'Commission Rate and Quota'!$E$16))))))</f>
        <v>7.0000000000000007E-2</v>
      </c>
      <c r="M323" s="46">
        <f t="shared" ref="M323:M386" si="32">L323*D323</f>
        <v>107.10000000000001</v>
      </c>
      <c r="N323" s="51">
        <f>IF(I323="Product",K323/'Commission Rate and Quota'!$D$5,K323/'Commission Rate and Quota'!$E$5)</f>
        <v>0.4132078470722787</v>
      </c>
      <c r="O323" s="43">
        <f t="shared" ref="O323:O386" si="33">IF(N323&gt;1.25,1,0)</f>
        <v>0</v>
      </c>
      <c r="P323" s="29">
        <f t="shared" ref="P323:P386" si="34">E323/D323</f>
        <v>0.23529411764705882</v>
      </c>
      <c r="Q323" s="47">
        <f>IF(I323="Product",IF(K323/$S$4&lt;0.5,'Commission Rate and Quota'!$D$11,IF(K323/$S$4&lt;0.75,'Commission Rate and Quota'!$D$12,IF(K323/$S$4&lt;0.9,'Commission Rate and Quota'!$D$13,IF('Impact of Quota'!K323/$S$4,'Commission Rate and Quota'!$D$14,IF('Impact of Quota'!K323/$S$4&lt;1.25,'Commission Rate and Quota'!$D$15,'Commission Rate and Quota'!$D$16))))),IF(K323/$S$4&lt;0.5,'Commission Rate and Quota'!$E$11,IF(K323/$S$4&lt;0.75,'Commission Rate and Quota'!$E$12,IF(K323/$S$4&lt;0.9,'Commission Rate and Quota'!$E$13,IF(K323/$S$4&lt;1,'Commission Rate and Quota'!$E$14,IF(K323/$S$4&lt;1.25,'Commission Rate and Quota'!$E$15,'Commission Rate and Quota'!$E$16))))))</f>
        <v>7.0000000000000007E-2</v>
      </c>
      <c r="R323" s="34">
        <f t="shared" si="30"/>
        <v>107.10000000000001</v>
      </c>
    </row>
    <row r="324" spans="1:18" x14ac:dyDescent="0.25">
      <c r="A324" s="43" t="s">
        <v>280</v>
      </c>
      <c r="B324" s="44">
        <v>45863</v>
      </c>
      <c r="C324" s="43">
        <v>203574</v>
      </c>
      <c r="D324" s="45">
        <v>684</v>
      </c>
      <c r="E324" s="45">
        <v>72</v>
      </c>
      <c r="F324" s="43" t="s">
        <v>33</v>
      </c>
      <c r="G324" s="43">
        <v>1260</v>
      </c>
      <c r="H324" s="43" t="s">
        <v>14</v>
      </c>
      <c r="I324" s="43" t="s">
        <v>34</v>
      </c>
      <c r="J324" s="43" t="s">
        <v>11</v>
      </c>
      <c r="K324" s="46">
        <f t="shared" si="31"/>
        <v>1441142.6699999995</v>
      </c>
      <c r="L324" s="47">
        <f>IF(I324="Product",IF(K324/'Commission Rate and Quota'!$D$5&lt;0.5,'Commission Rate and Quota'!$D$11,IF(K324/'Commission Rate and Quota'!$D$5&lt;0.75,'Commission Rate and Quota'!$D$12,IF(K324/'Commission Rate and Quota'!$D$5&lt;0.9,'Commission Rate and Quota'!$D$13,IF('Impact of Quota'!K324/'Commission Rate and Quota'!$D$5&lt;1,'Commission Rate and Quota'!$D$14,IF('Impact of Quota'!K324/'Commission Rate and Quota'!$D$5&lt;1.25,'Commission Rate and Quota'!$D$15,'Commission Rate and Quota'!$D$16))))),IF(K324/'Commission Rate and Quota'!$E$5&lt;0.5,'Commission Rate and Quota'!$E$11,IF(K324/'Commission Rate and Quota'!$E$5&lt;0.75,'Commission Rate and Quota'!$E$12,IF(K324/'Commission Rate and Quota'!$E$5&lt;0.9,'Commission Rate and Quota'!$E$13,IF(K324/'Commission Rate and Quota'!$E$5&lt;1,'Commission Rate and Quota'!$E$14,IF(K324/'Commission Rate and Quota'!$E$5&lt;1.25,'Commission Rate and Quota'!$E$15,'Commission Rate and Quota'!$E$16))))))</f>
        <v>7.0000000000000007E-2</v>
      </c>
      <c r="M324" s="46">
        <f t="shared" si="32"/>
        <v>47.88</v>
      </c>
      <c r="N324" s="51">
        <f>IF(I324="Product",K324/'Commission Rate and Quota'!$D$5,K324/'Commission Rate and Quota'!$E$5)</f>
        <v>0.41340405830227356</v>
      </c>
      <c r="O324" s="43">
        <f t="shared" si="33"/>
        <v>0</v>
      </c>
      <c r="P324" s="29">
        <f t="shared" si="34"/>
        <v>0.10526315789473684</v>
      </c>
      <c r="Q324" s="47">
        <f>IF(I324="Product",IF(K324/$S$4&lt;0.5,'Commission Rate and Quota'!$D$11,IF(K324/$S$4&lt;0.75,'Commission Rate and Quota'!$D$12,IF(K324/$S$4&lt;0.9,'Commission Rate and Quota'!$D$13,IF('Impact of Quota'!K324/$S$4,'Commission Rate and Quota'!$D$14,IF('Impact of Quota'!K324/$S$4&lt;1.25,'Commission Rate and Quota'!$D$15,'Commission Rate and Quota'!$D$16))))),IF(K324/$S$4&lt;0.5,'Commission Rate and Quota'!$E$11,IF(K324/$S$4&lt;0.75,'Commission Rate and Quota'!$E$12,IF(K324/$S$4&lt;0.9,'Commission Rate and Quota'!$E$13,IF(K324/$S$4&lt;1,'Commission Rate and Quota'!$E$14,IF(K324/$S$4&lt;1.25,'Commission Rate and Quota'!$E$15,'Commission Rate and Quota'!$E$16))))))</f>
        <v>7.0000000000000007E-2</v>
      </c>
      <c r="R324" s="34">
        <f t="shared" si="30"/>
        <v>47.88</v>
      </c>
    </row>
    <row r="325" spans="1:18" x14ac:dyDescent="0.25">
      <c r="A325" s="43" t="s">
        <v>280</v>
      </c>
      <c r="B325" s="44">
        <v>45863</v>
      </c>
      <c r="C325" s="43">
        <v>203574</v>
      </c>
      <c r="D325" s="45">
        <v>114.76</v>
      </c>
      <c r="E325" s="45">
        <v>0</v>
      </c>
      <c r="F325" s="43" t="s">
        <v>33</v>
      </c>
      <c r="G325" s="43">
        <v>1260</v>
      </c>
      <c r="H325" s="43" t="s">
        <v>14</v>
      </c>
      <c r="I325" s="43" t="s">
        <v>34</v>
      </c>
      <c r="J325" s="43" t="s">
        <v>11</v>
      </c>
      <c r="K325" s="46">
        <f t="shared" si="31"/>
        <v>1441257.4299999995</v>
      </c>
      <c r="L325" s="47">
        <f>IF(I325="Product",IF(K325/'Commission Rate and Quota'!$D$5&lt;0.5,'Commission Rate and Quota'!$D$11,IF(K325/'Commission Rate and Quota'!$D$5&lt;0.75,'Commission Rate and Quota'!$D$12,IF(K325/'Commission Rate and Quota'!$D$5&lt;0.9,'Commission Rate and Quota'!$D$13,IF('Impact of Quota'!K325/'Commission Rate and Quota'!$D$5&lt;1,'Commission Rate and Quota'!$D$14,IF('Impact of Quota'!K325/'Commission Rate and Quota'!$D$5&lt;1.25,'Commission Rate and Quota'!$D$15,'Commission Rate and Quota'!$D$16))))),IF(K325/'Commission Rate and Quota'!$E$5&lt;0.5,'Commission Rate and Quota'!$E$11,IF(K325/'Commission Rate and Quota'!$E$5&lt;0.75,'Commission Rate and Quota'!$E$12,IF(K325/'Commission Rate and Quota'!$E$5&lt;0.9,'Commission Rate and Quota'!$E$13,IF(K325/'Commission Rate and Quota'!$E$5&lt;1,'Commission Rate and Quota'!$E$14,IF(K325/'Commission Rate and Quota'!$E$5&lt;1.25,'Commission Rate and Quota'!$E$15,'Commission Rate and Quota'!$E$16))))))</f>
        <v>7.0000000000000007E-2</v>
      </c>
      <c r="M325" s="46">
        <f t="shared" si="32"/>
        <v>8.0332000000000008</v>
      </c>
      <c r="N325" s="51">
        <f>IF(I325="Product",K325/'Commission Rate and Quota'!$D$5,K325/'Commission Rate and Quota'!$E$5)</f>
        <v>0.41343697818641717</v>
      </c>
      <c r="O325" s="43">
        <f t="shared" si="33"/>
        <v>0</v>
      </c>
      <c r="P325" s="29">
        <f t="shared" si="34"/>
        <v>0</v>
      </c>
      <c r="Q325" s="47">
        <f>IF(I325="Product",IF(K325/$S$4&lt;0.5,'Commission Rate and Quota'!$D$11,IF(K325/$S$4&lt;0.75,'Commission Rate and Quota'!$D$12,IF(K325/$S$4&lt;0.9,'Commission Rate and Quota'!$D$13,IF('Impact of Quota'!K325/$S$4,'Commission Rate and Quota'!$D$14,IF('Impact of Quota'!K325/$S$4&lt;1.25,'Commission Rate and Quota'!$D$15,'Commission Rate and Quota'!$D$16))))),IF(K325/$S$4&lt;0.5,'Commission Rate and Quota'!$E$11,IF(K325/$S$4&lt;0.75,'Commission Rate and Quota'!$E$12,IF(K325/$S$4&lt;0.9,'Commission Rate and Quota'!$E$13,IF(K325/$S$4&lt;1,'Commission Rate and Quota'!$E$14,IF(K325/$S$4&lt;1.25,'Commission Rate and Quota'!$E$15,'Commission Rate and Quota'!$E$16))))))</f>
        <v>7.0000000000000007E-2</v>
      </c>
      <c r="R325" s="34">
        <f t="shared" si="30"/>
        <v>8.0332000000000008</v>
      </c>
    </row>
    <row r="326" spans="1:18" x14ac:dyDescent="0.25">
      <c r="A326" s="43" t="s">
        <v>44</v>
      </c>
      <c r="B326" s="44">
        <v>45869</v>
      </c>
      <c r="C326" s="43">
        <v>33490</v>
      </c>
      <c r="D326" s="45">
        <v>96926.63</v>
      </c>
      <c r="E326" s="45">
        <v>6596.35</v>
      </c>
      <c r="F326" s="43" t="s">
        <v>33</v>
      </c>
      <c r="G326" s="43">
        <v>1260</v>
      </c>
      <c r="H326" s="43" t="s">
        <v>14</v>
      </c>
      <c r="I326" s="43" t="s">
        <v>34</v>
      </c>
      <c r="J326" s="43" t="s">
        <v>11</v>
      </c>
      <c r="K326" s="46">
        <f t="shared" si="31"/>
        <v>1538184.0599999996</v>
      </c>
      <c r="L326" s="47">
        <f>IF(I326="Product",IF(K326/'Commission Rate and Quota'!$D$5&lt;0.5,'Commission Rate and Quota'!$D$11,IF(K326/'Commission Rate and Quota'!$D$5&lt;0.75,'Commission Rate and Quota'!$D$12,IF(K326/'Commission Rate and Quota'!$D$5&lt;0.9,'Commission Rate and Quota'!$D$13,IF('Impact of Quota'!K326/'Commission Rate and Quota'!$D$5&lt;1,'Commission Rate and Quota'!$D$14,IF('Impact of Quota'!K326/'Commission Rate and Quota'!$D$5&lt;1.25,'Commission Rate and Quota'!$D$15,'Commission Rate and Quota'!$D$16))))),IF(K326/'Commission Rate and Quota'!$E$5&lt;0.5,'Commission Rate and Quota'!$E$11,IF(K326/'Commission Rate and Quota'!$E$5&lt;0.75,'Commission Rate and Quota'!$E$12,IF(K326/'Commission Rate and Quota'!$E$5&lt;0.9,'Commission Rate and Quota'!$E$13,IF(K326/'Commission Rate and Quota'!$E$5&lt;1,'Commission Rate and Quota'!$E$14,IF(K326/'Commission Rate and Quota'!$E$5&lt;1.25,'Commission Rate and Quota'!$E$15,'Commission Rate and Quota'!$E$16))))))</f>
        <v>7.0000000000000007E-2</v>
      </c>
      <c r="M326" s="46">
        <f t="shared" si="32"/>
        <v>6784.8641000000007</v>
      </c>
      <c r="N326" s="51">
        <f>IF(I326="Product",K326/'Commission Rate and Quota'!$D$5,K326/'Commission Rate and Quota'!$E$5)</f>
        <v>0.44124120814483131</v>
      </c>
      <c r="O326" s="43">
        <f t="shared" si="33"/>
        <v>0</v>
      </c>
      <c r="P326" s="29">
        <f t="shared" si="34"/>
        <v>6.8055084552098841E-2</v>
      </c>
      <c r="Q326" s="47">
        <f>IF(I326="Product",IF(K326/$S$4&lt;0.5,'Commission Rate and Quota'!$D$11,IF(K326/$S$4&lt;0.75,'Commission Rate and Quota'!$D$12,IF(K326/$S$4&lt;0.9,'Commission Rate and Quota'!$D$13,IF('Impact of Quota'!K326/$S$4,'Commission Rate and Quota'!$D$14,IF('Impact of Quota'!K326/$S$4&lt;1.25,'Commission Rate and Quota'!$D$15,'Commission Rate and Quota'!$D$16))))),IF(K326/$S$4&lt;0.5,'Commission Rate and Quota'!$E$11,IF(K326/$S$4&lt;0.75,'Commission Rate and Quota'!$E$12,IF(K326/$S$4&lt;0.9,'Commission Rate and Quota'!$E$13,IF(K326/$S$4&lt;1,'Commission Rate and Quota'!$E$14,IF(K326/$S$4&lt;1.25,'Commission Rate and Quota'!$E$15,'Commission Rate and Quota'!$E$16))))))</f>
        <v>7.0000000000000007E-2</v>
      </c>
      <c r="R326" s="34">
        <f t="shared" si="30"/>
        <v>6784.8641000000007</v>
      </c>
    </row>
    <row r="327" spans="1:18" x14ac:dyDescent="0.25">
      <c r="A327" s="43" t="s">
        <v>310</v>
      </c>
      <c r="B327" s="44">
        <v>45890</v>
      </c>
      <c r="C327" s="43">
        <v>544912</v>
      </c>
      <c r="D327" s="45">
        <v>3060</v>
      </c>
      <c r="E327" s="45">
        <v>720</v>
      </c>
      <c r="F327" s="43" t="s">
        <v>33</v>
      </c>
      <c r="G327" s="43">
        <v>1260</v>
      </c>
      <c r="H327" s="43" t="s">
        <v>14</v>
      </c>
      <c r="I327" s="43" t="s">
        <v>34</v>
      </c>
      <c r="J327" s="43" t="s">
        <v>11</v>
      </c>
      <c r="K327" s="46">
        <f t="shared" si="31"/>
        <v>1541244.0599999996</v>
      </c>
      <c r="L327" s="47">
        <f>IF(I327="Product",IF(K327/'Commission Rate and Quota'!$D$5&lt;0.5,'Commission Rate and Quota'!$D$11,IF(K327/'Commission Rate and Quota'!$D$5&lt;0.75,'Commission Rate and Quota'!$D$12,IF(K327/'Commission Rate and Quota'!$D$5&lt;0.9,'Commission Rate and Quota'!$D$13,IF('Impact of Quota'!K327/'Commission Rate and Quota'!$D$5&lt;1,'Commission Rate and Quota'!$D$14,IF('Impact of Quota'!K327/'Commission Rate and Quota'!$D$5&lt;1.25,'Commission Rate and Quota'!$D$15,'Commission Rate and Quota'!$D$16))))),IF(K327/'Commission Rate and Quota'!$E$5&lt;0.5,'Commission Rate and Quota'!$E$11,IF(K327/'Commission Rate and Quota'!$E$5&lt;0.75,'Commission Rate and Quota'!$E$12,IF(K327/'Commission Rate and Quota'!$E$5&lt;0.9,'Commission Rate and Quota'!$E$13,IF(K327/'Commission Rate and Quota'!$E$5&lt;1,'Commission Rate and Quota'!$E$14,IF(K327/'Commission Rate and Quota'!$E$5&lt;1.25,'Commission Rate and Quota'!$E$15,'Commission Rate and Quota'!$E$16))))))</f>
        <v>7.0000000000000007E-2</v>
      </c>
      <c r="M327" s="46">
        <f t="shared" si="32"/>
        <v>214.20000000000002</v>
      </c>
      <c r="N327" s="51">
        <f>IF(I327="Product",K327/'Commission Rate and Quota'!$D$5,K327/'Commission Rate and Quota'!$E$5)</f>
        <v>0.4421189952263872</v>
      </c>
      <c r="O327" s="43">
        <f t="shared" si="33"/>
        <v>0</v>
      </c>
      <c r="P327" s="29">
        <f t="shared" si="34"/>
        <v>0.23529411764705882</v>
      </c>
      <c r="Q327" s="47">
        <f>IF(I327="Product",IF(K327/$S$4&lt;0.5,'Commission Rate and Quota'!$D$11,IF(K327/$S$4&lt;0.75,'Commission Rate and Quota'!$D$12,IF(K327/$S$4&lt;0.9,'Commission Rate and Quota'!$D$13,IF('Impact of Quota'!K327/$S$4,'Commission Rate and Quota'!$D$14,IF('Impact of Quota'!K327/$S$4&lt;1.25,'Commission Rate and Quota'!$D$15,'Commission Rate and Quota'!$D$16))))),IF(K327/$S$4&lt;0.5,'Commission Rate and Quota'!$E$11,IF(K327/$S$4&lt;0.75,'Commission Rate and Quota'!$E$12,IF(K327/$S$4&lt;0.9,'Commission Rate and Quota'!$E$13,IF(K327/$S$4&lt;1,'Commission Rate and Quota'!$E$14,IF(K327/$S$4&lt;1.25,'Commission Rate and Quota'!$E$15,'Commission Rate and Quota'!$E$16))))))</f>
        <v>7.0000000000000007E-2</v>
      </c>
      <c r="R327" s="34">
        <f t="shared" si="30"/>
        <v>214.20000000000002</v>
      </c>
    </row>
    <row r="328" spans="1:18" x14ac:dyDescent="0.25">
      <c r="A328" s="43" t="s">
        <v>310</v>
      </c>
      <c r="B328" s="44">
        <v>45890</v>
      </c>
      <c r="C328" s="43">
        <v>544912</v>
      </c>
      <c r="D328" s="45">
        <v>1368</v>
      </c>
      <c r="E328" s="45">
        <v>144</v>
      </c>
      <c r="F328" s="43" t="s">
        <v>33</v>
      </c>
      <c r="G328" s="43">
        <v>1260</v>
      </c>
      <c r="H328" s="43" t="s">
        <v>14</v>
      </c>
      <c r="I328" s="43" t="s">
        <v>34</v>
      </c>
      <c r="J328" s="43" t="s">
        <v>11</v>
      </c>
      <c r="K328" s="46">
        <f t="shared" si="31"/>
        <v>1542612.0599999996</v>
      </c>
      <c r="L328" s="47">
        <f>IF(I328="Product",IF(K328/'Commission Rate and Quota'!$D$5&lt;0.5,'Commission Rate and Quota'!$D$11,IF(K328/'Commission Rate and Quota'!$D$5&lt;0.75,'Commission Rate and Quota'!$D$12,IF(K328/'Commission Rate and Quota'!$D$5&lt;0.9,'Commission Rate and Quota'!$D$13,IF('Impact of Quota'!K328/'Commission Rate and Quota'!$D$5&lt;1,'Commission Rate and Quota'!$D$14,IF('Impact of Quota'!K328/'Commission Rate and Quota'!$D$5&lt;1.25,'Commission Rate and Quota'!$D$15,'Commission Rate and Quota'!$D$16))))),IF(K328/'Commission Rate and Quota'!$E$5&lt;0.5,'Commission Rate and Quota'!$E$11,IF(K328/'Commission Rate and Quota'!$E$5&lt;0.75,'Commission Rate and Quota'!$E$12,IF(K328/'Commission Rate and Quota'!$E$5&lt;0.9,'Commission Rate and Quota'!$E$13,IF(K328/'Commission Rate and Quota'!$E$5&lt;1,'Commission Rate and Quota'!$E$14,IF(K328/'Commission Rate and Quota'!$E$5&lt;1.25,'Commission Rate and Quota'!$E$15,'Commission Rate and Quota'!$E$16))))))</f>
        <v>7.0000000000000007E-2</v>
      </c>
      <c r="M328" s="46">
        <f t="shared" si="32"/>
        <v>95.76</v>
      </c>
      <c r="N328" s="51">
        <f>IF(I328="Product",K328/'Commission Rate and Quota'!$D$5,K328/'Commission Rate and Quota'!$E$5)</f>
        <v>0.44251141768637686</v>
      </c>
      <c r="O328" s="43">
        <f t="shared" si="33"/>
        <v>0</v>
      </c>
      <c r="P328" s="29">
        <f t="shared" si="34"/>
        <v>0.10526315789473684</v>
      </c>
      <c r="Q328" s="47">
        <f>IF(I328="Product",IF(K328/$S$4&lt;0.5,'Commission Rate and Quota'!$D$11,IF(K328/$S$4&lt;0.75,'Commission Rate and Quota'!$D$12,IF(K328/$S$4&lt;0.9,'Commission Rate and Quota'!$D$13,IF('Impact of Quota'!K328/$S$4,'Commission Rate and Quota'!$D$14,IF('Impact of Quota'!K328/$S$4&lt;1.25,'Commission Rate and Quota'!$D$15,'Commission Rate and Quota'!$D$16))))),IF(K328/$S$4&lt;0.5,'Commission Rate and Quota'!$E$11,IF(K328/$S$4&lt;0.75,'Commission Rate and Quota'!$E$12,IF(K328/$S$4&lt;0.9,'Commission Rate and Quota'!$E$13,IF(K328/$S$4&lt;1,'Commission Rate and Quota'!$E$14,IF(K328/$S$4&lt;1.25,'Commission Rate and Quota'!$E$15,'Commission Rate and Quota'!$E$16))))))</f>
        <v>7.0000000000000007E-2</v>
      </c>
      <c r="R328" s="34">
        <f t="shared" si="30"/>
        <v>95.76</v>
      </c>
    </row>
    <row r="329" spans="1:18" x14ac:dyDescent="0.25">
      <c r="A329" s="43" t="s">
        <v>310</v>
      </c>
      <c r="B329" s="44">
        <v>45890</v>
      </c>
      <c r="C329" s="43">
        <v>544912</v>
      </c>
      <c r="D329" s="45">
        <v>221.4</v>
      </c>
      <c r="E329" s="45">
        <v>0</v>
      </c>
      <c r="F329" s="43" t="s">
        <v>33</v>
      </c>
      <c r="G329" s="43">
        <v>1260</v>
      </c>
      <c r="H329" s="43" t="s">
        <v>14</v>
      </c>
      <c r="I329" s="43" t="s">
        <v>34</v>
      </c>
      <c r="J329" s="43" t="s">
        <v>11</v>
      </c>
      <c r="K329" s="46">
        <f t="shared" si="31"/>
        <v>1542833.4599999995</v>
      </c>
      <c r="L329" s="47">
        <f>IF(I329="Product",IF(K329/'Commission Rate and Quota'!$D$5&lt;0.5,'Commission Rate and Quota'!$D$11,IF(K329/'Commission Rate and Quota'!$D$5&lt;0.75,'Commission Rate and Quota'!$D$12,IF(K329/'Commission Rate and Quota'!$D$5&lt;0.9,'Commission Rate and Quota'!$D$13,IF('Impact of Quota'!K329/'Commission Rate and Quota'!$D$5&lt;1,'Commission Rate and Quota'!$D$14,IF('Impact of Quota'!K329/'Commission Rate and Quota'!$D$5&lt;1.25,'Commission Rate and Quota'!$D$15,'Commission Rate and Quota'!$D$16))))),IF(K329/'Commission Rate and Quota'!$E$5&lt;0.5,'Commission Rate and Quota'!$E$11,IF(K329/'Commission Rate and Quota'!$E$5&lt;0.75,'Commission Rate and Quota'!$E$12,IF(K329/'Commission Rate and Quota'!$E$5&lt;0.9,'Commission Rate and Quota'!$E$13,IF(K329/'Commission Rate and Quota'!$E$5&lt;1,'Commission Rate and Quota'!$E$14,IF(K329/'Commission Rate and Quota'!$E$5&lt;1.25,'Commission Rate and Quota'!$E$15,'Commission Rate and Quota'!$E$16))))))</f>
        <v>7.0000000000000007E-2</v>
      </c>
      <c r="M329" s="46">
        <f t="shared" si="32"/>
        <v>15.498000000000001</v>
      </c>
      <c r="N329" s="51">
        <f>IF(I329="Product",K329/'Commission Rate and Quota'!$D$5,K329/'Commission Rate and Quota'!$E$5)</f>
        <v>0.44257492816345412</v>
      </c>
      <c r="O329" s="43">
        <f t="shared" si="33"/>
        <v>0</v>
      </c>
      <c r="P329" s="29">
        <f t="shared" si="34"/>
        <v>0</v>
      </c>
      <c r="Q329" s="47">
        <f>IF(I329="Product",IF(K329/$S$4&lt;0.5,'Commission Rate and Quota'!$D$11,IF(K329/$S$4&lt;0.75,'Commission Rate and Quota'!$D$12,IF(K329/$S$4&lt;0.9,'Commission Rate and Quota'!$D$13,IF('Impact of Quota'!K329/$S$4,'Commission Rate and Quota'!$D$14,IF('Impact of Quota'!K329/$S$4&lt;1.25,'Commission Rate and Quota'!$D$15,'Commission Rate and Quota'!$D$16))))),IF(K329/$S$4&lt;0.5,'Commission Rate and Quota'!$E$11,IF(K329/$S$4&lt;0.75,'Commission Rate and Quota'!$E$12,IF(K329/$S$4&lt;0.9,'Commission Rate and Quota'!$E$13,IF(K329/$S$4&lt;1,'Commission Rate and Quota'!$E$14,IF(K329/$S$4&lt;1.25,'Commission Rate and Quota'!$E$15,'Commission Rate and Quota'!$E$16))))))</f>
        <v>7.0000000000000007E-2</v>
      </c>
      <c r="R329" s="34">
        <f t="shared" si="30"/>
        <v>15.498000000000001</v>
      </c>
    </row>
    <row r="330" spans="1:18" x14ac:dyDescent="0.25">
      <c r="A330" s="43" t="s">
        <v>190</v>
      </c>
      <c r="B330" s="44">
        <v>45893</v>
      </c>
      <c r="C330" s="43">
        <v>166022</v>
      </c>
      <c r="D330" s="45">
        <v>14670.93</v>
      </c>
      <c r="E330" s="45">
        <v>1677.43</v>
      </c>
      <c r="F330" s="43" t="s">
        <v>33</v>
      </c>
      <c r="G330" s="43">
        <v>1260</v>
      </c>
      <c r="H330" s="43" t="s">
        <v>14</v>
      </c>
      <c r="I330" s="43" t="s">
        <v>34</v>
      </c>
      <c r="J330" s="43" t="s">
        <v>11</v>
      </c>
      <c r="K330" s="46">
        <f t="shared" si="31"/>
        <v>1557504.3899999994</v>
      </c>
      <c r="L330" s="47">
        <f>IF(I330="Product",IF(K330/'Commission Rate and Quota'!$D$5&lt;0.5,'Commission Rate and Quota'!$D$11,IF(K330/'Commission Rate and Quota'!$D$5&lt;0.75,'Commission Rate and Quota'!$D$12,IF(K330/'Commission Rate and Quota'!$D$5&lt;0.9,'Commission Rate and Quota'!$D$13,IF('Impact of Quota'!K330/'Commission Rate and Quota'!$D$5&lt;1,'Commission Rate and Quota'!$D$14,IF('Impact of Quota'!K330/'Commission Rate and Quota'!$D$5&lt;1.25,'Commission Rate and Quota'!$D$15,'Commission Rate and Quota'!$D$16))))),IF(K330/'Commission Rate and Quota'!$E$5&lt;0.5,'Commission Rate and Quota'!$E$11,IF(K330/'Commission Rate and Quota'!$E$5&lt;0.75,'Commission Rate and Quota'!$E$12,IF(K330/'Commission Rate and Quota'!$E$5&lt;0.9,'Commission Rate and Quota'!$E$13,IF(K330/'Commission Rate and Quota'!$E$5&lt;1,'Commission Rate and Quota'!$E$14,IF(K330/'Commission Rate and Quota'!$E$5&lt;1.25,'Commission Rate and Quota'!$E$15,'Commission Rate and Quota'!$E$16))))))</f>
        <v>7.0000000000000007E-2</v>
      </c>
      <c r="M330" s="46">
        <f t="shared" si="32"/>
        <v>1026.9651000000001</v>
      </c>
      <c r="N330" s="51">
        <f>IF(I330="Product",K330/'Commission Rate and Quota'!$D$5,K330/'Commission Rate and Quota'!$E$5)</f>
        <v>0.44678340947992823</v>
      </c>
      <c r="O330" s="43">
        <f t="shared" si="33"/>
        <v>0</v>
      </c>
      <c r="P330" s="29">
        <f t="shared" si="34"/>
        <v>0.114336991588127</v>
      </c>
      <c r="Q330" s="47">
        <f>IF(I330="Product",IF(K330/$S$4&lt;0.5,'Commission Rate and Quota'!$D$11,IF(K330/$S$4&lt;0.75,'Commission Rate and Quota'!$D$12,IF(K330/$S$4&lt;0.9,'Commission Rate and Quota'!$D$13,IF('Impact of Quota'!K330/$S$4,'Commission Rate and Quota'!$D$14,IF('Impact of Quota'!K330/$S$4&lt;1.25,'Commission Rate and Quota'!$D$15,'Commission Rate and Quota'!$D$16))))),IF(K330/$S$4&lt;0.5,'Commission Rate and Quota'!$E$11,IF(K330/$S$4&lt;0.75,'Commission Rate and Quota'!$E$12,IF(K330/$S$4&lt;0.9,'Commission Rate and Quota'!$E$13,IF(K330/$S$4&lt;1,'Commission Rate and Quota'!$E$14,IF(K330/$S$4&lt;1.25,'Commission Rate and Quota'!$E$15,'Commission Rate and Quota'!$E$16))))))</f>
        <v>7.0000000000000007E-2</v>
      </c>
      <c r="R330" s="34">
        <f t="shared" si="30"/>
        <v>1026.9651000000001</v>
      </c>
    </row>
    <row r="331" spans="1:18" x14ac:dyDescent="0.25">
      <c r="A331" s="43" t="s">
        <v>166</v>
      </c>
      <c r="B331" s="44">
        <v>45899</v>
      </c>
      <c r="C331" s="43">
        <v>121779</v>
      </c>
      <c r="D331" s="45">
        <v>370634.37</v>
      </c>
      <c r="E331" s="45">
        <v>16998.900000000001</v>
      </c>
      <c r="F331" s="43" t="s">
        <v>33</v>
      </c>
      <c r="G331" s="43">
        <v>1260</v>
      </c>
      <c r="H331" s="43" t="s">
        <v>14</v>
      </c>
      <c r="I331" s="43" t="s">
        <v>34</v>
      </c>
      <c r="J331" s="43" t="s">
        <v>11</v>
      </c>
      <c r="K331" s="46">
        <f t="shared" si="31"/>
        <v>1928138.7599999993</v>
      </c>
      <c r="L331" s="47">
        <f>IF(I331="Product",IF(K331/'Commission Rate and Quota'!$D$5&lt;0.5,'Commission Rate and Quota'!$D$11,IF(K331/'Commission Rate and Quota'!$D$5&lt;0.75,'Commission Rate and Quota'!$D$12,IF(K331/'Commission Rate and Quota'!$D$5&lt;0.9,'Commission Rate and Quota'!$D$13,IF('Impact of Quota'!K331/'Commission Rate and Quota'!$D$5&lt;1,'Commission Rate and Quota'!$D$14,IF('Impact of Quota'!K331/'Commission Rate and Quota'!$D$5&lt;1.25,'Commission Rate and Quota'!$D$15,'Commission Rate and Quota'!$D$16))))),IF(K331/'Commission Rate and Quota'!$E$5&lt;0.5,'Commission Rate and Quota'!$E$11,IF(K331/'Commission Rate and Quota'!$E$5&lt;0.75,'Commission Rate and Quota'!$E$12,IF(K331/'Commission Rate and Quota'!$E$5&lt;0.9,'Commission Rate and Quota'!$E$13,IF(K331/'Commission Rate and Quota'!$E$5&lt;1,'Commission Rate and Quota'!$E$14,IF(K331/'Commission Rate and Quota'!$E$5&lt;1.25,'Commission Rate and Quota'!$E$15,'Commission Rate and Quota'!$E$16))))))</f>
        <v>0.09</v>
      </c>
      <c r="M331" s="46">
        <f t="shared" si="32"/>
        <v>33357.0933</v>
      </c>
      <c r="N331" s="51">
        <f>IF(I331="Product",K331/'Commission Rate and Quota'!$D$5,K331/'Commission Rate and Quota'!$E$5)</f>
        <v>0.55310303757358981</v>
      </c>
      <c r="O331" s="43">
        <f t="shared" si="33"/>
        <v>0</v>
      </c>
      <c r="P331" s="29">
        <f t="shared" si="34"/>
        <v>4.5864337945776594E-2</v>
      </c>
      <c r="Q331" s="47">
        <f>IF(I331="Product",IF(K331/$S$4&lt;0.5,'Commission Rate and Quota'!$D$11,IF(K331/$S$4&lt;0.75,'Commission Rate and Quota'!$D$12,IF(K331/$S$4&lt;0.9,'Commission Rate and Quota'!$D$13,IF('Impact of Quota'!K331/$S$4,'Commission Rate and Quota'!$D$14,IF('Impact of Quota'!K331/$S$4&lt;1.25,'Commission Rate and Quota'!$D$15,'Commission Rate and Quota'!$D$16))))),IF(K331/$S$4&lt;0.5,'Commission Rate and Quota'!$E$11,IF(K331/$S$4&lt;0.75,'Commission Rate and Quota'!$E$12,IF(K331/$S$4&lt;0.9,'Commission Rate and Quota'!$E$13,IF(K331/$S$4&lt;1,'Commission Rate and Quota'!$E$14,IF(K331/$S$4&lt;1.25,'Commission Rate and Quota'!$E$15,'Commission Rate and Quota'!$E$16))))))</f>
        <v>0.09</v>
      </c>
      <c r="R331" s="34">
        <f t="shared" si="30"/>
        <v>33357.0933</v>
      </c>
    </row>
    <row r="332" spans="1:18" x14ac:dyDescent="0.25">
      <c r="A332" s="43" t="s">
        <v>166</v>
      </c>
      <c r="B332" s="44">
        <v>45899</v>
      </c>
      <c r="C332" s="43">
        <v>121779</v>
      </c>
      <c r="D332" s="45">
        <v>1305.0999999999999</v>
      </c>
      <c r="E332" s="45">
        <v>0</v>
      </c>
      <c r="F332" s="43" t="s">
        <v>33</v>
      </c>
      <c r="G332" s="43">
        <v>1260</v>
      </c>
      <c r="H332" s="43" t="s">
        <v>14</v>
      </c>
      <c r="I332" s="43" t="s">
        <v>34</v>
      </c>
      <c r="J332" s="43" t="s">
        <v>11</v>
      </c>
      <c r="K332" s="46">
        <f t="shared" si="31"/>
        <v>1929443.8599999994</v>
      </c>
      <c r="L332" s="47">
        <f>IF(I332="Product",IF(K332/'Commission Rate and Quota'!$D$5&lt;0.5,'Commission Rate and Quota'!$D$11,IF(K332/'Commission Rate and Quota'!$D$5&lt;0.75,'Commission Rate and Quota'!$D$12,IF(K332/'Commission Rate and Quota'!$D$5&lt;0.9,'Commission Rate and Quota'!$D$13,IF('Impact of Quota'!K332/'Commission Rate and Quota'!$D$5&lt;1,'Commission Rate and Quota'!$D$14,IF('Impact of Quota'!K332/'Commission Rate and Quota'!$D$5&lt;1.25,'Commission Rate and Quota'!$D$15,'Commission Rate and Quota'!$D$16))))),IF(K332/'Commission Rate and Quota'!$E$5&lt;0.5,'Commission Rate and Quota'!$E$11,IF(K332/'Commission Rate and Quota'!$E$5&lt;0.75,'Commission Rate and Quota'!$E$12,IF(K332/'Commission Rate and Quota'!$E$5&lt;0.9,'Commission Rate and Quota'!$E$13,IF(K332/'Commission Rate and Quota'!$E$5&lt;1,'Commission Rate and Quota'!$E$14,IF(K332/'Commission Rate and Quota'!$E$5&lt;1.25,'Commission Rate and Quota'!$E$15,'Commission Rate and Quota'!$E$16))))))</f>
        <v>0.09</v>
      </c>
      <c r="M332" s="46">
        <f t="shared" si="32"/>
        <v>117.45899999999999</v>
      </c>
      <c r="N332" s="51">
        <f>IF(I332="Product",K332/'Commission Rate and Quota'!$D$5,K332/'Commission Rate and Quota'!$E$5)</f>
        <v>0.55347741663245864</v>
      </c>
      <c r="O332" s="43">
        <f t="shared" si="33"/>
        <v>0</v>
      </c>
      <c r="P332" s="29">
        <f t="shared" si="34"/>
        <v>0</v>
      </c>
      <c r="Q332" s="47">
        <f>IF(I332="Product",IF(K332/$S$4&lt;0.5,'Commission Rate and Quota'!$D$11,IF(K332/$S$4&lt;0.75,'Commission Rate and Quota'!$D$12,IF(K332/$S$4&lt;0.9,'Commission Rate and Quota'!$D$13,IF('Impact of Quota'!K332/$S$4,'Commission Rate and Quota'!$D$14,IF('Impact of Quota'!K332/$S$4&lt;1.25,'Commission Rate and Quota'!$D$15,'Commission Rate and Quota'!$D$16))))),IF(K332/$S$4&lt;0.5,'Commission Rate and Quota'!$E$11,IF(K332/$S$4&lt;0.75,'Commission Rate and Quota'!$E$12,IF(K332/$S$4&lt;0.9,'Commission Rate and Quota'!$E$13,IF(K332/$S$4&lt;1,'Commission Rate and Quota'!$E$14,IF(K332/$S$4&lt;1.25,'Commission Rate and Quota'!$E$15,'Commission Rate and Quota'!$E$16))))))</f>
        <v>0.09</v>
      </c>
      <c r="R332" s="34">
        <f t="shared" si="30"/>
        <v>117.45899999999999</v>
      </c>
    </row>
    <row r="333" spans="1:18" x14ac:dyDescent="0.25">
      <c r="A333" s="43" t="s">
        <v>163</v>
      </c>
      <c r="B333" s="44">
        <v>45904</v>
      </c>
      <c r="C333" s="43">
        <v>83525</v>
      </c>
      <c r="D333" s="45">
        <v>38912</v>
      </c>
      <c r="E333" s="45">
        <v>3890.84</v>
      </c>
      <c r="F333" s="43" t="s">
        <v>33</v>
      </c>
      <c r="G333" s="43">
        <v>1260</v>
      </c>
      <c r="H333" s="43" t="s">
        <v>14</v>
      </c>
      <c r="I333" s="43" t="s">
        <v>34</v>
      </c>
      <c r="J333" s="43" t="s">
        <v>11</v>
      </c>
      <c r="K333" s="46">
        <f t="shared" si="31"/>
        <v>1968355.8599999994</v>
      </c>
      <c r="L333" s="47">
        <f>IF(I333="Product",IF(K333/'Commission Rate and Quota'!$D$5&lt;0.5,'Commission Rate and Quota'!$D$11,IF(K333/'Commission Rate and Quota'!$D$5&lt;0.75,'Commission Rate and Quota'!$D$12,IF(K333/'Commission Rate and Quota'!$D$5&lt;0.9,'Commission Rate and Quota'!$D$13,IF('Impact of Quota'!K333/'Commission Rate and Quota'!$D$5&lt;1,'Commission Rate and Quota'!$D$14,IF('Impact of Quota'!K333/'Commission Rate and Quota'!$D$5&lt;1.25,'Commission Rate and Quota'!$D$15,'Commission Rate and Quota'!$D$16))))),IF(K333/'Commission Rate and Quota'!$E$5&lt;0.5,'Commission Rate and Quota'!$E$11,IF(K333/'Commission Rate and Quota'!$E$5&lt;0.75,'Commission Rate and Quota'!$E$12,IF(K333/'Commission Rate and Quota'!$E$5&lt;0.9,'Commission Rate and Quota'!$E$13,IF(K333/'Commission Rate and Quota'!$E$5&lt;1,'Commission Rate and Quota'!$E$14,IF(K333/'Commission Rate and Quota'!$E$5&lt;1.25,'Commission Rate and Quota'!$E$15,'Commission Rate and Quota'!$E$16))))))</f>
        <v>0.09</v>
      </c>
      <c r="M333" s="46">
        <f t="shared" si="32"/>
        <v>3502.08</v>
      </c>
      <c r="N333" s="51">
        <f>IF(I333="Product",K333/'Commission Rate and Quota'!$D$5,K333/'Commission Rate and Quota'!$E$5)</f>
        <v>0.56463965549438755</v>
      </c>
      <c r="O333" s="43">
        <f t="shared" si="33"/>
        <v>0</v>
      </c>
      <c r="P333" s="29">
        <f t="shared" si="34"/>
        <v>9.9990748355263157E-2</v>
      </c>
      <c r="Q333" s="47">
        <f>IF(I333="Product",IF(K333/$S$4&lt;0.5,'Commission Rate and Quota'!$D$11,IF(K333/$S$4&lt;0.75,'Commission Rate and Quota'!$D$12,IF(K333/$S$4&lt;0.9,'Commission Rate and Quota'!$D$13,IF('Impact of Quota'!K333/$S$4,'Commission Rate and Quota'!$D$14,IF('Impact of Quota'!K333/$S$4&lt;1.25,'Commission Rate and Quota'!$D$15,'Commission Rate and Quota'!$D$16))))),IF(K333/$S$4&lt;0.5,'Commission Rate and Quota'!$E$11,IF(K333/$S$4&lt;0.75,'Commission Rate and Quota'!$E$12,IF(K333/$S$4&lt;0.9,'Commission Rate and Quota'!$E$13,IF(K333/$S$4&lt;1,'Commission Rate and Quota'!$E$14,IF(K333/$S$4&lt;1.25,'Commission Rate and Quota'!$E$15,'Commission Rate and Quota'!$E$16))))))</f>
        <v>0.09</v>
      </c>
      <c r="R333" s="34">
        <f t="shared" si="30"/>
        <v>3502.08</v>
      </c>
    </row>
    <row r="334" spans="1:18" x14ac:dyDescent="0.25">
      <c r="A334" s="43" t="s">
        <v>191</v>
      </c>
      <c r="B334" s="44">
        <v>45906</v>
      </c>
      <c r="C334" s="43">
        <v>166022</v>
      </c>
      <c r="D334" s="45">
        <v>48456.1</v>
      </c>
      <c r="E334" s="45">
        <v>5816.1</v>
      </c>
      <c r="F334" s="43" t="s">
        <v>33</v>
      </c>
      <c r="G334" s="43">
        <v>1260</v>
      </c>
      <c r="H334" s="43" t="s">
        <v>14</v>
      </c>
      <c r="I334" s="43" t="s">
        <v>34</v>
      </c>
      <c r="J334" s="43" t="s">
        <v>11</v>
      </c>
      <c r="K334" s="46">
        <f t="shared" si="31"/>
        <v>2016811.9599999995</v>
      </c>
      <c r="L334" s="47">
        <f>IF(I334="Product",IF(K334/'Commission Rate and Quota'!$D$5&lt;0.5,'Commission Rate and Quota'!$D$11,IF(K334/'Commission Rate and Quota'!$D$5&lt;0.75,'Commission Rate and Quota'!$D$12,IF(K334/'Commission Rate and Quota'!$D$5&lt;0.9,'Commission Rate and Quota'!$D$13,IF('Impact of Quota'!K334/'Commission Rate and Quota'!$D$5&lt;1,'Commission Rate and Quota'!$D$14,IF('Impact of Quota'!K334/'Commission Rate and Quota'!$D$5&lt;1.25,'Commission Rate and Quota'!$D$15,'Commission Rate and Quota'!$D$16))))),IF(K334/'Commission Rate and Quota'!$E$5&lt;0.5,'Commission Rate and Quota'!$E$11,IF(K334/'Commission Rate and Quota'!$E$5&lt;0.75,'Commission Rate and Quota'!$E$12,IF(K334/'Commission Rate and Quota'!$E$5&lt;0.9,'Commission Rate and Quota'!$E$13,IF(K334/'Commission Rate and Quota'!$E$5&lt;1,'Commission Rate and Quota'!$E$14,IF(K334/'Commission Rate and Quota'!$E$5&lt;1.25,'Commission Rate and Quota'!$E$15,'Commission Rate and Quota'!$E$16))))))</f>
        <v>0.09</v>
      </c>
      <c r="M334" s="46">
        <f t="shared" si="32"/>
        <v>4361.049</v>
      </c>
      <c r="N334" s="51">
        <f>IF(I334="Product",K334/'Commission Rate and Quota'!$D$5,K334/'Commission Rate and Quota'!$E$5)</f>
        <v>0.57853970078934847</v>
      </c>
      <c r="O334" s="43">
        <f t="shared" si="33"/>
        <v>0</v>
      </c>
      <c r="P334" s="29">
        <f t="shared" si="34"/>
        <v>0.12002823173965714</v>
      </c>
      <c r="Q334" s="47">
        <f>IF(I334="Product",IF(K334/$S$4&lt;0.5,'Commission Rate and Quota'!$D$11,IF(K334/$S$4&lt;0.75,'Commission Rate and Quota'!$D$12,IF(K334/$S$4&lt;0.9,'Commission Rate and Quota'!$D$13,IF('Impact of Quota'!K334/$S$4,'Commission Rate and Quota'!$D$14,IF('Impact of Quota'!K334/$S$4&lt;1.25,'Commission Rate and Quota'!$D$15,'Commission Rate and Quota'!$D$16))))),IF(K334/$S$4&lt;0.5,'Commission Rate and Quota'!$E$11,IF(K334/$S$4&lt;0.75,'Commission Rate and Quota'!$E$12,IF(K334/$S$4&lt;0.9,'Commission Rate and Quota'!$E$13,IF(K334/$S$4&lt;1,'Commission Rate and Quota'!$E$14,IF(K334/$S$4&lt;1.25,'Commission Rate and Quota'!$E$15,'Commission Rate and Quota'!$E$16))))))</f>
        <v>0.09</v>
      </c>
      <c r="R334" s="34">
        <f t="shared" si="30"/>
        <v>4361.049</v>
      </c>
    </row>
    <row r="335" spans="1:18" x14ac:dyDescent="0.25">
      <c r="A335" s="43" t="s">
        <v>191</v>
      </c>
      <c r="B335" s="44">
        <v>45906</v>
      </c>
      <c r="C335" s="43">
        <v>166022</v>
      </c>
      <c r="D335" s="45">
        <v>3634.21</v>
      </c>
      <c r="E335" s="45">
        <v>0</v>
      </c>
      <c r="F335" s="43" t="s">
        <v>33</v>
      </c>
      <c r="G335" s="43">
        <v>1260</v>
      </c>
      <c r="H335" s="43" t="s">
        <v>14</v>
      </c>
      <c r="I335" s="43" t="s">
        <v>34</v>
      </c>
      <c r="J335" s="43" t="s">
        <v>11</v>
      </c>
      <c r="K335" s="46">
        <f t="shared" si="31"/>
        <v>2020446.1699999995</v>
      </c>
      <c r="L335" s="47">
        <f>IF(I335="Product",IF(K335/'Commission Rate and Quota'!$D$5&lt;0.5,'Commission Rate and Quota'!$D$11,IF(K335/'Commission Rate and Quota'!$D$5&lt;0.75,'Commission Rate and Quota'!$D$12,IF(K335/'Commission Rate and Quota'!$D$5&lt;0.9,'Commission Rate and Quota'!$D$13,IF('Impact of Quota'!K335/'Commission Rate and Quota'!$D$5&lt;1,'Commission Rate and Quota'!$D$14,IF('Impact of Quota'!K335/'Commission Rate and Quota'!$D$5&lt;1.25,'Commission Rate and Quota'!$D$15,'Commission Rate and Quota'!$D$16))))),IF(K335/'Commission Rate and Quota'!$E$5&lt;0.5,'Commission Rate and Quota'!$E$11,IF(K335/'Commission Rate and Quota'!$E$5&lt;0.75,'Commission Rate and Quota'!$E$12,IF(K335/'Commission Rate and Quota'!$E$5&lt;0.9,'Commission Rate and Quota'!$E$13,IF(K335/'Commission Rate and Quota'!$E$5&lt;1,'Commission Rate and Quota'!$E$14,IF(K335/'Commission Rate and Quota'!$E$5&lt;1.25,'Commission Rate and Quota'!$E$15,'Commission Rate and Quota'!$E$16))))))</f>
        <v>0.09</v>
      </c>
      <c r="M335" s="46">
        <f t="shared" si="32"/>
        <v>327.07889999999998</v>
      </c>
      <c r="N335" s="51">
        <f>IF(I335="Product",K335/'Commission Rate and Quota'!$D$5,K335/'Commission Rate and Quota'!$E$5)</f>
        <v>0.57958220490361678</v>
      </c>
      <c r="O335" s="43">
        <f t="shared" si="33"/>
        <v>0</v>
      </c>
      <c r="P335" s="29">
        <f t="shared" si="34"/>
        <v>0</v>
      </c>
      <c r="Q335" s="47">
        <f>IF(I335="Product",IF(K335/$S$4&lt;0.5,'Commission Rate and Quota'!$D$11,IF(K335/$S$4&lt;0.75,'Commission Rate and Quota'!$D$12,IF(K335/$S$4&lt;0.9,'Commission Rate and Quota'!$D$13,IF('Impact of Quota'!K335/$S$4,'Commission Rate and Quota'!$D$14,IF('Impact of Quota'!K335/$S$4&lt;1.25,'Commission Rate and Quota'!$D$15,'Commission Rate and Quota'!$D$16))))),IF(K335/$S$4&lt;0.5,'Commission Rate and Quota'!$E$11,IF(K335/$S$4&lt;0.75,'Commission Rate and Quota'!$E$12,IF(K335/$S$4&lt;0.9,'Commission Rate and Quota'!$E$13,IF(K335/$S$4&lt;1,'Commission Rate and Quota'!$E$14,IF(K335/$S$4&lt;1.25,'Commission Rate and Quota'!$E$15,'Commission Rate and Quota'!$E$16))))))</f>
        <v>0.09</v>
      </c>
      <c r="R335" s="34">
        <f t="shared" si="30"/>
        <v>327.07889999999998</v>
      </c>
    </row>
    <row r="336" spans="1:18" x14ac:dyDescent="0.25">
      <c r="A336" s="43" t="s">
        <v>142</v>
      </c>
      <c r="B336" s="44">
        <v>45911</v>
      </c>
      <c r="C336" s="43">
        <v>69202</v>
      </c>
      <c r="D336" s="45">
        <v>88.48</v>
      </c>
      <c r="E336" s="45">
        <v>24.64</v>
      </c>
      <c r="F336" s="43" t="s">
        <v>33</v>
      </c>
      <c r="G336" s="43">
        <v>1260</v>
      </c>
      <c r="H336" s="43" t="s">
        <v>14</v>
      </c>
      <c r="I336" s="43" t="s">
        <v>34</v>
      </c>
      <c r="J336" s="43" t="s">
        <v>11</v>
      </c>
      <c r="K336" s="46">
        <f t="shared" si="31"/>
        <v>2020534.6499999994</v>
      </c>
      <c r="L336" s="47">
        <f>IF(I336="Product",IF(K336/'Commission Rate and Quota'!$D$5&lt;0.5,'Commission Rate and Quota'!$D$11,IF(K336/'Commission Rate and Quota'!$D$5&lt;0.75,'Commission Rate and Quota'!$D$12,IF(K336/'Commission Rate and Quota'!$D$5&lt;0.9,'Commission Rate and Quota'!$D$13,IF('Impact of Quota'!K336/'Commission Rate and Quota'!$D$5&lt;1,'Commission Rate and Quota'!$D$14,IF('Impact of Quota'!K336/'Commission Rate and Quota'!$D$5&lt;1.25,'Commission Rate and Quota'!$D$15,'Commission Rate and Quota'!$D$16))))),IF(K336/'Commission Rate and Quota'!$E$5&lt;0.5,'Commission Rate and Quota'!$E$11,IF(K336/'Commission Rate and Quota'!$E$5&lt;0.75,'Commission Rate and Quota'!$E$12,IF(K336/'Commission Rate and Quota'!$E$5&lt;0.9,'Commission Rate and Quota'!$E$13,IF(K336/'Commission Rate and Quota'!$E$5&lt;1,'Commission Rate and Quota'!$E$14,IF(K336/'Commission Rate and Quota'!$E$5&lt;1.25,'Commission Rate and Quota'!$E$15,'Commission Rate and Quota'!$E$16))))))</f>
        <v>0.09</v>
      </c>
      <c r="M336" s="46">
        <f t="shared" si="32"/>
        <v>7.9632000000000005</v>
      </c>
      <c r="N336" s="51">
        <f>IF(I336="Product",K336/'Commission Rate and Quota'!$D$5,K336/'Commission Rate and Quota'!$E$5)</f>
        <v>0.5796075861457658</v>
      </c>
      <c r="O336" s="43">
        <f t="shared" si="33"/>
        <v>0</v>
      </c>
      <c r="P336" s="29">
        <f t="shared" si="34"/>
        <v>0.27848101265822783</v>
      </c>
      <c r="Q336" s="47">
        <f>IF(I336="Product",IF(K336/$S$4&lt;0.5,'Commission Rate and Quota'!$D$11,IF(K336/$S$4&lt;0.75,'Commission Rate and Quota'!$D$12,IF(K336/$S$4&lt;0.9,'Commission Rate and Quota'!$D$13,IF('Impact of Quota'!K336/$S$4,'Commission Rate and Quota'!$D$14,IF('Impact of Quota'!K336/$S$4&lt;1.25,'Commission Rate and Quota'!$D$15,'Commission Rate and Quota'!$D$16))))),IF(K336/$S$4&lt;0.5,'Commission Rate and Quota'!$E$11,IF(K336/$S$4&lt;0.75,'Commission Rate and Quota'!$E$12,IF(K336/$S$4&lt;0.9,'Commission Rate and Quota'!$E$13,IF(K336/$S$4&lt;1,'Commission Rate and Quota'!$E$14,IF(K336/$S$4&lt;1.25,'Commission Rate and Quota'!$E$15,'Commission Rate and Quota'!$E$16))))))</f>
        <v>0.09</v>
      </c>
      <c r="R336" s="34">
        <f t="shared" si="30"/>
        <v>7.9632000000000005</v>
      </c>
    </row>
    <row r="337" spans="1:18" x14ac:dyDescent="0.25">
      <c r="A337" s="43" t="s">
        <v>142</v>
      </c>
      <c r="B337" s="44">
        <v>45911</v>
      </c>
      <c r="C337" s="43">
        <v>69202</v>
      </c>
      <c r="D337" s="45">
        <v>72358.880000000005</v>
      </c>
      <c r="E337" s="45">
        <v>19200.189999999999</v>
      </c>
      <c r="F337" s="43" t="s">
        <v>33</v>
      </c>
      <c r="G337" s="43">
        <v>1260</v>
      </c>
      <c r="H337" s="43" t="s">
        <v>14</v>
      </c>
      <c r="I337" s="43" t="s">
        <v>34</v>
      </c>
      <c r="J337" s="43" t="s">
        <v>11</v>
      </c>
      <c r="K337" s="46">
        <f t="shared" si="31"/>
        <v>2092893.5299999993</v>
      </c>
      <c r="L337" s="47">
        <f>IF(I337="Product",IF(K337/'Commission Rate and Quota'!$D$5&lt;0.5,'Commission Rate and Quota'!$D$11,IF(K337/'Commission Rate and Quota'!$D$5&lt;0.75,'Commission Rate and Quota'!$D$12,IF(K337/'Commission Rate and Quota'!$D$5&lt;0.9,'Commission Rate and Quota'!$D$13,IF('Impact of Quota'!K337/'Commission Rate and Quota'!$D$5&lt;1,'Commission Rate and Quota'!$D$14,IF('Impact of Quota'!K337/'Commission Rate and Quota'!$D$5&lt;1.25,'Commission Rate and Quota'!$D$15,'Commission Rate and Quota'!$D$16))))),IF(K337/'Commission Rate and Quota'!$E$5&lt;0.5,'Commission Rate and Quota'!$E$11,IF(K337/'Commission Rate and Quota'!$E$5&lt;0.75,'Commission Rate and Quota'!$E$12,IF(K337/'Commission Rate and Quota'!$E$5&lt;0.9,'Commission Rate and Quota'!$E$13,IF(K337/'Commission Rate and Quota'!$E$5&lt;1,'Commission Rate and Quota'!$E$14,IF(K337/'Commission Rate and Quota'!$E$5&lt;1.25,'Commission Rate and Quota'!$E$15,'Commission Rate and Quota'!$E$16))))))</f>
        <v>0.09</v>
      </c>
      <c r="M337" s="46">
        <f t="shared" si="32"/>
        <v>6512.2992000000004</v>
      </c>
      <c r="N337" s="51">
        <f>IF(I337="Product",K337/'Commission Rate and Quota'!$D$5,K337/'Commission Rate and Quota'!$E$5)</f>
        <v>0.60036434761630586</v>
      </c>
      <c r="O337" s="43">
        <f t="shared" si="33"/>
        <v>0</v>
      </c>
      <c r="P337" s="29">
        <f t="shared" si="34"/>
        <v>0.26534669967252117</v>
      </c>
      <c r="Q337" s="47">
        <f>IF(I337="Product",IF(K337/$S$4&lt;0.5,'Commission Rate and Quota'!$D$11,IF(K337/$S$4&lt;0.75,'Commission Rate and Quota'!$D$12,IF(K337/$S$4&lt;0.9,'Commission Rate and Quota'!$D$13,IF('Impact of Quota'!K337/$S$4,'Commission Rate and Quota'!$D$14,IF('Impact of Quota'!K337/$S$4&lt;1.25,'Commission Rate and Quota'!$D$15,'Commission Rate and Quota'!$D$16))))),IF(K337/$S$4&lt;0.5,'Commission Rate and Quota'!$E$11,IF(K337/$S$4&lt;0.75,'Commission Rate and Quota'!$E$12,IF(K337/$S$4&lt;0.9,'Commission Rate and Quota'!$E$13,IF(K337/$S$4&lt;1,'Commission Rate and Quota'!$E$14,IF(K337/$S$4&lt;1.25,'Commission Rate and Quota'!$E$15,'Commission Rate and Quota'!$E$16))))))</f>
        <v>0.09</v>
      </c>
      <c r="R337" s="34">
        <f t="shared" si="30"/>
        <v>6512.2992000000004</v>
      </c>
    </row>
    <row r="338" spans="1:18" x14ac:dyDescent="0.25">
      <c r="A338" s="43" t="s">
        <v>142</v>
      </c>
      <c r="B338" s="44">
        <v>45911</v>
      </c>
      <c r="C338" s="43">
        <v>69202</v>
      </c>
      <c r="D338" s="45">
        <v>37589.230000000003</v>
      </c>
      <c r="E338" s="45">
        <v>-817.87</v>
      </c>
      <c r="F338" s="43" t="s">
        <v>33</v>
      </c>
      <c r="G338" s="43">
        <v>1260</v>
      </c>
      <c r="H338" s="43" t="s">
        <v>14</v>
      </c>
      <c r="I338" s="43" t="s">
        <v>34</v>
      </c>
      <c r="J338" s="43" t="s">
        <v>11</v>
      </c>
      <c r="K338" s="46">
        <f t="shared" si="31"/>
        <v>2130482.7599999993</v>
      </c>
      <c r="L338" s="47">
        <f>IF(I338="Product",IF(K338/'Commission Rate and Quota'!$D$5&lt;0.5,'Commission Rate and Quota'!$D$11,IF(K338/'Commission Rate and Quota'!$D$5&lt;0.75,'Commission Rate and Quota'!$D$12,IF(K338/'Commission Rate and Quota'!$D$5&lt;0.9,'Commission Rate and Quota'!$D$13,IF('Impact of Quota'!K338/'Commission Rate and Quota'!$D$5&lt;1,'Commission Rate and Quota'!$D$14,IF('Impact of Quota'!K338/'Commission Rate and Quota'!$D$5&lt;1.25,'Commission Rate and Quota'!$D$15,'Commission Rate and Quota'!$D$16))))),IF(K338/'Commission Rate and Quota'!$E$5&lt;0.5,'Commission Rate and Quota'!$E$11,IF(K338/'Commission Rate and Quota'!$E$5&lt;0.75,'Commission Rate and Quota'!$E$12,IF(K338/'Commission Rate and Quota'!$E$5&lt;0.9,'Commission Rate and Quota'!$E$13,IF(K338/'Commission Rate and Quota'!$E$5&lt;1,'Commission Rate and Quota'!$E$14,IF(K338/'Commission Rate and Quota'!$E$5&lt;1.25,'Commission Rate and Quota'!$E$15,'Commission Rate and Quota'!$E$16))))))</f>
        <v>0.09</v>
      </c>
      <c r="M338" s="46">
        <f t="shared" si="32"/>
        <v>3383.0307000000003</v>
      </c>
      <c r="N338" s="51">
        <f>IF(I338="Product",K338/'Commission Rate and Quota'!$D$5,K338/'Commission Rate and Quota'!$E$5)</f>
        <v>0.61114713862925785</v>
      </c>
      <c r="O338" s="43">
        <f t="shared" si="33"/>
        <v>0</v>
      </c>
      <c r="P338" s="29">
        <f t="shared" si="34"/>
        <v>-2.1758094007246223E-2</v>
      </c>
      <c r="Q338" s="47">
        <f>IF(I338="Product",IF(K338/$S$4&lt;0.5,'Commission Rate and Quota'!$D$11,IF(K338/$S$4&lt;0.75,'Commission Rate and Quota'!$D$12,IF(K338/$S$4&lt;0.9,'Commission Rate and Quota'!$D$13,IF('Impact of Quota'!K338/$S$4,'Commission Rate and Quota'!$D$14,IF('Impact of Quota'!K338/$S$4&lt;1.25,'Commission Rate and Quota'!$D$15,'Commission Rate and Quota'!$D$16))))),IF(K338/$S$4&lt;0.5,'Commission Rate and Quota'!$E$11,IF(K338/$S$4&lt;0.75,'Commission Rate and Quota'!$E$12,IF(K338/$S$4&lt;0.9,'Commission Rate and Quota'!$E$13,IF(K338/$S$4&lt;1,'Commission Rate and Quota'!$E$14,IF(K338/$S$4&lt;1.25,'Commission Rate and Quota'!$E$15,'Commission Rate and Quota'!$E$16))))))</f>
        <v>0.09</v>
      </c>
      <c r="R338" s="34">
        <f t="shared" si="30"/>
        <v>3383.0307000000003</v>
      </c>
    </row>
    <row r="339" spans="1:18" x14ac:dyDescent="0.25">
      <c r="A339" s="43" t="s">
        <v>142</v>
      </c>
      <c r="B339" s="44">
        <v>45911</v>
      </c>
      <c r="C339" s="43">
        <v>69202</v>
      </c>
      <c r="D339" s="45">
        <v>5383.15</v>
      </c>
      <c r="E339" s="45">
        <v>0</v>
      </c>
      <c r="F339" s="43" t="s">
        <v>33</v>
      </c>
      <c r="G339" s="43">
        <v>1260</v>
      </c>
      <c r="H339" s="43" t="s">
        <v>14</v>
      </c>
      <c r="I339" s="43" t="s">
        <v>34</v>
      </c>
      <c r="J339" s="43" t="s">
        <v>11</v>
      </c>
      <c r="K339" s="46">
        <f t="shared" si="31"/>
        <v>2135865.9099999992</v>
      </c>
      <c r="L339" s="47">
        <f>IF(I339="Product",IF(K339/'Commission Rate and Quota'!$D$5&lt;0.5,'Commission Rate and Quota'!$D$11,IF(K339/'Commission Rate and Quota'!$D$5&lt;0.75,'Commission Rate and Quota'!$D$12,IF(K339/'Commission Rate and Quota'!$D$5&lt;0.9,'Commission Rate and Quota'!$D$13,IF('Impact of Quota'!K339/'Commission Rate and Quota'!$D$5&lt;1,'Commission Rate and Quota'!$D$14,IF('Impact of Quota'!K339/'Commission Rate and Quota'!$D$5&lt;1.25,'Commission Rate and Quota'!$D$15,'Commission Rate and Quota'!$D$16))))),IF(K339/'Commission Rate and Quota'!$E$5&lt;0.5,'Commission Rate and Quota'!$E$11,IF(K339/'Commission Rate and Quota'!$E$5&lt;0.75,'Commission Rate and Quota'!$E$12,IF(K339/'Commission Rate and Quota'!$E$5&lt;0.9,'Commission Rate and Quota'!$E$13,IF(K339/'Commission Rate and Quota'!$E$5&lt;1,'Commission Rate and Quota'!$E$14,IF(K339/'Commission Rate and Quota'!$E$5&lt;1.25,'Commission Rate and Quota'!$E$15,'Commission Rate and Quota'!$E$16))))))</f>
        <v>0.09</v>
      </c>
      <c r="M339" s="46">
        <f t="shared" si="32"/>
        <v>484.48349999999994</v>
      </c>
      <c r="N339" s="51">
        <f>IF(I339="Product",K339/'Commission Rate and Quota'!$D$5,K339/'Commission Rate and Quota'!$E$5)</f>
        <v>0.61269134108941381</v>
      </c>
      <c r="O339" s="43">
        <f t="shared" si="33"/>
        <v>0</v>
      </c>
      <c r="P339" s="29">
        <f t="shared" si="34"/>
        <v>0</v>
      </c>
      <c r="Q339" s="47">
        <f>IF(I339="Product",IF(K339/$S$4&lt;0.5,'Commission Rate and Quota'!$D$11,IF(K339/$S$4&lt;0.75,'Commission Rate and Quota'!$D$12,IF(K339/$S$4&lt;0.9,'Commission Rate and Quota'!$D$13,IF('Impact of Quota'!K339/$S$4,'Commission Rate and Quota'!$D$14,IF('Impact of Quota'!K339/$S$4&lt;1.25,'Commission Rate and Quota'!$D$15,'Commission Rate and Quota'!$D$16))))),IF(K339/$S$4&lt;0.5,'Commission Rate and Quota'!$E$11,IF(K339/$S$4&lt;0.75,'Commission Rate and Quota'!$E$12,IF(K339/$S$4&lt;0.9,'Commission Rate and Quota'!$E$13,IF(K339/$S$4&lt;1,'Commission Rate and Quota'!$E$14,IF(K339/$S$4&lt;1.25,'Commission Rate and Quota'!$E$15,'Commission Rate and Quota'!$E$16))))))</f>
        <v>0.09</v>
      </c>
      <c r="R339" s="34">
        <f t="shared" si="30"/>
        <v>484.48349999999994</v>
      </c>
    </row>
    <row r="340" spans="1:18" x14ac:dyDescent="0.25">
      <c r="A340" s="43" t="s">
        <v>142</v>
      </c>
      <c r="B340" s="44">
        <v>45911</v>
      </c>
      <c r="C340" s="43">
        <v>69202</v>
      </c>
      <c r="D340" s="45">
        <v>11700</v>
      </c>
      <c r="E340" s="45">
        <v>1912.77</v>
      </c>
      <c r="F340" s="43" t="s">
        <v>33</v>
      </c>
      <c r="G340" s="43">
        <v>1260</v>
      </c>
      <c r="H340" s="43" t="s">
        <v>14</v>
      </c>
      <c r="I340" s="43" t="s">
        <v>34</v>
      </c>
      <c r="J340" s="43" t="s">
        <v>11</v>
      </c>
      <c r="K340" s="46">
        <f t="shared" si="31"/>
        <v>2147565.9099999992</v>
      </c>
      <c r="L340" s="47">
        <f>IF(I340="Product",IF(K340/'Commission Rate and Quota'!$D$5&lt;0.5,'Commission Rate and Quota'!$D$11,IF(K340/'Commission Rate and Quota'!$D$5&lt;0.75,'Commission Rate and Quota'!$D$12,IF(K340/'Commission Rate and Quota'!$D$5&lt;0.9,'Commission Rate and Quota'!$D$13,IF('Impact of Quota'!K340/'Commission Rate and Quota'!$D$5&lt;1,'Commission Rate and Quota'!$D$14,IF('Impact of Quota'!K340/'Commission Rate and Quota'!$D$5&lt;1.25,'Commission Rate and Quota'!$D$15,'Commission Rate and Quota'!$D$16))))),IF(K340/'Commission Rate and Quota'!$E$5&lt;0.5,'Commission Rate and Quota'!$E$11,IF(K340/'Commission Rate and Quota'!$E$5&lt;0.75,'Commission Rate and Quota'!$E$12,IF(K340/'Commission Rate and Quota'!$E$5&lt;0.9,'Commission Rate and Quota'!$E$13,IF(K340/'Commission Rate and Quota'!$E$5&lt;1,'Commission Rate and Quota'!$E$14,IF(K340/'Commission Rate and Quota'!$E$5&lt;1.25,'Commission Rate and Quota'!$E$15,'Commission Rate and Quota'!$E$16))))))</f>
        <v>0.09</v>
      </c>
      <c r="M340" s="46">
        <f t="shared" si="32"/>
        <v>1053</v>
      </c>
      <c r="N340" s="51">
        <f>IF(I340="Product",K340/'Commission Rate and Quota'!$D$5,K340/'Commission Rate and Quota'!$E$5)</f>
        <v>0.61604758581300989</v>
      </c>
      <c r="O340" s="43">
        <f t="shared" si="33"/>
        <v>0</v>
      </c>
      <c r="P340" s="29">
        <f t="shared" si="34"/>
        <v>0.16348461538461539</v>
      </c>
      <c r="Q340" s="47">
        <f>IF(I340="Product",IF(K340/$S$4&lt;0.5,'Commission Rate and Quota'!$D$11,IF(K340/$S$4&lt;0.75,'Commission Rate and Quota'!$D$12,IF(K340/$S$4&lt;0.9,'Commission Rate and Quota'!$D$13,IF('Impact of Quota'!K340/$S$4,'Commission Rate and Quota'!$D$14,IF('Impact of Quota'!K340/$S$4&lt;1.25,'Commission Rate and Quota'!$D$15,'Commission Rate and Quota'!$D$16))))),IF(K340/$S$4&lt;0.5,'Commission Rate and Quota'!$E$11,IF(K340/$S$4&lt;0.75,'Commission Rate and Quota'!$E$12,IF(K340/$S$4&lt;0.9,'Commission Rate and Quota'!$E$13,IF(K340/$S$4&lt;1,'Commission Rate and Quota'!$E$14,IF(K340/$S$4&lt;1.25,'Commission Rate and Quota'!$E$15,'Commission Rate and Quota'!$E$16))))))</f>
        <v>0.09</v>
      </c>
      <c r="R340" s="34">
        <f t="shared" si="30"/>
        <v>1053</v>
      </c>
    </row>
    <row r="341" spans="1:18" x14ac:dyDescent="0.25">
      <c r="A341" s="43" t="s">
        <v>167</v>
      </c>
      <c r="B341" s="44">
        <v>45917</v>
      </c>
      <c r="C341" s="43">
        <v>121779</v>
      </c>
      <c r="D341" s="45">
        <v>32417.55</v>
      </c>
      <c r="E341" s="45">
        <v>2917.55</v>
      </c>
      <c r="F341" s="43" t="s">
        <v>33</v>
      </c>
      <c r="G341" s="43">
        <v>1260</v>
      </c>
      <c r="H341" s="43" t="s">
        <v>14</v>
      </c>
      <c r="I341" s="43" t="s">
        <v>34</v>
      </c>
      <c r="J341" s="43" t="s">
        <v>11</v>
      </c>
      <c r="K341" s="46">
        <f t="shared" si="31"/>
        <v>2179983.459999999</v>
      </c>
      <c r="L341" s="47">
        <f>IF(I341="Product",IF(K341/'Commission Rate and Quota'!$D$5&lt;0.5,'Commission Rate and Quota'!$D$11,IF(K341/'Commission Rate and Quota'!$D$5&lt;0.75,'Commission Rate and Quota'!$D$12,IF(K341/'Commission Rate and Quota'!$D$5&lt;0.9,'Commission Rate and Quota'!$D$13,IF('Impact of Quota'!K341/'Commission Rate and Quota'!$D$5&lt;1,'Commission Rate and Quota'!$D$14,IF('Impact of Quota'!K341/'Commission Rate and Quota'!$D$5&lt;1.25,'Commission Rate and Quota'!$D$15,'Commission Rate and Quota'!$D$16))))),IF(K341/'Commission Rate and Quota'!$E$5&lt;0.5,'Commission Rate and Quota'!$E$11,IF(K341/'Commission Rate and Quota'!$E$5&lt;0.75,'Commission Rate and Quota'!$E$12,IF(K341/'Commission Rate and Quota'!$E$5&lt;0.9,'Commission Rate and Quota'!$E$13,IF(K341/'Commission Rate and Quota'!$E$5&lt;1,'Commission Rate and Quota'!$E$14,IF(K341/'Commission Rate and Quota'!$E$5&lt;1.25,'Commission Rate and Quota'!$E$15,'Commission Rate and Quota'!$E$16))))))</f>
        <v>0.09</v>
      </c>
      <c r="M341" s="46">
        <f t="shared" si="32"/>
        <v>2917.5794999999998</v>
      </c>
      <c r="N341" s="51">
        <f>IF(I341="Product",K341/'Commission Rate and Quota'!$D$5,K341/'Commission Rate and Quota'!$E$5)</f>
        <v>0.62534683633774579</v>
      </c>
      <c r="O341" s="43">
        <f t="shared" si="33"/>
        <v>0</v>
      </c>
      <c r="P341" s="29">
        <f t="shared" si="34"/>
        <v>8.999908999909001E-2</v>
      </c>
      <c r="Q341" s="47">
        <f>IF(I341="Product",IF(K341/$S$4&lt;0.5,'Commission Rate and Quota'!$D$11,IF(K341/$S$4&lt;0.75,'Commission Rate and Quota'!$D$12,IF(K341/$S$4&lt;0.9,'Commission Rate and Quota'!$D$13,IF('Impact of Quota'!K341/$S$4,'Commission Rate and Quota'!$D$14,IF('Impact of Quota'!K341/$S$4&lt;1.25,'Commission Rate and Quota'!$D$15,'Commission Rate and Quota'!$D$16))))),IF(K341/$S$4&lt;0.5,'Commission Rate and Quota'!$E$11,IF(K341/$S$4&lt;0.75,'Commission Rate and Quota'!$E$12,IF(K341/$S$4&lt;0.9,'Commission Rate and Quota'!$E$13,IF(K341/$S$4&lt;1,'Commission Rate and Quota'!$E$14,IF(K341/$S$4&lt;1.25,'Commission Rate and Quota'!$E$15,'Commission Rate and Quota'!$E$16))))))</f>
        <v>0.09</v>
      </c>
      <c r="R341" s="34">
        <f t="shared" si="30"/>
        <v>2917.5794999999998</v>
      </c>
    </row>
    <row r="342" spans="1:18" x14ac:dyDescent="0.25">
      <c r="A342" s="43" t="s">
        <v>66</v>
      </c>
      <c r="B342" s="44">
        <v>45919</v>
      </c>
      <c r="C342" s="43">
        <v>39257</v>
      </c>
      <c r="D342" s="45">
        <v>195584.71</v>
      </c>
      <c r="E342" s="45">
        <v>15654.03</v>
      </c>
      <c r="F342" s="43" t="s">
        <v>33</v>
      </c>
      <c r="G342" s="43">
        <v>1260</v>
      </c>
      <c r="H342" s="43" t="s">
        <v>14</v>
      </c>
      <c r="I342" s="43" t="s">
        <v>34</v>
      </c>
      <c r="J342" s="43" t="s">
        <v>11</v>
      </c>
      <c r="K342" s="46">
        <f t="shared" si="31"/>
        <v>2375568.169999999</v>
      </c>
      <c r="L342" s="47">
        <f>IF(I342="Product",IF(K342/'Commission Rate and Quota'!$D$5&lt;0.5,'Commission Rate and Quota'!$D$11,IF(K342/'Commission Rate and Quota'!$D$5&lt;0.75,'Commission Rate and Quota'!$D$12,IF(K342/'Commission Rate and Quota'!$D$5&lt;0.9,'Commission Rate and Quota'!$D$13,IF('Impact of Quota'!K342/'Commission Rate and Quota'!$D$5&lt;1,'Commission Rate and Quota'!$D$14,IF('Impact of Quota'!K342/'Commission Rate and Quota'!$D$5&lt;1.25,'Commission Rate and Quota'!$D$15,'Commission Rate and Quota'!$D$16))))),IF(K342/'Commission Rate and Quota'!$E$5&lt;0.5,'Commission Rate and Quota'!$E$11,IF(K342/'Commission Rate and Quota'!$E$5&lt;0.75,'Commission Rate and Quota'!$E$12,IF(K342/'Commission Rate and Quota'!$E$5&lt;0.9,'Commission Rate and Quota'!$E$13,IF(K342/'Commission Rate and Quota'!$E$5&lt;1,'Commission Rate and Quota'!$E$14,IF(K342/'Commission Rate and Quota'!$E$5&lt;1.25,'Commission Rate and Quota'!$E$15,'Commission Rate and Quota'!$E$16))))))</f>
        <v>0.09</v>
      </c>
      <c r="M342" s="46">
        <f t="shared" si="32"/>
        <v>17602.623899999999</v>
      </c>
      <c r="N342" s="51">
        <f>IF(I342="Product",K342/'Commission Rate and Quota'!$D$5,K342/'Commission Rate and Quota'!$E$5)</f>
        <v>0.68145197744488772</v>
      </c>
      <c r="O342" s="43">
        <f t="shared" si="33"/>
        <v>0</v>
      </c>
      <c r="P342" s="29">
        <f t="shared" si="34"/>
        <v>8.0037084698492036E-2</v>
      </c>
      <c r="Q342" s="47">
        <f>IF(I342="Product",IF(K342/$S$4&lt;0.5,'Commission Rate and Quota'!$D$11,IF(K342/$S$4&lt;0.75,'Commission Rate and Quota'!$D$12,IF(K342/$S$4&lt;0.9,'Commission Rate and Quota'!$D$13,IF('Impact of Quota'!K342/$S$4,'Commission Rate and Quota'!$D$14,IF('Impact of Quota'!K342/$S$4&lt;1.25,'Commission Rate and Quota'!$D$15,'Commission Rate and Quota'!$D$16))))),IF(K342/$S$4&lt;0.5,'Commission Rate and Quota'!$E$11,IF(K342/$S$4&lt;0.75,'Commission Rate and Quota'!$E$12,IF(K342/$S$4&lt;0.9,'Commission Rate and Quota'!$E$13,IF(K342/$S$4&lt;1,'Commission Rate and Quota'!$E$14,IF(K342/$S$4&lt;1.25,'Commission Rate and Quota'!$E$15,'Commission Rate and Quota'!$E$16))))))</f>
        <v>0.09</v>
      </c>
      <c r="R342" s="34">
        <f t="shared" si="30"/>
        <v>17602.623899999999</v>
      </c>
    </row>
    <row r="343" spans="1:18" x14ac:dyDescent="0.25">
      <c r="A343" s="43" t="s">
        <v>66</v>
      </c>
      <c r="B343" s="44">
        <v>45919</v>
      </c>
      <c r="C343" s="43">
        <v>39257</v>
      </c>
      <c r="D343" s="45">
        <v>244.2</v>
      </c>
      <c r="E343" s="45">
        <v>0</v>
      </c>
      <c r="F343" s="43" t="s">
        <v>33</v>
      </c>
      <c r="G343" s="43">
        <v>1260</v>
      </c>
      <c r="H343" s="43" t="s">
        <v>14</v>
      </c>
      <c r="I343" s="43" t="s">
        <v>34</v>
      </c>
      <c r="J343" s="43" t="s">
        <v>11</v>
      </c>
      <c r="K343" s="46">
        <f t="shared" si="31"/>
        <v>2375812.3699999992</v>
      </c>
      <c r="L343" s="47">
        <f>IF(I343="Product",IF(K343/'Commission Rate and Quota'!$D$5&lt;0.5,'Commission Rate and Quota'!$D$11,IF(K343/'Commission Rate and Quota'!$D$5&lt;0.75,'Commission Rate and Quota'!$D$12,IF(K343/'Commission Rate and Quota'!$D$5&lt;0.9,'Commission Rate and Quota'!$D$13,IF('Impact of Quota'!K343/'Commission Rate and Quota'!$D$5&lt;1,'Commission Rate and Quota'!$D$14,IF('Impact of Quota'!K343/'Commission Rate and Quota'!$D$5&lt;1.25,'Commission Rate and Quota'!$D$15,'Commission Rate and Quota'!$D$16))))),IF(K343/'Commission Rate and Quota'!$E$5&lt;0.5,'Commission Rate and Quota'!$E$11,IF(K343/'Commission Rate and Quota'!$E$5&lt;0.75,'Commission Rate and Quota'!$E$12,IF(K343/'Commission Rate and Quota'!$E$5&lt;0.9,'Commission Rate and Quota'!$E$13,IF(K343/'Commission Rate and Quota'!$E$5&lt;1,'Commission Rate and Quota'!$E$14,IF(K343/'Commission Rate and Quota'!$E$5&lt;1.25,'Commission Rate and Quota'!$E$15,'Commission Rate and Quota'!$E$16))))))</f>
        <v>0.09</v>
      </c>
      <c r="M343" s="46">
        <f t="shared" si="32"/>
        <v>21.977999999999998</v>
      </c>
      <c r="N343" s="51">
        <f>IF(I343="Product",K343/'Commission Rate and Quota'!$D$5,K343/'Commission Rate and Quota'!$E$5)</f>
        <v>0.68152202829629827</v>
      </c>
      <c r="O343" s="43">
        <f t="shared" si="33"/>
        <v>0</v>
      </c>
      <c r="P343" s="29">
        <f t="shared" si="34"/>
        <v>0</v>
      </c>
      <c r="Q343" s="47">
        <f>IF(I343="Product",IF(K343/$S$4&lt;0.5,'Commission Rate and Quota'!$D$11,IF(K343/$S$4&lt;0.75,'Commission Rate and Quota'!$D$12,IF(K343/$S$4&lt;0.9,'Commission Rate and Quota'!$D$13,IF('Impact of Quota'!K343/$S$4,'Commission Rate and Quota'!$D$14,IF('Impact of Quota'!K343/$S$4&lt;1.25,'Commission Rate and Quota'!$D$15,'Commission Rate and Quota'!$D$16))))),IF(K343/$S$4&lt;0.5,'Commission Rate and Quota'!$E$11,IF(K343/$S$4&lt;0.75,'Commission Rate and Quota'!$E$12,IF(K343/$S$4&lt;0.9,'Commission Rate and Quota'!$E$13,IF(K343/$S$4&lt;1,'Commission Rate and Quota'!$E$14,IF(K343/$S$4&lt;1.25,'Commission Rate and Quota'!$E$15,'Commission Rate and Quota'!$E$16))))))</f>
        <v>0.09</v>
      </c>
      <c r="R343" s="34">
        <f t="shared" si="30"/>
        <v>21.977999999999998</v>
      </c>
    </row>
    <row r="344" spans="1:18" x14ac:dyDescent="0.25">
      <c r="A344" s="43" t="s">
        <v>118</v>
      </c>
      <c r="B344" s="44">
        <v>45921</v>
      </c>
      <c r="C344" s="43">
        <v>56586</v>
      </c>
      <c r="D344" s="45">
        <v>74753.039999999994</v>
      </c>
      <c r="E344" s="45">
        <v>16253.04</v>
      </c>
      <c r="F344" s="43" t="s">
        <v>33</v>
      </c>
      <c r="G344" s="43">
        <v>1260</v>
      </c>
      <c r="H344" s="43" t="s">
        <v>14</v>
      </c>
      <c r="I344" s="43" t="s">
        <v>34</v>
      </c>
      <c r="J344" s="43" t="s">
        <v>11</v>
      </c>
      <c r="K344" s="46">
        <f t="shared" si="31"/>
        <v>2450565.4099999992</v>
      </c>
      <c r="L344" s="47">
        <f>IF(I344="Product",IF(K344/'Commission Rate and Quota'!$D$5&lt;0.5,'Commission Rate and Quota'!$D$11,IF(K344/'Commission Rate and Quota'!$D$5&lt;0.75,'Commission Rate and Quota'!$D$12,IF(K344/'Commission Rate and Quota'!$D$5&lt;0.9,'Commission Rate and Quota'!$D$13,IF('Impact of Quota'!K344/'Commission Rate and Quota'!$D$5&lt;1,'Commission Rate and Quota'!$D$14,IF('Impact of Quota'!K344/'Commission Rate and Quota'!$D$5&lt;1.25,'Commission Rate and Quota'!$D$15,'Commission Rate and Quota'!$D$16))))),IF(K344/'Commission Rate and Quota'!$E$5&lt;0.5,'Commission Rate and Quota'!$E$11,IF(K344/'Commission Rate and Quota'!$E$5&lt;0.75,'Commission Rate and Quota'!$E$12,IF(K344/'Commission Rate and Quota'!$E$5&lt;0.9,'Commission Rate and Quota'!$E$13,IF(K344/'Commission Rate and Quota'!$E$5&lt;1,'Commission Rate and Quota'!$E$14,IF(K344/'Commission Rate and Quota'!$E$5&lt;1.25,'Commission Rate and Quota'!$E$15,'Commission Rate and Quota'!$E$16))))))</f>
        <v>0.09</v>
      </c>
      <c r="M344" s="46">
        <f t="shared" si="32"/>
        <v>6727.7735999999995</v>
      </c>
      <c r="N344" s="51">
        <f>IF(I344="Product",K344/'Commission Rate and Quota'!$D$5,K344/'Commission Rate and Quota'!$E$5)</f>
        <v>0.70296557496918399</v>
      </c>
      <c r="O344" s="43">
        <f t="shared" si="33"/>
        <v>0</v>
      </c>
      <c r="P344" s="29">
        <f t="shared" si="34"/>
        <v>0.2174231308853794</v>
      </c>
      <c r="Q344" s="47">
        <f>IF(I344="Product",IF(K344/$S$4&lt;0.5,'Commission Rate and Quota'!$D$11,IF(K344/$S$4&lt;0.75,'Commission Rate and Quota'!$D$12,IF(K344/$S$4&lt;0.9,'Commission Rate and Quota'!$D$13,IF('Impact of Quota'!K344/$S$4,'Commission Rate and Quota'!$D$14,IF('Impact of Quota'!K344/$S$4&lt;1.25,'Commission Rate and Quota'!$D$15,'Commission Rate and Quota'!$D$16))))),IF(K344/$S$4&lt;0.5,'Commission Rate and Quota'!$E$11,IF(K344/$S$4&lt;0.75,'Commission Rate and Quota'!$E$12,IF(K344/$S$4&lt;0.9,'Commission Rate and Quota'!$E$13,IF(K344/$S$4&lt;1,'Commission Rate and Quota'!$E$14,IF(K344/$S$4&lt;1.25,'Commission Rate and Quota'!$E$15,'Commission Rate and Quota'!$E$16))))))</f>
        <v>0.09</v>
      </c>
      <c r="R344" s="34">
        <f t="shared" si="30"/>
        <v>6727.7735999999995</v>
      </c>
    </row>
    <row r="345" spans="1:18" x14ac:dyDescent="0.25">
      <c r="A345" s="43" t="s">
        <v>118</v>
      </c>
      <c r="B345" s="44">
        <v>45921</v>
      </c>
      <c r="C345" s="43">
        <v>56586</v>
      </c>
      <c r="D345" s="45">
        <v>5606.49</v>
      </c>
      <c r="E345" s="45">
        <v>0</v>
      </c>
      <c r="F345" s="43" t="s">
        <v>33</v>
      </c>
      <c r="G345" s="43">
        <v>1260</v>
      </c>
      <c r="H345" s="43" t="s">
        <v>14</v>
      </c>
      <c r="I345" s="43" t="s">
        <v>34</v>
      </c>
      <c r="J345" s="43" t="s">
        <v>11</v>
      </c>
      <c r="K345" s="46">
        <f t="shared" si="31"/>
        <v>2456171.8999999994</v>
      </c>
      <c r="L345" s="47">
        <f>IF(I345="Product",IF(K345/'Commission Rate and Quota'!$D$5&lt;0.5,'Commission Rate and Quota'!$D$11,IF(K345/'Commission Rate and Quota'!$D$5&lt;0.75,'Commission Rate and Quota'!$D$12,IF(K345/'Commission Rate and Quota'!$D$5&lt;0.9,'Commission Rate and Quota'!$D$13,IF('Impact of Quota'!K345/'Commission Rate and Quota'!$D$5&lt;1,'Commission Rate and Quota'!$D$14,IF('Impact of Quota'!K345/'Commission Rate and Quota'!$D$5&lt;1.25,'Commission Rate and Quota'!$D$15,'Commission Rate and Quota'!$D$16))))),IF(K345/'Commission Rate and Quota'!$E$5&lt;0.5,'Commission Rate and Quota'!$E$11,IF(K345/'Commission Rate and Quota'!$E$5&lt;0.75,'Commission Rate and Quota'!$E$12,IF(K345/'Commission Rate and Quota'!$E$5&lt;0.9,'Commission Rate and Quota'!$E$13,IF(K345/'Commission Rate and Quota'!$E$5&lt;1,'Commission Rate and Quota'!$E$14,IF(K345/'Commission Rate and Quota'!$E$5&lt;1.25,'Commission Rate and Quota'!$E$15,'Commission Rate and Quota'!$E$16))))))</f>
        <v>0.09</v>
      </c>
      <c r="M345" s="46">
        <f t="shared" si="32"/>
        <v>504.58409999999998</v>
      </c>
      <c r="N345" s="51">
        <f>IF(I345="Product",K345/'Commission Rate and Quota'!$D$5,K345/'Commission Rate and Quota'!$E$5)</f>
        <v>0.70457384441195281</v>
      </c>
      <c r="O345" s="43">
        <f t="shared" si="33"/>
        <v>0</v>
      </c>
      <c r="P345" s="29">
        <f t="shared" si="34"/>
        <v>0</v>
      </c>
      <c r="Q345" s="47">
        <f>IF(I345="Product",IF(K345/$S$4&lt;0.5,'Commission Rate and Quota'!$D$11,IF(K345/$S$4&lt;0.75,'Commission Rate and Quota'!$D$12,IF(K345/$S$4&lt;0.9,'Commission Rate and Quota'!$D$13,IF('Impact of Quota'!K345/$S$4,'Commission Rate and Quota'!$D$14,IF('Impact of Quota'!K345/$S$4&lt;1.25,'Commission Rate and Quota'!$D$15,'Commission Rate and Quota'!$D$16))))),IF(K345/$S$4&lt;0.5,'Commission Rate and Quota'!$E$11,IF(K345/$S$4&lt;0.75,'Commission Rate and Quota'!$E$12,IF(K345/$S$4&lt;0.9,'Commission Rate and Quota'!$E$13,IF(K345/$S$4&lt;1,'Commission Rate and Quota'!$E$14,IF(K345/$S$4&lt;1.25,'Commission Rate and Quota'!$E$15,'Commission Rate and Quota'!$E$16))))))</f>
        <v>0.09</v>
      </c>
      <c r="R345" s="34">
        <f t="shared" si="30"/>
        <v>504.58409999999998</v>
      </c>
    </row>
    <row r="346" spans="1:18" x14ac:dyDescent="0.25">
      <c r="A346" s="43" t="s">
        <v>118</v>
      </c>
      <c r="B346" s="44">
        <v>45921</v>
      </c>
      <c r="C346" s="43">
        <v>56586</v>
      </c>
      <c r="D346" s="45">
        <v>12458.81</v>
      </c>
      <c r="E346" s="45">
        <v>-1041.19</v>
      </c>
      <c r="F346" s="43" t="s">
        <v>33</v>
      </c>
      <c r="G346" s="43">
        <v>1260</v>
      </c>
      <c r="H346" s="43" t="s">
        <v>14</v>
      </c>
      <c r="I346" s="43" t="s">
        <v>34</v>
      </c>
      <c r="J346" s="43" t="s">
        <v>11</v>
      </c>
      <c r="K346" s="46">
        <f t="shared" si="31"/>
        <v>2468630.7099999995</v>
      </c>
      <c r="L346" s="47">
        <f>IF(I346="Product",IF(K346/'Commission Rate and Quota'!$D$5&lt;0.5,'Commission Rate and Quota'!$D$11,IF(K346/'Commission Rate and Quota'!$D$5&lt;0.75,'Commission Rate and Quota'!$D$12,IF(K346/'Commission Rate and Quota'!$D$5&lt;0.9,'Commission Rate and Quota'!$D$13,IF('Impact of Quota'!K346/'Commission Rate and Quota'!$D$5&lt;1,'Commission Rate and Quota'!$D$14,IF('Impact of Quota'!K346/'Commission Rate and Quota'!$D$5&lt;1.25,'Commission Rate and Quota'!$D$15,'Commission Rate and Quota'!$D$16))))),IF(K346/'Commission Rate and Quota'!$E$5&lt;0.5,'Commission Rate and Quota'!$E$11,IF(K346/'Commission Rate and Quota'!$E$5&lt;0.75,'Commission Rate and Quota'!$E$12,IF(K346/'Commission Rate and Quota'!$E$5&lt;0.9,'Commission Rate and Quota'!$E$13,IF(K346/'Commission Rate and Quota'!$E$5&lt;1,'Commission Rate and Quota'!$E$14,IF(K346/'Commission Rate and Quota'!$E$5&lt;1.25,'Commission Rate and Quota'!$E$15,'Commission Rate and Quota'!$E$16))))))</f>
        <v>0.09</v>
      </c>
      <c r="M346" s="46">
        <f t="shared" si="32"/>
        <v>1121.2928999999999</v>
      </c>
      <c r="N346" s="51">
        <f>IF(I346="Product",K346/'Commission Rate and Quota'!$D$5,K346/'Commission Rate and Quota'!$E$5)</f>
        <v>0.70814776025167803</v>
      </c>
      <c r="O346" s="43">
        <f t="shared" si="33"/>
        <v>0</v>
      </c>
      <c r="P346" s="29">
        <f t="shared" si="34"/>
        <v>-8.3570581781085035E-2</v>
      </c>
      <c r="Q346" s="47">
        <f>IF(I346="Product",IF(K346/$S$4&lt;0.5,'Commission Rate and Quota'!$D$11,IF(K346/$S$4&lt;0.75,'Commission Rate and Quota'!$D$12,IF(K346/$S$4&lt;0.9,'Commission Rate and Quota'!$D$13,IF('Impact of Quota'!K346/$S$4,'Commission Rate and Quota'!$D$14,IF('Impact of Quota'!K346/$S$4&lt;1.25,'Commission Rate and Quota'!$D$15,'Commission Rate and Quota'!$D$16))))),IF(K346/$S$4&lt;0.5,'Commission Rate and Quota'!$E$11,IF(K346/$S$4&lt;0.75,'Commission Rate and Quota'!$E$12,IF(K346/$S$4&lt;0.9,'Commission Rate and Quota'!$E$13,IF(K346/$S$4&lt;1,'Commission Rate and Quota'!$E$14,IF(K346/$S$4&lt;1.25,'Commission Rate and Quota'!$E$15,'Commission Rate and Quota'!$E$16))))))</f>
        <v>0.09</v>
      </c>
      <c r="R346" s="34">
        <f t="shared" si="30"/>
        <v>1121.2928999999999</v>
      </c>
    </row>
    <row r="347" spans="1:18" x14ac:dyDescent="0.25">
      <c r="A347" s="43" t="s">
        <v>192</v>
      </c>
      <c r="B347" s="44">
        <v>45926</v>
      </c>
      <c r="C347" s="43">
        <v>166022</v>
      </c>
      <c r="D347" s="45">
        <v>658.28</v>
      </c>
      <c r="E347" s="45">
        <v>0</v>
      </c>
      <c r="F347" s="43" t="s">
        <v>33</v>
      </c>
      <c r="G347" s="43">
        <v>1260</v>
      </c>
      <c r="H347" s="43" t="s">
        <v>14</v>
      </c>
      <c r="I347" s="43" t="s">
        <v>34</v>
      </c>
      <c r="J347" s="43" t="s">
        <v>11</v>
      </c>
      <c r="K347" s="46">
        <f t="shared" si="31"/>
        <v>2469288.9899999993</v>
      </c>
      <c r="L347" s="47">
        <f>IF(I347="Product",IF(K347/'Commission Rate and Quota'!$D$5&lt;0.5,'Commission Rate and Quota'!$D$11,IF(K347/'Commission Rate and Quota'!$D$5&lt;0.75,'Commission Rate and Quota'!$D$12,IF(K347/'Commission Rate and Quota'!$D$5&lt;0.9,'Commission Rate and Quota'!$D$13,IF('Impact of Quota'!K347/'Commission Rate and Quota'!$D$5&lt;1,'Commission Rate and Quota'!$D$14,IF('Impact of Quota'!K347/'Commission Rate and Quota'!$D$5&lt;1.25,'Commission Rate and Quota'!$D$15,'Commission Rate and Quota'!$D$16))))),IF(K347/'Commission Rate and Quota'!$E$5&lt;0.5,'Commission Rate and Quota'!$E$11,IF(K347/'Commission Rate and Quota'!$E$5&lt;0.75,'Commission Rate and Quota'!$E$12,IF(K347/'Commission Rate and Quota'!$E$5&lt;0.9,'Commission Rate and Quota'!$E$13,IF(K347/'Commission Rate and Quota'!$E$5&lt;1,'Commission Rate and Quota'!$E$14,IF(K347/'Commission Rate and Quota'!$E$5&lt;1.25,'Commission Rate and Quota'!$E$15,'Commission Rate and Quota'!$E$16))))))</f>
        <v>0.09</v>
      </c>
      <c r="M347" s="46">
        <f t="shared" si="32"/>
        <v>59.245199999999997</v>
      </c>
      <c r="N347" s="51">
        <f>IF(I347="Product",K347/'Commission Rate and Quota'!$D$5,K347/'Commission Rate and Quota'!$E$5)</f>
        <v>0.70833659348045142</v>
      </c>
      <c r="O347" s="43">
        <f t="shared" si="33"/>
        <v>0</v>
      </c>
      <c r="P347" s="29">
        <f t="shared" si="34"/>
        <v>0</v>
      </c>
      <c r="Q347" s="47">
        <f>IF(I347="Product",IF(K347/$S$4&lt;0.5,'Commission Rate and Quota'!$D$11,IF(K347/$S$4&lt;0.75,'Commission Rate and Quota'!$D$12,IF(K347/$S$4&lt;0.9,'Commission Rate and Quota'!$D$13,IF('Impact of Quota'!K347/$S$4,'Commission Rate and Quota'!$D$14,IF('Impact of Quota'!K347/$S$4&lt;1.25,'Commission Rate and Quota'!$D$15,'Commission Rate and Quota'!$D$16))))),IF(K347/$S$4&lt;0.5,'Commission Rate and Quota'!$E$11,IF(K347/$S$4&lt;0.75,'Commission Rate and Quota'!$E$12,IF(K347/$S$4&lt;0.9,'Commission Rate and Quota'!$E$13,IF(K347/$S$4&lt;1,'Commission Rate and Quota'!$E$14,IF(K347/$S$4&lt;1.25,'Commission Rate and Quota'!$E$15,'Commission Rate and Quota'!$E$16))))))</f>
        <v>0.09</v>
      </c>
      <c r="R347" s="34">
        <f t="shared" si="30"/>
        <v>59.245199999999997</v>
      </c>
    </row>
    <row r="348" spans="1:18" x14ac:dyDescent="0.25">
      <c r="A348" s="43" t="s">
        <v>192</v>
      </c>
      <c r="B348" s="44">
        <v>45926</v>
      </c>
      <c r="C348" s="43">
        <v>166022</v>
      </c>
      <c r="D348" s="45">
        <v>49.37</v>
      </c>
      <c r="E348" s="45">
        <v>0</v>
      </c>
      <c r="F348" s="43" t="s">
        <v>33</v>
      </c>
      <c r="G348" s="43">
        <v>1260</v>
      </c>
      <c r="H348" s="43" t="s">
        <v>14</v>
      </c>
      <c r="I348" s="43" t="s">
        <v>34</v>
      </c>
      <c r="J348" s="43" t="s">
        <v>11</v>
      </c>
      <c r="K348" s="46">
        <f t="shared" si="31"/>
        <v>2469338.3599999994</v>
      </c>
      <c r="L348" s="47">
        <f>IF(I348="Product",IF(K348/'Commission Rate and Quota'!$D$5&lt;0.5,'Commission Rate and Quota'!$D$11,IF(K348/'Commission Rate and Quota'!$D$5&lt;0.75,'Commission Rate and Quota'!$D$12,IF(K348/'Commission Rate and Quota'!$D$5&lt;0.9,'Commission Rate and Quota'!$D$13,IF('Impact of Quota'!K348/'Commission Rate and Quota'!$D$5&lt;1,'Commission Rate and Quota'!$D$14,IF('Impact of Quota'!K348/'Commission Rate and Quota'!$D$5&lt;1.25,'Commission Rate and Quota'!$D$15,'Commission Rate and Quota'!$D$16))))),IF(K348/'Commission Rate and Quota'!$E$5&lt;0.5,'Commission Rate and Quota'!$E$11,IF(K348/'Commission Rate and Quota'!$E$5&lt;0.75,'Commission Rate and Quota'!$E$12,IF(K348/'Commission Rate and Quota'!$E$5&lt;0.9,'Commission Rate and Quota'!$E$13,IF(K348/'Commission Rate and Quota'!$E$5&lt;1,'Commission Rate and Quota'!$E$14,IF(K348/'Commission Rate and Quota'!$E$5&lt;1.25,'Commission Rate and Quota'!$E$15,'Commission Rate and Quota'!$E$16))))))</f>
        <v>0.09</v>
      </c>
      <c r="M348" s="46">
        <f t="shared" si="32"/>
        <v>4.4432999999999998</v>
      </c>
      <c r="N348" s="51">
        <f>IF(I348="Product",K348/'Commission Rate and Quota'!$D$5,K348/'Commission Rate and Quota'!$E$5)</f>
        <v>0.7083507556857509</v>
      </c>
      <c r="O348" s="43">
        <f t="shared" si="33"/>
        <v>0</v>
      </c>
      <c r="P348" s="29">
        <f t="shared" si="34"/>
        <v>0</v>
      </c>
      <c r="Q348" s="47">
        <f>IF(I348="Product",IF(K348/$S$4&lt;0.5,'Commission Rate and Quota'!$D$11,IF(K348/$S$4&lt;0.75,'Commission Rate and Quota'!$D$12,IF(K348/$S$4&lt;0.9,'Commission Rate and Quota'!$D$13,IF('Impact of Quota'!K348/$S$4,'Commission Rate and Quota'!$D$14,IF('Impact of Quota'!K348/$S$4&lt;1.25,'Commission Rate and Quota'!$D$15,'Commission Rate and Quota'!$D$16))))),IF(K348/$S$4&lt;0.5,'Commission Rate and Quota'!$E$11,IF(K348/$S$4&lt;0.75,'Commission Rate and Quota'!$E$12,IF(K348/$S$4&lt;0.9,'Commission Rate and Quota'!$E$13,IF(K348/$S$4&lt;1,'Commission Rate and Quota'!$E$14,IF(K348/$S$4&lt;1.25,'Commission Rate and Quota'!$E$15,'Commission Rate and Quota'!$E$16))))))</f>
        <v>0.09</v>
      </c>
      <c r="R348" s="34">
        <f t="shared" si="30"/>
        <v>4.4432999999999998</v>
      </c>
    </row>
    <row r="349" spans="1:18" x14ac:dyDescent="0.25">
      <c r="A349" s="43" t="s">
        <v>193</v>
      </c>
      <c r="B349" s="44">
        <v>45926</v>
      </c>
      <c r="C349" s="43">
        <v>166022</v>
      </c>
      <c r="D349" s="45">
        <v>650.20000000000005</v>
      </c>
      <c r="E349" s="45">
        <v>0</v>
      </c>
      <c r="F349" s="43" t="s">
        <v>33</v>
      </c>
      <c r="G349" s="43">
        <v>1260</v>
      </c>
      <c r="H349" s="43" t="s">
        <v>14</v>
      </c>
      <c r="I349" s="43" t="s">
        <v>34</v>
      </c>
      <c r="J349" s="43" t="s">
        <v>11</v>
      </c>
      <c r="K349" s="46">
        <f t="shared" si="31"/>
        <v>2469988.5599999996</v>
      </c>
      <c r="L349" s="47">
        <f>IF(I349="Product",IF(K349/'Commission Rate and Quota'!$D$5&lt;0.5,'Commission Rate and Quota'!$D$11,IF(K349/'Commission Rate and Quota'!$D$5&lt;0.75,'Commission Rate and Quota'!$D$12,IF(K349/'Commission Rate and Quota'!$D$5&lt;0.9,'Commission Rate and Quota'!$D$13,IF('Impact of Quota'!K349/'Commission Rate and Quota'!$D$5&lt;1,'Commission Rate and Quota'!$D$14,IF('Impact of Quota'!K349/'Commission Rate and Quota'!$D$5&lt;1.25,'Commission Rate and Quota'!$D$15,'Commission Rate and Quota'!$D$16))))),IF(K349/'Commission Rate and Quota'!$E$5&lt;0.5,'Commission Rate and Quota'!$E$11,IF(K349/'Commission Rate and Quota'!$E$5&lt;0.75,'Commission Rate and Quota'!$E$12,IF(K349/'Commission Rate and Quota'!$E$5&lt;0.9,'Commission Rate and Quota'!$E$13,IF(K349/'Commission Rate and Quota'!$E$5&lt;1,'Commission Rate and Quota'!$E$14,IF(K349/'Commission Rate and Quota'!$E$5&lt;1.25,'Commission Rate and Quota'!$E$15,'Commission Rate and Quota'!$E$16))))))</f>
        <v>0.09</v>
      </c>
      <c r="M349" s="46">
        <f t="shared" si="32"/>
        <v>58.518000000000001</v>
      </c>
      <c r="N349" s="51">
        <f>IF(I349="Product",K349/'Commission Rate and Quota'!$D$5,K349/'Commission Rate and Quota'!$E$5)</f>
        <v>0.70853727109765541</v>
      </c>
      <c r="O349" s="43">
        <f t="shared" si="33"/>
        <v>0</v>
      </c>
      <c r="P349" s="29">
        <f t="shared" si="34"/>
        <v>0</v>
      </c>
      <c r="Q349" s="47">
        <f>IF(I349="Product",IF(K349/$S$4&lt;0.5,'Commission Rate and Quota'!$D$11,IF(K349/$S$4&lt;0.75,'Commission Rate and Quota'!$D$12,IF(K349/$S$4&lt;0.9,'Commission Rate and Quota'!$D$13,IF('Impact of Quota'!K349/$S$4,'Commission Rate and Quota'!$D$14,IF('Impact of Quota'!K349/$S$4&lt;1.25,'Commission Rate and Quota'!$D$15,'Commission Rate and Quota'!$D$16))))),IF(K349/$S$4&lt;0.5,'Commission Rate and Quota'!$E$11,IF(K349/$S$4&lt;0.75,'Commission Rate and Quota'!$E$12,IF(K349/$S$4&lt;0.9,'Commission Rate and Quota'!$E$13,IF(K349/$S$4&lt;1,'Commission Rate and Quota'!$E$14,IF(K349/$S$4&lt;1.25,'Commission Rate and Quota'!$E$15,'Commission Rate and Quota'!$E$16))))))</f>
        <v>0.09</v>
      </c>
      <c r="R349" s="34">
        <f t="shared" si="30"/>
        <v>58.518000000000001</v>
      </c>
    </row>
    <row r="350" spans="1:18" x14ac:dyDescent="0.25">
      <c r="A350" s="43" t="s">
        <v>193</v>
      </c>
      <c r="B350" s="44">
        <v>45926</v>
      </c>
      <c r="C350" s="43">
        <v>166022</v>
      </c>
      <c r="D350" s="45">
        <v>943.16</v>
      </c>
      <c r="E350" s="45">
        <v>0</v>
      </c>
      <c r="F350" s="43" t="s">
        <v>33</v>
      </c>
      <c r="G350" s="43">
        <v>1260</v>
      </c>
      <c r="H350" s="43" t="s">
        <v>14</v>
      </c>
      <c r="I350" s="43" t="s">
        <v>34</v>
      </c>
      <c r="J350" s="43" t="s">
        <v>11</v>
      </c>
      <c r="K350" s="46">
        <f t="shared" si="31"/>
        <v>2470931.7199999997</v>
      </c>
      <c r="L350" s="47">
        <f>IF(I350="Product",IF(K350/'Commission Rate and Quota'!$D$5&lt;0.5,'Commission Rate and Quota'!$D$11,IF(K350/'Commission Rate and Quota'!$D$5&lt;0.75,'Commission Rate and Quota'!$D$12,IF(K350/'Commission Rate and Quota'!$D$5&lt;0.9,'Commission Rate and Quota'!$D$13,IF('Impact of Quota'!K350/'Commission Rate and Quota'!$D$5&lt;1,'Commission Rate and Quota'!$D$14,IF('Impact of Quota'!K350/'Commission Rate and Quota'!$D$5&lt;1.25,'Commission Rate and Quota'!$D$15,'Commission Rate and Quota'!$D$16))))),IF(K350/'Commission Rate and Quota'!$E$5&lt;0.5,'Commission Rate and Quota'!$E$11,IF(K350/'Commission Rate and Quota'!$E$5&lt;0.75,'Commission Rate and Quota'!$E$12,IF(K350/'Commission Rate and Quota'!$E$5&lt;0.9,'Commission Rate and Quota'!$E$13,IF(K350/'Commission Rate and Quota'!$E$5&lt;1,'Commission Rate and Quota'!$E$14,IF(K350/'Commission Rate and Quota'!$E$5&lt;1.25,'Commission Rate and Quota'!$E$15,'Commission Rate and Quota'!$E$16))))))</f>
        <v>0.09</v>
      </c>
      <c r="M350" s="46">
        <f t="shared" si="32"/>
        <v>84.884399999999999</v>
      </c>
      <c r="N350" s="51">
        <f>IF(I350="Product",K350/'Commission Rate and Quota'!$D$5,K350/'Commission Rate and Quota'!$E$5)</f>
        <v>0.70880782458257052</v>
      </c>
      <c r="O350" s="43">
        <f t="shared" si="33"/>
        <v>0</v>
      </c>
      <c r="P350" s="29">
        <f t="shared" si="34"/>
        <v>0</v>
      </c>
      <c r="Q350" s="47">
        <f>IF(I350="Product",IF(K350/$S$4&lt;0.5,'Commission Rate and Quota'!$D$11,IF(K350/$S$4&lt;0.75,'Commission Rate and Quota'!$D$12,IF(K350/$S$4&lt;0.9,'Commission Rate and Quota'!$D$13,IF('Impact of Quota'!K350/$S$4,'Commission Rate and Quota'!$D$14,IF('Impact of Quota'!K350/$S$4&lt;1.25,'Commission Rate and Quota'!$D$15,'Commission Rate and Quota'!$D$16))))),IF(K350/$S$4&lt;0.5,'Commission Rate and Quota'!$E$11,IF(K350/$S$4&lt;0.75,'Commission Rate and Quota'!$E$12,IF(K350/$S$4&lt;0.9,'Commission Rate and Quota'!$E$13,IF(K350/$S$4&lt;1,'Commission Rate and Quota'!$E$14,IF(K350/$S$4&lt;1.25,'Commission Rate and Quota'!$E$15,'Commission Rate and Quota'!$E$16))))))</f>
        <v>0.09</v>
      </c>
      <c r="R350" s="34">
        <f t="shared" si="30"/>
        <v>84.884399999999999</v>
      </c>
    </row>
    <row r="351" spans="1:18" x14ac:dyDescent="0.25">
      <c r="A351" s="43" t="s">
        <v>193</v>
      </c>
      <c r="B351" s="44">
        <v>45926</v>
      </c>
      <c r="C351" s="43">
        <v>166022</v>
      </c>
      <c r="D351" s="45">
        <v>119.51</v>
      </c>
      <c r="E351" s="45">
        <v>0</v>
      </c>
      <c r="F351" s="43" t="s">
        <v>33</v>
      </c>
      <c r="G351" s="43">
        <v>1260</v>
      </c>
      <c r="H351" s="43" t="s">
        <v>14</v>
      </c>
      <c r="I351" s="43" t="s">
        <v>34</v>
      </c>
      <c r="J351" s="43" t="s">
        <v>11</v>
      </c>
      <c r="K351" s="46">
        <f t="shared" si="31"/>
        <v>2471051.2299999995</v>
      </c>
      <c r="L351" s="47">
        <f>IF(I351="Product",IF(K351/'Commission Rate and Quota'!$D$5&lt;0.5,'Commission Rate and Quota'!$D$11,IF(K351/'Commission Rate and Quota'!$D$5&lt;0.75,'Commission Rate and Quota'!$D$12,IF(K351/'Commission Rate and Quota'!$D$5&lt;0.9,'Commission Rate and Quota'!$D$13,IF('Impact of Quota'!K351/'Commission Rate and Quota'!$D$5&lt;1,'Commission Rate and Quota'!$D$14,IF('Impact of Quota'!K351/'Commission Rate and Quota'!$D$5&lt;1.25,'Commission Rate and Quota'!$D$15,'Commission Rate and Quota'!$D$16))))),IF(K351/'Commission Rate and Quota'!$E$5&lt;0.5,'Commission Rate and Quota'!$E$11,IF(K351/'Commission Rate and Quota'!$E$5&lt;0.75,'Commission Rate and Quota'!$E$12,IF(K351/'Commission Rate and Quota'!$E$5&lt;0.9,'Commission Rate and Quota'!$E$13,IF(K351/'Commission Rate and Quota'!$E$5&lt;1,'Commission Rate and Quota'!$E$14,IF(K351/'Commission Rate and Quota'!$E$5&lt;1.25,'Commission Rate and Quota'!$E$15,'Commission Rate and Quota'!$E$16))))))</f>
        <v>0.09</v>
      </c>
      <c r="M351" s="46">
        <f t="shared" si="32"/>
        <v>10.7559</v>
      </c>
      <c r="N351" s="51">
        <f>IF(I351="Product",K351/'Commission Rate and Quota'!$D$5,K351/'Commission Rate and Quota'!$E$5)</f>
        <v>0.70884210704470019</v>
      </c>
      <c r="O351" s="43">
        <f t="shared" si="33"/>
        <v>0</v>
      </c>
      <c r="P351" s="29">
        <f t="shared" si="34"/>
        <v>0</v>
      </c>
      <c r="Q351" s="47">
        <f>IF(I351="Product",IF(K351/$S$4&lt;0.5,'Commission Rate and Quota'!$D$11,IF(K351/$S$4&lt;0.75,'Commission Rate and Quota'!$D$12,IF(K351/$S$4&lt;0.9,'Commission Rate and Quota'!$D$13,IF('Impact of Quota'!K351/$S$4,'Commission Rate and Quota'!$D$14,IF('Impact of Quota'!K351/$S$4&lt;1.25,'Commission Rate and Quota'!$D$15,'Commission Rate and Quota'!$D$16))))),IF(K351/$S$4&lt;0.5,'Commission Rate and Quota'!$E$11,IF(K351/$S$4&lt;0.75,'Commission Rate and Quota'!$E$12,IF(K351/$S$4&lt;0.9,'Commission Rate and Quota'!$E$13,IF(K351/$S$4&lt;1,'Commission Rate and Quota'!$E$14,IF(K351/$S$4&lt;1.25,'Commission Rate and Quota'!$E$15,'Commission Rate and Quota'!$E$16))))))</f>
        <v>0.09</v>
      </c>
      <c r="R351" s="34">
        <f t="shared" si="30"/>
        <v>10.7559</v>
      </c>
    </row>
    <row r="352" spans="1:18" x14ac:dyDescent="0.25">
      <c r="A352" s="43" t="s">
        <v>143</v>
      </c>
      <c r="B352" s="44">
        <v>45927</v>
      </c>
      <c r="C352" s="43">
        <v>69202</v>
      </c>
      <c r="D352" s="45">
        <v>4255.21</v>
      </c>
      <c r="E352" s="45">
        <v>1063.72</v>
      </c>
      <c r="F352" s="43" t="s">
        <v>33</v>
      </c>
      <c r="G352" s="43">
        <v>1260</v>
      </c>
      <c r="H352" s="43" t="s">
        <v>14</v>
      </c>
      <c r="I352" s="43" t="s">
        <v>34</v>
      </c>
      <c r="J352" s="43" t="s">
        <v>11</v>
      </c>
      <c r="K352" s="46">
        <f t="shared" si="31"/>
        <v>2475306.4399999995</v>
      </c>
      <c r="L352" s="47">
        <f>IF(I352="Product",IF(K352/'Commission Rate and Quota'!$D$5&lt;0.5,'Commission Rate and Quota'!$D$11,IF(K352/'Commission Rate and Quota'!$D$5&lt;0.75,'Commission Rate and Quota'!$D$12,IF(K352/'Commission Rate and Quota'!$D$5&lt;0.9,'Commission Rate and Quota'!$D$13,IF('Impact of Quota'!K352/'Commission Rate and Quota'!$D$5&lt;1,'Commission Rate and Quota'!$D$14,IF('Impact of Quota'!K352/'Commission Rate and Quota'!$D$5&lt;1.25,'Commission Rate and Quota'!$D$15,'Commission Rate and Quota'!$D$16))))),IF(K352/'Commission Rate and Quota'!$E$5&lt;0.5,'Commission Rate and Quota'!$E$11,IF(K352/'Commission Rate and Quota'!$E$5&lt;0.75,'Commission Rate and Quota'!$E$12,IF(K352/'Commission Rate and Quota'!$E$5&lt;0.9,'Commission Rate and Quota'!$E$13,IF(K352/'Commission Rate and Quota'!$E$5&lt;1,'Commission Rate and Quota'!$E$14,IF(K352/'Commission Rate and Quota'!$E$5&lt;1.25,'Commission Rate and Quota'!$E$15,'Commission Rate and Quota'!$E$16))))))</f>
        <v>0.09</v>
      </c>
      <c r="M352" s="46">
        <f t="shared" si="32"/>
        <v>382.96889999999996</v>
      </c>
      <c r="N352" s="51">
        <f>IF(I352="Product",K352/'Commission Rate and Quota'!$D$5,K352/'Commission Rate and Quota'!$E$5)</f>
        <v>0.71006275030199018</v>
      </c>
      <c r="O352" s="43">
        <f t="shared" si="33"/>
        <v>0</v>
      </c>
      <c r="P352" s="29">
        <f t="shared" si="34"/>
        <v>0.24998061200269786</v>
      </c>
      <c r="Q352" s="47">
        <f>IF(I352="Product",IF(K352/$S$4&lt;0.5,'Commission Rate and Quota'!$D$11,IF(K352/$S$4&lt;0.75,'Commission Rate and Quota'!$D$12,IF(K352/$S$4&lt;0.9,'Commission Rate and Quota'!$D$13,IF('Impact of Quota'!K352/$S$4,'Commission Rate and Quota'!$D$14,IF('Impact of Quota'!K352/$S$4&lt;1.25,'Commission Rate and Quota'!$D$15,'Commission Rate and Quota'!$D$16))))),IF(K352/$S$4&lt;0.5,'Commission Rate and Quota'!$E$11,IF(K352/$S$4&lt;0.75,'Commission Rate and Quota'!$E$12,IF(K352/$S$4&lt;0.9,'Commission Rate and Quota'!$E$13,IF(K352/$S$4&lt;1,'Commission Rate and Quota'!$E$14,IF(K352/$S$4&lt;1.25,'Commission Rate and Quota'!$E$15,'Commission Rate and Quota'!$E$16))))))</f>
        <v>0.09</v>
      </c>
      <c r="R352" s="34">
        <f t="shared" si="30"/>
        <v>382.96889999999996</v>
      </c>
    </row>
    <row r="353" spans="1:18" x14ac:dyDescent="0.25">
      <c r="A353" s="43" t="s">
        <v>143</v>
      </c>
      <c r="B353" s="44">
        <v>45927</v>
      </c>
      <c r="C353" s="43">
        <v>69202</v>
      </c>
      <c r="D353" s="45">
        <v>2170.16</v>
      </c>
      <c r="E353" s="45">
        <v>-135.69</v>
      </c>
      <c r="F353" s="43" t="s">
        <v>33</v>
      </c>
      <c r="G353" s="43">
        <v>1260</v>
      </c>
      <c r="H353" s="43" t="s">
        <v>14</v>
      </c>
      <c r="I353" s="43" t="s">
        <v>34</v>
      </c>
      <c r="J353" s="43" t="s">
        <v>11</v>
      </c>
      <c r="K353" s="46">
        <f t="shared" si="31"/>
        <v>2477476.5999999996</v>
      </c>
      <c r="L353" s="47">
        <f>IF(I353="Product",IF(K353/'Commission Rate and Quota'!$D$5&lt;0.5,'Commission Rate and Quota'!$D$11,IF(K353/'Commission Rate and Quota'!$D$5&lt;0.75,'Commission Rate and Quota'!$D$12,IF(K353/'Commission Rate and Quota'!$D$5&lt;0.9,'Commission Rate and Quota'!$D$13,IF('Impact of Quota'!K353/'Commission Rate and Quota'!$D$5&lt;1,'Commission Rate and Quota'!$D$14,IF('Impact of Quota'!K353/'Commission Rate and Quota'!$D$5&lt;1.25,'Commission Rate and Quota'!$D$15,'Commission Rate and Quota'!$D$16))))),IF(K353/'Commission Rate and Quota'!$E$5&lt;0.5,'Commission Rate and Quota'!$E$11,IF(K353/'Commission Rate and Quota'!$E$5&lt;0.75,'Commission Rate and Quota'!$E$12,IF(K353/'Commission Rate and Quota'!$E$5&lt;0.9,'Commission Rate and Quota'!$E$13,IF(K353/'Commission Rate and Quota'!$E$5&lt;1,'Commission Rate and Quota'!$E$14,IF(K353/'Commission Rate and Quota'!$E$5&lt;1.25,'Commission Rate and Quota'!$E$15,'Commission Rate and Quota'!$E$16))))))</f>
        <v>0.09</v>
      </c>
      <c r="M353" s="46">
        <f t="shared" si="32"/>
        <v>195.31439999999998</v>
      </c>
      <c r="N353" s="51">
        <f>IF(I353="Product",K353/'Commission Rate and Quota'!$D$5,K353/'Commission Rate and Quota'!$E$5)</f>
        <v>0.71068527919509783</v>
      </c>
      <c r="O353" s="43">
        <f t="shared" si="33"/>
        <v>0</v>
      </c>
      <c r="P353" s="29">
        <f t="shared" si="34"/>
        <v>-6.2525343753455975E-2</v>
      </c>
      <c r="Q353" s="47">
        <f>IF(I353="Product",IF(K353/$S$4&lt;0.5,'Commission Rate and Quota'!$D$11,IF(K353/$S$4&lt;0.75,'Commission Rate and Quota'!$D$12,IF(K353/$S$4&lt;0.9,'Commission Rate and Quota'!$D$13,IF('Impact of Quota'!K353/$S$4,'Commission Rate and Quota'!$D$14,IF('Impact of Quota'!K353/$S$4&lt;1.25,'Commission Rate and Quota'!$D$15,'Commission Rate and Quota'!$D$16))))),IF(K353/$S$4&lt;0.5,'Commission Rate and Quota'!$E$11,IF(K353/$S$4&lt;0.75,'Commission Rate and Quota'!$E$12,IF(K353/$S$4&lt;0.9,'Commission Rate and Quota'!$E$13,IF(K353/$S$4&lt;1,'Commission Rate and Quota'!$E$14,IF(K353/$S$4&lt;1.25,'Commission Rate and Quota'!$E$15,'Commission Rate and Quota'!$E$16))))))</f>
        <v>0.09</v>
      </c>
      <c r="R353" s="34">
        <f t="shared" si="30"/>
        <v>195.31439999999998</v>
      </c>
    </row>
    <row r="354" spans="1:18" x14ac:dyDescent="0.25">
      <c r="A354" s="43" t="s">
        <v>143</v>
      </c>
      <c r="B354" s="44">
        <v>45927</v>
      </c>
      <c r="C354" s="43">
        <v>69202</v>
      </c>
      <c r="D354" s="45">
        <v>287.38</v>
      </c>
      <c r="E354" s="45">
        <v>0</v>
      </c>
      <c r="F354" s="43" t="s">
        <v>33</v>
      </c>
      <c r="G354" s="43">
        <v>1260</v>
      </c>
      <c r="H354" s="43" t="s">
        <v>14</v>
      </c>
      <c r="I354" s="43" t="s">
        <v>34</v>
      </c>
      <c r="J354" s="43" t="s">
        <v>11</v>
      </c>
      <c r="K354" s="46">
        <f t="shared" si="31"/>
        <v>2477763.9799999995</v>
      </c>
      <c r="L354" s="47">
        <f>IF(I354="Product",IF(K354/'Commission Rate and Quota'!$D$5&lt;0.5,'Commission Rate and Quota'!$D$11,IF(K354/'Commission Rate and Quota'!$D$5&lt;0.75,'Commission Rate and Quota'!$D$12,IF(K354/'Commission Rate and Quota'!$D$5&lt;0.9,'Commission Rate and Quota'!$D$13,IF('Impact of Quota'!K354/'Commission Rate and Quota'!$D$5&lt;1,'Commission Rate and Quota'!$D$14,IF('Impact of Quota'!K354/'Commission Rate and Quota'!$D$5&lt;1.25,'Commission Rate and Quota'!$D$15,'Commission Rate and Quota'!$D$16))))),IF(K354/'Commission Rate and Quota'!$E$5&lt;0.5,'Commission Rate and Quota'!$E$11,IF(K354/'Commission Rate and Quota'!$E$5&lt;0.75,'Commission Rate and Quota'!$E$12,IF(K354/'Commission Rate and Quota'!$E$5&lt;0.9,'Commission Rate and Quota'!$E$13,IF(K354/'Commission Rate and Quota'!$E$5&lt;1,'Commission Rate and Quota'!$E$14,IF(K354/'Commission Rate and Quota'!$E$5&lt;1.25,'Commission Rate and Quota'!$E$15,'Commission Rate and Quota'!$E$16))))))</f>
        <v>0.09</v>
      </c>
      <c r="M354" s="46">
        <f t="shared" si="32"/>
        <v>25.8642</v>
      </c>
      <c r="N354" s="51">
        <f>IF(I354="Product",K354/'Commission Rate and Quota'!$D$5,K354/'Commission Rate and Quota'!$E$5)</f>
        <v>0.710767716597548</v>
      </c>
      <c r="O354" s="43">
        <f t="shared" si="33"/>
        <v>0</v>
      </c>
      <c r="P354" s="29">
        <f t="shared" si="34"/>
        <v>0</v>
      </c>
      <c r="Q354" s="47">
        <f>IF(I354="Product",IF(K354/$S$4&lt;0.5,'Commission Rate and Quota'!$D$11,IF(K354/$S$4&lt;0.75,'Commission Rate and Quota'!$D$12,IF(K354/$S$4&lt;0.9,'Commission Rate and Quota'!$D$13,IF('Impact of Quota'!K354/$S$4,'Commission Rate and Quota'!$D$14,IF('Impact of Quota'!K354/$S$4&lt;1.25,'Commission Rate and Quota'!$D$15,'Commission Rate and Quota'!$D$16))))),IF(K354/$S$4&lt;0.5,'Commission Rate and Quota'!$E$11,IF(K354/$S$4&lt;0.75,'Commission Rate and Quota'!$E$12,IF(K354/$S$4&lt;0.9,'Commission Rate and Quota'!$E$13,IF(K354/$S$4&lt;1,'Commission Rate and Quota'!$E$14,IF(K354/$S$4&lt;1.25,'Commission Rate and Quota'!$E$15,'Commission Rate and Quota'!$E$16))))))</f>
        <v>0.09</v>
      </c>
      <c r="R354" s="34">
        <f t="shared" si="30"/>
        <v>25.8642</v>
      </c>
    </row>
    <row r="355" spans="1:18" x14ac:dyDescent="0.25">
      <c r="A355" s="43" t="s">
        <v>194</v>
      </c>
      <c r="B355" s="44">
        <v>45932</v>
      </c>
      <c r="C355" s="43">
        <v>166022</v>
      </c>
      <c r="D355" s="45">
        <v>26432.880000000001</v>
      </c>
      <c r="E355" s="45">
        <v>4579.1400000000003</v>
      </c>
      <c r="F355" s="43" t="s">
        <v>33</v>
      </c>
      <c r="G355" s="43">
        <v>1260</v>
      </c>
      <c r="H355" s="43" t="s">
        <v>14</v>
      </c>
      <c r="I355" s="43" t="s">
        <v>34</v>
      </c>
      <c r="J355" s="43" t="s">
        <v>11</v>
      </c>
      <c r="K355" s="46">
        <f t="shared" si="31"/>
        <v>2504196.8599999994</v>
      </c>
      <c r="L355" s="47">
        <f>IF(I355="Product",IF(K355/'Commission Rate and Quota'!$D$5&lt;0.5,'Commission Rate and Quota'!$D$11,IF(K355/'Commission Rate and Quota'!$D$5&lt;0.75,'Commission Rate and Quota'!$D$12,IF(K355/'Commission Rate and Quota'!$D$5&lt;0.9,'Commission Rate and Quota'!$D$13,IF('Impact of Quota'!K355/'Commission Rate and Quota'!$D$5&lt;1,'Commission Rate and Quota'!$D$14,IF('Impact of Quota'!K355/'Commission Rate and Quota'!$D$5&lt;1.25,'Commission Rate and Quota'!$D$15,'Commission Rate and Quota'!$D$16))))),IF(K355/'Commission Rate and Quota'!$E$5&lt;0.5,'Commission Rate and Quota'!$E$11,IF(K355/'Commission Rate and Quota'!$E$5&lt;0.75,'Commission Rate and Quota'!$E$12,IF(K355/'Commission Rate and Quota'!$E$5&lt;0.9,'Commission Rate and Quota'!$E$13,IF(K355/'Commission Rate and Quota'!$E$5&lt;1,'Commission Rate and Quota'!$E$14,IF(K355/'Commission Rate and Quota'!$E$5&lt;1.25,'Commission Rate and Quota'!$E$15,'Commission Rate and Quota'!$E$16))))))</f>
        <v>0.09</v>
      </c>
      <c r="M355" s="46">
        <f t="shared" si="32"/>
        <v>2378.9591999999998</v>
      </c>
      <c r="N355" s="51">
        <f>IF(I355="Product",K355/'Commission Rate and Quota'!$D$5,K355/'Commission Rate and Quota'!$E$5)</f>
        <v>0.71835021352314166</v>
      </c>
      <c r="O355" s="43">
        <f t="shared" si="33"/>
        <v>0</v>
      </c>
      <c r="P355" s="29">
        <f t="shared" si="34"/>
        <v>0.17323651452282157</v>
      </c>
      <c r="Q355" s="47">
        <f>IF(I355="Product",IF(K355/$S$4&lt;0.5,'Commission Rate and Quota'!$D$11,IF(K355/$S$4&lt;0.75,'Commission Rate and Quota'!$D$12,IF(K355/$S$4&lt;0.9,'Commission Rate and Quota'!$D$13,IF('Impact of Quota'!K355/$S$4,'Commission Rate and Quota'!$D$14,IF('Impact of Quota'!K355/$S$4&lt;1.25,'Commission Rate and Quota'!$D$15,'Commission Rate and Quota'!$D$16))))),IF(K355/$S$4&lt;0.5,'Commission Rate and Quota'!$E$11,IF(K355/$S$4&lt;0.75,'Commission Rate and Quota'!$E$12,IF(K355/$S$4&lt;0.9,'Commission Rate and Quota'!$E$13,IF(K355/$S$4&lt;1,'Commission Rate and Quota'!$E$14,IF(K355/$S$4&lt;1.25,'Commission Rate and Quota'!$E$15,'Commission Rate and Quota'!$E$16))))))</f>
        <v>0.09</v>
      </c>
      <c r="R355" s="34">
        <f t="shared" si="30"/>
        <v>2378.9591999999998</v>
      </c>
    </row>
    <row r="356" spans="1:18" x14ac:dyDescent="0.25">
      <c r="A356" s="43" t="s">
        <v>148</v>
      </c>
      <c r="B356" s="44">
        <v>45933</v>
      </c>
      <c r="C356" s="43">
        <v>70484</v>
      </c>
      <c r="D356" s="45">
        <v>23940</v>
      </c>
      <c r="E356" s="45">
        <v>23940</v>
      </c>
      <c r="F356" s="43" t="s">
        <v>33</v>
      </c>
      <c r="G356" s="43">
        <v>1260</v>
      </c>
      <c r="H356" s="43" t="s">
        <v>14</v>
      </c>
      <c r="I356" s="43" t="s">
        <v>34</v>
      </c>
      <c r="J356" s="43" t="s">
        <v>11</v>
      </c>
      <c r="K356" s="46">
        <f t="shared" si="31"/>
        <v>2528136.8599999994</v>
      </c>
      <c r="L356" s="47">
        <f>IF(I356="Product",IF(K356/'Commission Rate and Quota'!$D$5&lt;0.5,'Commission Rate and Quota'!$D$11,IF(K356/'Commission Rate and Quota'!$D$5&lt;0.75,'Commission Rate and Quota'!$D$12,IF(K356/'Commission Rate and Quota'!$D$5&lt;0.9,'Commission Rate and Quota'!$D$13,IF('Impact of Quota'!K356/'Commission Rate and Quota'!$D$5&lt;1,'Commission Rate and Quota'!$D$14,IF('Impact of Quota'!K356/'Commission Rate and Quota'!$D$5&lt;1.25,'Commission Rate and Quota'!$D$15,'Commission Rate and Quota'!$D$16))))),IF(K356/'Commission Rate and Quota'!$E$5&lt;0.5,'Commission Rate and Quota'!$E$11,IF(K356/'Commission Rate and Quota'!$E$5&lt;0.75,'Commission Rate and Quota'!$E$12,IF(K356/'Commission Rate and Quota'!$E$5&lt;0.9,'Commission Rate and Quota'!$E$13,IF(K356/'Commission Rate and Quota'!$E$5&lt;1,'Commission Rate and Quota'!$E$14,IF(K356/'Commission Rate and Quota'!$E$5&lt;1.25,'Commission Rate and Quota'!$E$15,'Commission Rate and Quota'!$E$16))))))</f>
        <v>0.09</v>
      </c>
      <c r="M356" s="46">
        <f t="shared" si="32"/>
        <v>2154.6</v>
      </c>
      <c r="N356" s="51">
        <f>IF(I356="Product",K356/'Commission Rate and Quota'!$D$5,K356/'Commission Rate and Quota'!$E$5)</f>
        <v>0.7252176065729613</v>
      </c>
      <c r="O356" s="43">
        <f t="shared" si="33"/>
        <v>0</v>
      </c>
      <c r="P356" s="29">
        <f t="shared" si="34"/>
        <v>1</v>
      </c>
      <c r="Q356" s="47">
        <f>IF(I356="Product",IF(K356/$S$4&lt;0.5,'Commission Rate and Quota'!$D$11,IF(K356/$S$4&lt;0.75,'Commission Rate and Quota'!$D$12,IF(K356/$S$4&lt;0.9,'Commission Rate and Quota'!$D$13,IF('Impact of Quota'!K356/$S$4,'Commission Rate and Quota'!$D$14,IF('Impact of Quota'!K356/$S$4&lt;1.25,'Commission Rate and Quota'!$D$15,'Commission Rate and Quota'!$D$16))))),IF(K356/$S$4&lt;0.5,'Commission Rate and Quota'!$E$11,IF(K356/$S$4&lt;0.75,'Commission Rate and Quota'!$E$12,IF(K356/$S$4&lt;0.9,'Commission Rate and Quota'!$E$13,IF(K356/$S$4&lt;1,'Commission Rate and Quota'!$E$14,IF(K356/$S$4&lt;1.25,'Commission Rate and Quota'!$E$15,'Commission Rate and Quota'!$E$16))))))</f>
        <v>0.09</v>
      </c>
      <c r="R356" s="34">
        <f t="shared" si="30"/>
        <v>2154.6</v>
      </c>
    </row>
    <row r="357" spans="1:18" x14ac:dyDescent="0.25">
      <c r="A357" s="43" t="s">
        <v>195</v>
      </c>
      <c r="B357" s="44">
        <v>45933</v>
      </c>
      <c r="C357" s="43">
        <v>166022</v>
      </c>
      <c r="D357" s="45">
        <v>4257.07</v>
      </c>
      <c r="E357" s="45">
        <v>638.61</v>
      </c>
      <c r="F357" s="43" t="s">
        <v>33</v>
      </c>
      <c r="G357" s="43">
        <v>1260</v>
      </c>
      <c r="H357" s="43" t="s">
        <v>14</v>
      </c>
      <c r="I357" s="43" t="s">
        <v>34</v>
      </c>
      <c r="J357" s="43" t="s">
        <v>11</v>
      </c>
      <c r="K357" s="46">
        <f t="shared" si="31"/>
        <v>2532393.9299999992</v>
      </c>
      <c r="L357" s="47">
        <f>IF(I357="Product",IF(K357/'Commission Rate and Quota'!$D$5&lt;0.5,'Commission Rate and Quota'!$D$11,IF(K357/'Commission Rate and Quota'!$D$5&lt;0.75,'Commission Rate and Quota'!$D$12,IF(K357/'Commission Rate and Quota'!$D$5&lt;0.9,'Commission Rate and Quota'!$D$13,IF('Impact of Quota'!K357/'Commission Rate and Quota'!$D$5&lt;1,'Commission Rate and Quota'!$D$14,IF('Impact of Quota'!K357/'Commission Rate and Quota'!$D$5&lt;1.25,'Commission Rate and Quota'!$D$15,'Commission Rate and Quota'!$D$16))))),IF(K357/'Commission Rate and Quota'!$E$5&lt;0.5,'Commission Rate and Quota'!$E$11,IF(K357/'Commission Rate and Quota'!$E$5&lt;0.75,'Commission Rate and Quota'!$E$12,IF(K357/'Commission Rate and Quota'!$E$5&lt;0.9,'Commission Rate and Quota'!$E$13,IF(K357/'Commission Rate and Quota'!$E$5&lt;1,'Commission Rate and Quota'!$E$14,IF(K357/'Commission Rate and Quota'!$E$5&lt;1.25,'Commission Rate and Quota'!$E$15,'Commission Rate and Quota'!$E$16))))))</f>
        <v>0.09</v>
      </c>
      <c r="M357" s="46">
        <f t="shared" si="32"/>
        <v>383.13629999999995</v>
      </c>
      <c r="N357" s="51">
        <f>IF(I357="Product",K357/'Commission Rate and Quota'!$D$5,K357/'Commission Rate and Quota'!$E$5)</f>
        <v>0.72643878338710477</v>
      </c>
      <c r="O357" s="43">
        <f t="shared" si="33"/>
        <v>0</v>
      </c>
      <c r="P357" s="29">
        <f t="shared" si="34"/>
        <v>0.15001162771577636</v>
      </c>
      <c r="Q357" s="47">
        <f>IF(I357="Product",IF(K357/$S$4&lt;0.5,'Commission Rate and Quota'!$D$11,IF(K357/$S$4&lt;0.75,'Commission Rate and Quota'!$D$12,IF(K357/$S$4&lt;0.9,'Commission Rate and Quota'!$D$13,IF('Impact of Quota'!K357/$S$4,'Commission Rate and Quota'!$D$14,IF('Impact of Quota'!K357/$S$4&lt;1.25,'Commission Rate and Quota'!$D$15,'Commission Rate and Quota'!$D$16))))),IF(K357/$S$4&lt;0.5,'Commission Rate and Quota'!$E$11,IF(K357/$S$4&lt;0.75,'Commission Rate and Quota'!$E$12,IF(K357/$S$4&lt;0.9,'Commission Rate and Quota'!$E$13,IF(K357/$S$4&lt;1,'Commission Rate and Quota'!$E$14,IF(K357/$S$4&lt;1.25,'Commission Rate and Quota'!$E$15,'Commission Rate and Quota'!$E$16))))))</f>
        <v>0.09</v>
      </c>
      <c r="R357" s="34">
        <f t="shared" si="30"/>
        <v>383.13629999999995</v>
      </c>
    </row>
    <row r="358" spans="1:18" x14ac:dyDescent="0.25">
      <c r="A358" s="43" t="s">
        <v>195</v>
      </c>
      <c r="B358" s="44">
        <v>45933</v>
      </c>
      <c r="C358" s="43">
        <v>166022</v>
      </c>
      <c r="D358" s="45">
        <v>264.29000000000002</v>
      </c>
      <c r="E358" s="45">
        <v>0</v>
      </c>
      <c r="F358" s="43" t="s">
        <v>33</v>
      </c>
      <c r="G358" s="43">
        <v>1260</v>
      </c>
      <c r="H358" s="43" t="s">
        <v>14</v>
      </c>
      <c r="I358" s="43" t="s">
        <v>34</v>
      </c>
      <c r="J358" s="43" t="s">
        <v>11</v>
      </c>
      <c r="K358" s="46">
        <f t="shared" si="31"/>
        <v>2532658.2199999993</v>
      </c>
      <c r="L358" s="47">
        <f>IF(I358="Product",IF(K358/'Commission Rate and Quota'!$D$5&lt;0.5,'Commission Rate and Quota'!$D$11,IF(K358/'Commission Rate and Quota'!$D$5&lt;0.75,'Commission Rate and Quota'!$D$12,IF(K358/'Commission Rate and Quota'!$D$5&lt;0.9,'Commission Rate and Quota'!$D$13,IF('Impact of Quota'!K358/'Commission Rate and Quota'!$D$5&lt;1,'Commission Rate and Quota'!$D$14,IF('Impact of Quota'!K358/'Commission Rate and Quota'!$D$5&lt;1.25,'Commission Rate and Quota'!$D$15,'Commission Rate and Quota'!$D$16))))),IF(K358/'Commission Rate and Quota'!$E$5&lt;0.5,'Commission Rate and Quota'!$E$11,IF(K358/'Commission Rate and Quota'!$E$5&lt;0.75,'Commission Rate and Quota'!$E$12,IF(K358/'Commission Rate and Quota'!$E$5&lt;0.9,'Commission Rate and Quota'!$E$13,IF(K358/'Commission Rate and Quota'!$E$5&lt;1,'Commission Rate and Quota'!$E$14,IF(K358/'Commission Rate and Quota'!$E$5&lt;1.25,'Commission Rate and Quota'!$E$15,'Commission Rate and Quota'!$E$16))))))</f>
        <v>0.09</v>
      </c>
      <c r="M358" s="46">
        <f t="shared" si="32"/>
        <v>23.786100000000001</v>
      </c>
      <c r="N358" s="51">
        <f>IF(I358="Product",K358/'Commission Rate and Quota'!$D$5,K358/'Commission Rate and Quota'!$E$5)</f>
        <v>0.72651459722625</v>
      </c>
      <c r="O358" s="43">
        <f t="shared" si="33"/>
        <v>0</v>
      </c>
      <c r="P358" s="29">
        <f t="shared" si="34"/>
        <v>0</v>
      </c>
      <c r="Q358" s="47">
        <f>IF(I358="Product",IF(K358/$S$4&lt;0.5,'Commission Rate and Quota'!$D$11,IF(K358/$S$4&lt;0.75,'Commission Rate and Quota'!$D$12,IF(K358/$S$4&lt;0.9,'Commission Rate and Quota'!$D$13,IF('Impact of Quota'!K358/$S$4,'Commission Rate and Quota'!$D$14,IF('Impact of Quota'!K358/$S$4&lt;1.25,'Commission Rate and Quota'!$D$15,'Commission Rate and Quota'!$D$16))))),IF(K358/$S$4&lt;0.5,'Commission Rate and Quota'!$E$11,IF(K358/$S$4&lt;0.75,'Commission Rate and Quota'!$E$12,IF(K358/$S$4&lt;0.9,'Commission Rate and Quota'!$E$13,IF(K358/$S$4&lt;1,'Commission Rate and Quota'!$E$14,IF(K358/$S$4&lt;1.25,'Commission Rate and Quota'!$E$15,'Commission Rate and Quota'!$E$16))))))</f>
        <v>0.09</v>
      </c>
      <c r="R358" s="34">
        <f t="shared" si="30"/>
        <v>23.786100000000001</v>
      </c>
    </row>
    <row r="359" spans="1:18" x14ac:dyDescent="0.25">
      <c r="A359" s="43" t="s">
        <v>151</v>
      </c>
      <c r="B359" s="44">
        <v>45941</v>
      </c>
      <c r="C359" s="43">
        <v>70610</v>
      </c>
      <c r="D359" s="45">
        <v>17703.509999999998</v>
      </c>
      <c r="E359" s="45">
        <v>886.26</v>
      </c>
      <c r="F359" s="43" t="s">
        <v>33</v>
      </c>
      <c r="G359" s="43">
        <v>1260</v>
      </c>
      <c r="H359" s="43" t="s">
        <v>14</v>
      </c>
      <c r="I359" s="43" t="s">
        <v>34</v>
      </c>
      <c r="J359" s="43" t="s">
        <v>11</v>
      </c>
      <c r="K359" s="46">
        <f t="shared" si="31"/>
        <v>2550361.7299999991</v>
      </c>
      <c r="L359" s="47">
        <f>IF(I359="Product",IF(K359/'Commission Rate and Quota'!$D$5&lt;0.5,'Commission Rate and Quota'!$D$11,IF(K359/'Commission Rate and Quota'!$D$5&lt;0.75,'Commission Rate and Quota'!$D$12,IF(K359/'Commission Rate and Quota'!$D$5&lt;0.9,'Commission Rate and Quota'!$D$13,IF('Impact of Quota'!K359/'Commission Rate and Quota'!$D$5&lt;1,'Commission Rate and Quota'!$D$14,IF('Impact of Quota'!K359/'Commission Rate and Quota'!$D$5&lt;1.25,'Commission Rate and Quota'!$D$15,'Commission Rate and Quota'!$D$16))))),IF(K359/'Commission Rate and Quota'!$E$5&lt;0.5,'Commission Rate and Quota'!$E$11,IF(K359/'Commission Rate and Quota'!$E$5&lt;0.75,'Commission Rate and Quota'!$E$12,IF(K359/'Commission Rate and Quota'!$E$5&lt;0.9,'Commission Rate and Quota'!$E$13,IF(K359/'Commission Rate and Quota'!$E$5&lt;1,'Commission Rate and Quota'!$E$14,IF(K359/'Commission Rate and Quota'!$E$5&lt;1.25,'Commission Rate and Quota'!$E$15,'Commission Rate and Quota'!$E$16))))))</f>
        <v>0.09</v>
      </c>
      <c r="M359" s="46">
        <f t="shared" si="32"/>
        <v>1593.3158999999998</v>
      </c>
      <c r="N359" s="51">
        <f>IF(I359="Product",K359/'Commission Rate and Quota'!$D$5,K359/'Commission Rate and Quota'!$E$5)</f>
        <v>0.73159299996356875</v>
      </c>
      <c r="O359" s="43">
        <f t="shared" si="33"/>
        <v>0</v>
      </c>
      <c r="P359" s="29">
        <f t="shared" si="34"/>
        <v>5.0061259038461869E-2</v>
      </c>
      <c r="Q359" s="47">
        <f>IF(I359="Product",IF(K359/$S$4&lt;0.5,'Commission Rate and Quota'!$D$11,IF(K359/$S$4&lt;0.75,'Commission Rate and Quota'!$D$12,IF(K359/$S$4&lt;0.9,'Commission Rate and Quota'!$D$13,IF('Impact of Quota'!K359/$S$4,'Commission Rate and Quota'!$D$14,IF('Impact of Quota'!K359/$S$4&lt;1.25,'Commission Rate and Quota'!$D$15,'Commission Rate and Quota'!$D$16))))),IF(K359/$S$4&lt;0.5,'Commission Rate and Quota'!$E$11,IF(K359/$S$4&lt;0.75,'Commission Rate and Quota'!$E$12,IF(K359/$S$4&lt;0.9,'Commission Rate and Quota'!$E$13,IF(K359/$S$4&lt;1,'Commission Rate and Quota'!$E$14,IF(K359/$S$4&lt;1.25,'Commission Rate and Quota'!$E$15,'Commission Rate and Quota'!$E$16))))))</f>
        <v>0.09</v>
      </c>
      <c r="R359" s="34">
        <f t="shared" si="30"/>
        <v>1593.3158999999998</v>
      </c>
    </row>
    <row r="360" spans="1:18" x14ac:dyDescent="0.25">
      <c r="A360" s="43" t="s">
        <v>151</v>
      </c>
      <c r="B360" s="44">
        <v>45941</v>
      </c>
      <c r="C360" s="43">
        <v>70610</v>
      </c>
      <c r="D360" s="45">
        <v>3474.18</v>
      </c>
      <c r="E360" s="45">
        <v>173.94</v>
      </c>
      <c r="F360" s="43" t="s">
        <v>33</v>
      </c>
      <c r="G360" s="43">
        <v>1260</v>
      </c>
      <c r="H360" s="43" t="s">
        <v>14</v>
      </c>
      <c r="I360" s="43" t="s">
        <v>34</v>
      </c>
      <c r="J360" s="43" t="s">
        <v>11</v>
      </c>
      <c r="K360" s="46">
        <f t="shared" si="31"/>
        <v>2553835.9099999992</v>
      </c>
      <c r="L360" s="47">
        <f>IF(I360="Product",IF(K360/'Commission Rate and Quota'!$D$5&lt;0.5,'Commission Rate and Quota'!$D$11,IF(K360/'Commission Rate and Quota'!$D$5&lt;0.75,'Commission Rate and Quota'!$D$12,IF(K360/'Commission Rate and Quota'!$D$5&lt;0.9,'Commission Rate and Quota'!$D$13,IF('Impact of Quota'!K360/'Commission Rate and Quota'!$D$5&lt;1,'Commission Rate and Quota'!$D$14,IF('Impact of Quota'!K360/'Commission Rate and Quota'!$D$5&lt;1.25,'Commission Rate and Quota'!$D$15,'Commission Rate and Quota'!$D$16))))),IF(K360/'Commission Rate and Quota'!$E$5&lt;0.5,'Commission Rate and Quota'!$E$11,IF(K360/'Commission Rate and Quota'!$E$5&lt;0.75,'Commission Rate and Quota'!$E$12,IF(K360/'Commission Rate and Quota'!$E$5&lt;0.9,'Commission Rate and Quota'!$E$13,IF(K360/'Commission Rate and Quota'!$E$5&lt;1,'Commission Rate and Quota'!$E$14,IF(K360/'Commission Rate and Quota'!$E$5&lt;1.25,'Commission Rate and Quota'!$E$15,'Commission Rate and Quota'!$E$16))))))</f>
        <v>0.09</v>
      </c>
      <c r="M360" s="46">
        <f t="shared" si="32"/>
        <v>312.67619999999999</v>
      </c>
      <c r="N360" s="51">
        <f>IF(I360="Product",K360/'Commission Rate and Quota'!$D$5,K360/'Commission Rate and Quota'!$E$5)</f>
        <v>0.7325895981083399</v>
      </c>
      <c r="O360" s="43">
        <f t="shared" si="33"/>
        <v>0</v>
      </c>
      <c r="P360" s="29">
        <f t="shared" si="34"/>
        <v>5.0066490509990846E-2</v>
      </c>
      <c r="Q360" s="47">
        <f>IF(I360="Product",IF(K360/$S$4&lt;0.5,'Commission Rate and Quota'!$D$11,IF(K360/$S$4&lt;0.75,'Commission Rate and Quota'!$D$12,IF(K360/$S$4&lt;0.9,'Commission Rate and Quota'!$D$13,IF('Impact of Quota'!K360/$S$4,'Commission Rate and Quota'!$D$14,IF('Impact of Quota'!K360/$S$4&lt;1.25,'Commission Rate and Quota'!$D$15,'Commission Rate and Quota'!$D$16))))),IF(K360/$S$4&lt;0.5,'Commission Rate and Quota'!$E$11,IF(K360/$S$4&lt;0.75,'Commission Rate and Quota'!$E$12,IF(K360/$S$4&lt;0.9,'Commission Rate and Quota'!$E$13,IF(K360/$S$4&lt;1,'Commission Rate and Quota'!$E$14,IF(K360/$S$4&lt;1.25,'Commission Rate and Quota'!$E$15,'Commission Rate and Quota'!$E$16))))))</f>
        <v>0.09</v>
      </c>
      <c r="R360" s="34">
        <f t="shared" si="30"/>
        <v>312.67619999999999</v>
      </c>
    </row>
    <row r="361" spans="1:18" x14ac:dyDescent="0.25">
      <c r="A361" s="43" t="s">
        <v>151</v>
      </c>
      <c r="B361" s="44">
        <v>45941</v>
      </c>
      <c r="C361" s="43">
        <v>70610</v>
      </c>
      <c r="D361" s="45">
        <v>1588.34</v>
      </c>
      <c r="E361" s="45">
        <v>0</v>
      </c>
      <c r="F361" s="43" t="s">
        <v>33</v>
      </c>
      <c r="G361" s="43">
        <v>1260</v>
      </c>
      <c r="H361" s="43" t="s">
        <v>14</v>
      </c>
      <c r="I361" s="43" t="s">
        <v>34</v>
      </c>
      <c r="J361" s="43" t="s">
        <v>11</v>
      </c>
      <c r="K361" s="46">
        <f t="shared" si="31"/>
        <v>2555424.2499999991</v>
      </c>
      <c r="L361" s="47">
        <f>IF(I361="Product",IF(K361/'Commission Rate and Quota'!$D$5&lt;0.5,'Commission Rate and Quota'!$D$11,IF(K361/'Commission Rate and Quota'!$D$5&lt;0.75,'Commission Rate and Quota'!$D$12,IF(K361/'Commission Rate and Quota'!$D$5&lt;0.9,'Commission Rate and Quota'!$D$13,IF('Impact of Quota'!K361/'Commission Rate and Quota'!$D$5&lt;1,'Commission Rate and Quota'!$D$14,IF('Impact of Quota'!K361/'Commission Rate and Quota'!$D$5&lt;1.25,'Commission Rate and Quota'!$D$15,'Commission Rate and Quota'!$D$16))))),IF(K361/'Commission Rate and Quota'!$E$5&lt;0.5,'Commission Rate and Quota'!$E$11,IF(K361/'Commission Rate and Quota'!$E$5&lt;0.75,'Commission Rate and Quota'!$E$12,IF(K361/'Commission Rate and Quota'!$E$5&lt;0.9,'Commission Rate and Quota'!$E$13,IF(K361/'Commission Rate and Quota'!$E$5&lt;1,'Commission Rate and Quota'!$E$14,IF(K361/'Commission Rate and Quota'!$E$5&lt;1.25,'Commission Rate and Quota'!$E$15,'Commission Rate and Quota'!$E$16))))))</f>
        <v>0.09</v>
      </c>
      <c r="M361" s="46">
        <f t="shared" si="32"/>
        <v>142.95059999999998</v>
      </c>
      <c r="N361" s="51">
        <f>IF(I361="Product",K361/'Commission Rate and Quota'!$D$5,K361/'Commission Rate and Quota'!$E$5)</f>
        <v>0.73304522697537211</v>
      </c>
      <c r="O361" s="43">
        <f t="shared" si="33"/>
        <v>0</v>
      </c>
      <c r="P361" s="29">
        <f t="shared" si="34"/>
        <v>0</v>
      </c>
      <c r="Q361" s="47">
        <f>IF(I361="Product",IF(K361/$S$4&lt;0.5,'Commission Rate and Quota'!$D$11,IF(K361/$S$4&lt;0.75,'Commission Rate and Quota'!$D$12,IF(K361/$S$4&lt;0.9,'Commission Rate and Quota'!$D$13,IF('Impact of Quota'!K361/$S$4,'Commission Rate and Quota'!$D$14,IF('Impact of Quota'!K361/$S$4&lt;1.25,'Commission Rate and Quota'!$D$15,'Commission Rate and Quota'!$D$16))))),IF(K361/$S$4&lt;0.5,'Commission Rate and Quota'!$E$11,IF(K361/$S$4&lt;0.75,'Commission Rate and Quota'!$E$12,IF(K361/$S$4&lt;0.9,'Commission Rate and Quota'!$E$13,IF(K361/$S$4&lt;1,'Commission Rate and Quota'!$E$14,IF(K361/$S$4&lt;1.25,'Commission Rate and Quota'!$E$15,'Commission Rate and Quota'!$E$16))))))</f>
        <v>0.09</v>
      </c>
      <c r="R361" s="34">
        <f t="shared" si="30"/>
        <v>142.95059999999998</v>
      </c>
    </row>
    <row r="362" spans="1:18" x14ac:dyDescent="0.25">
      <c r="A362" s="43" t="s">
        <v>248</v>
      </c>
      <c r="B362" s="44">
        <v>45949</v>
      </c>
      <c r="C362" s="43">
        <v>167528</v>
      </c>
      <c r="D362" s="45">
        <v>6762.5</v>
      </c>
      <c r="E362" s="45">
        <v>1354.6</v>
      </c>
      <c r="F362" s="43" t="s">
        <v>33</v>
      </c>
      <c r="G362" s="43">
        <v>1260</v>
      </c>
      <c r="H362" s="43" t="s">
        <v>14</v>
      </c>
      <c r="I362" s="43" t="s">
        <v>34</v>
      </c>
      <c r="J362" s="43" t="s">
        <v>11</v>
      </c>
      <c r="K362" s="46">
        <f t="shared" si="31"/>
        <v>2562186.7499999991</v>
      </c>
      <c r="L362" s="47">
        <f>IF(I362="Product",IF(K362/'Commission Rate and Quota'!$D$5&lt;0.5,'Commission Rate and Quota'!$D$11,IF(K362/'Commission Rate and Quota'!$D$5&lt;0.75,'Commission Rate and Quota'!$D$12,IF(K362/'Commission Rate and Quota'!$D$5&lt;0.9,'Commission Rate and Quota'!$D$13,IF('Impact of Quota'!K362/'Commission Rate and Quota'!$D$5&lt;1,'Commission Rate and Quota'!$D$14,IF('Impact of Quota'!K362/'Commission Rate and Quota'!$D$5&lt;1.25,'Commission Rate and Quota'!$D$15,'Commission Rate and Quota'!$D$16))))),IF(K362/'Commission Rate and Quota'!$E$5&lt;0.5,'Commission Rate and Quota'!$E$11,IF(K362/'Commission Rate and Quota'!$E$5&lt;0.75,'Commission Rate and Quota'!$E$12,IF(K362/'Commission Rate and Quota'!$E$5&lt;0.9,'Commission Rate and Quota'!$E$13,IF(K362/'Commission Rate and Quota'!$E$5&lt;1,'Commission Rate and Quota'!$E$14,IF(K362/'Commission Rate and Quota'!$E$5&lt;1.25,'Commission Rate and Quota'!$E$15,'Commission Rate and Quota'!$E$16))))))</f>
        <v>0.09</v>
      </c>
      <c r="M362" s="46">
        <f t="shared" si="32"/>
        <v>608.625</v>
      </c>
      <c r="N362" s="51">
        <f>IF(I362="Product",K362/'Commission Rate and Quota'!$D$5,K362/'Commission Rate and Quota'!$E$5)</f>
        <v>0.73498510773975823</v>
      </c>
      <c r="O362" s="43">
        <f t="shared" si="33"/>
        <v>0</v>
      </c>
      <c r="P362" s="29">
        <f t="shared" si="34"/>
        <v>0.20031053604436228</v>
      </c>
      <c r="Q362" s="47">
        <f>IF(I362="Product",IF(K362/$S$4&lt;0.5,'Commission Rate and Quota'!$D$11,IF(K362/$S$4&lt;0.75,'Commission Rate and Quota'!$D$12,IF(K362/$S$4&lt;0.9,'Commission Rate and Quota'!$D$13,IF('Impact of Quota'!K362/$S$4,'Commission Rate and Quota'!$D$14,IF('Impact of Quota'!K362/$S$4&lt;1.25,'Commission Rate and Quota'!$D$15,'Commission Rate and Quota'!$D$16))))),IF(K362/$S$4&lt;0.5,'Commission Rate and Quota'!$E$11,IF(K362/$S$4&lt;0.75,'Commission Rate and Quota'!$E$12,IF(K362/$S$4&lt;0.9,'Commission Rate and Quota'!$E$13,IF(K362/$S$4&lt;1,'Commission Rate and Quota'!$E$14,IF(K362/$S$4&lt;1.25,'Commission Rate and Quota'!$E$15,'Commission Rate and Quota'!$E$16))))))</f>
        <v>0.09</v>
      </c>
      <c r="R362" s="34">
        <f t="shared" si="30"/>
        <v>608.625</v>
      </c>
    </row>
    <row r="363" spans="1:18" x14ac:dyDescent="0.25">
      <c r="A363" s="43" t="s">
        <v>119</v>
      </c>
      <c r="B363" s="44">
        <v>45954</v>
      </c>
      <c r="C363" s="43">
        <v>56586</v>
      </c>
      <c r="D363" s="45">
        <v>22556.21</v>
      </c>
      <c r="E363" s="45">
        <v>2255.42</v>
      </c>
      <c r="F363" s="43" t="s">
        <v>33</v>
      </c>
      <c r="G363" s="43">
        <v>1260</v>
      </c>
      <c r="H363" s="43" t="s">
        <v>14</v>
      </c>
      <c r="I363" s="43" t="s">
        <v>34</v>
      </c>
      <c r="J363" s="43" t="s">
        <v>11</v>
      </c>
      <c r="K363" s="46">
        <f t="shared" si="31"/>
        <v>2584742.959999999</v>
      </c>
      <c r="L363" s="47">
        <f>IF(I363="Product",IF(K363/'Commission Rate and Quota'!$D$5&lt;0.5,'Commission Rate and Quota'!$D$11,IF(K363/'Commission Rate and Quota'!$D$5&lt;0.75,'Commission Rate and Quota'!$D$12,IF(K363/'Commission Rate and Quota'!$D$5&lt;0.9,'Commission Rate and Quota'!$D$13,IF('Impact of Quota'!K363/'Commission Rate and Quota'!$D$5&lt;1,'Commission Rate and Quota'!$D$14,IF('Impact of Quota'!K363/'Commission Rate and Quota'!$D$5&lt;1.25,'Commission Rate and Quota'!$D$15,'Commission Rate and Quota'!$D$16))))),IF(K363/'Commission Rate and Quota'!$E$5&lt;0.5,'Commission Rate and Quota'!$E$11,IF(K363/'Commission Rate and Quota'!$E$5&lt;0.75,'Commission Rate and Quota'!$E$12,IF(K363/'Commission Rate and Quota'!$E$5&lt;0.9,'Commission Rate and Quota'!$E$13,IF(K363/'Commission Rate and Quota'!$E$5&lt;1,'Commission Rate and Quota'!$E$14,IF(K363/'Commission Rate and Quota'!$E$5&lt;1.25,'Commission Rate and Quota'!$E$15,'Commission Rate and Quota'!$E$16))))))</f>
        <v>0.09</v>
      </c>
      <c r="M363" s="46">
        <f t="shared" si="32"/>
        <v>2030.0588999999998</v>
      </c>
      <c r="N363" s="51">
        <f>IF(I363="Product",K363/'Commission Rate and Quota'!$D$5,K363/'Commission Rate and Quota'!$E$5)</f>
        <v>0.74145554883350384</v>
      </c>
      <c r="O363" s="43">
        <f t="shared" si="33"/>
        <v>0</v>
      </c>
      <c r="P363" s="29">
        <f t="shared" si="34"/>
        <v>9.9991088928503516E-2</v>
      </c>
      <c r="Q363" s="47">
        <f>IF(I363="Product",IF(K363/$S$4&lt;0.5,'Commission Rate and Quota'!$D$11,IF(K363/$S$4&lt;0.75,'Commission Rate and Quota'!$D$12,IF(K363/$S$4&lt;0.9,'Commission Rate and Quota'!$D$13,IF('Impact of Quota'!K363/$S$4,'Commission Rate and Quota'!$D$14,IF('Impact of Quota'!K363/$S$4&lt;1.25,'Commission Rate and Quota'!$D$15,'Commission Rate and Quota'!$D$16))))),IF(K363/$S$4&lt;0.5,'Commission Rate and Quota'!$E$11,IF(K363/$S$4&lt;0.75,'Commission Rate and Quota'!$E$12,IF(K363/$S$4&lt;0.9,'Commission Rate and Quota'!$E$13,IF(K363/$S$4&lt;1,'Commission Rate and Quota'!$E$14,IF(K363/$S$4&lt;1.25,'Commission Rate and Quota'!$E$15,'Commission Rate and Quota'!$E$16))))))</f>
        <v>0.09</v>
      </c>
      <c r="R363" s="34">
        <f t="shared" si="30"/>
        <v>2030.0588999999998</v>
      </c>
    </row>
    <row r="364" spans="1:18" x14ac:dyDescent="0.25">
      <c r="A364" s="43" t="s">
        <v>119</v>
      </c>
      <c r="B364" s="44">
        <v>45954</v>
      </c>
      <c r="C364" s="43">
        <v>56586</v>
      </c>
      <c r="D364" s="45">
        <v>25939.57</v>
      </c>
      <c r="E364" s="45">
        <v>2593.7199999999998</v>
      </c>
      <c r="F364" s="43" t="s">
        <v>33</v>
      </c>
      <c r="G364" s="43">
        <v>1260</v>
      </c>
      <c r="H364" s="43" t="s">
        <v>14</v>
      </c>
      <c r="I364" s="43" t="s">
        <v>34</v>
      </c>
      <c r="J364" s="43" t="s">
        <v>11</v>
      </c>
      <c r="K364" s="46">
        <f t="shared" si="31"/>
        <v>2610682.5299999989</v>
      </c>
      <c r="L364" s="47">
        <f>IF(I364="Product",IF(K364/'Commission Rate and Quota'!$D$5&lt;0.5,'Commission Rate and Quota'!$D$11,IF(K364/'Commission Rate and Quota'!$D$5&lt;0.75,'Commission Rate and Quota'!$D$12,IF(K364/'Commission Rate and Quota'!$D$5&lt;0.9,'Commission Rate and Quota'!$D$13,IF('Impact of Quota'!K364/'Commission Rate and Quota'!$D$5&lt;1,'Commission Rate and Quota'!$D$14,IF('Impact of Quota'!K364/'Commission Rate and Quota'!$D$5&lt;1.25,'Commission Rate and Quota'!$D$15,'Commission Rate and Quota'!$D$16))))),IF(K364/'Commission Rate and Quota'!$E$5&lt;0.5,'Commission Rate and Quota'!$E$11,IF(K364/'Commission Rate and Quota'!$E$5&lt;0.75,'Commission Rate and Quota'!$E$12,IF(K364/'Commission Rate and Quota'!$E$5&lt;0.9,'Commission Rate and Quota'!$E$13,IF(K364/'Commission Rate and Quota'!$E$5&lt;1,'Commission Rate and Quota'!$E$14,IF(K364/'Commission Rate and Quota'!$E$5&lt;1.25,'Commission Rate and Quota'!$E$15,'Commission Rate and Quota'!$E$16))))))</f>
        <v>0.09</v>
      </c>
      <c r="M364" s="46">
        <f t="shared" si="32"/>
        <v>2334.5612999999998</v>
      </c>
      <c r="N364" s="51">
        <f>IF(I364="Product",K364/'Commission Rate and Quota'!$D$5,K364/'Commission Rate and Quota'!$E$5)</f>
        <v>0.74889653558092695</v>
      </c>
      <c r="O364" s="43">
        <f t="shared" si="33"/>
        <v>0</v>
      </c>
      <c r="P364" s="29">
        <f t="shared" si="34"/>
        <v>9.9990863379770742E-2</v>
      </c>
      <c r="Q364" s="47">
        <f>IF(I364="Product",IF(K364/$S$4&lt;0.5,'Commission Rate and Quota'!$D$11,IF(K364/$S$4&lt;0.75,'Commission Rate and Quota'!$D$12,IF(K364/$S$4&lt;0.9,'Commission Rate and Quota'!$D$13,IF('Impact of Quota'!K364/$S$4,'Commission Rate and Quota'!$D$14,IF('Impact of Quota'!K364/$S$4&lt;1.25,'Commission Rate and Quota'!$D$15,'Commission Rate and Quota'!$D$16))))),IF(K364/$S$4&lt;0.5,'Commission Rate and Quota'!$E$11,IF(K364/$S$4&lt;0.75,'Commission Rate and Quota'!$E$12,IF(K364/$S$4&lt;0.9,'Commission Rate and Quota'!$E$13,IF(K364/$S$4&lt;1,'Commission Rate and Quota'!$E$14,IF(K364/$S$4&lt;1.25,'Commission Rate and Quota'!$E$15,'Commission Rate and Quota'!$E$16))))))</f>
        <v>0.09</v>
      </c>
      <c r="R364" s="34">
        <f t="shared" si="30"/>
        <v>2334.5612999999998</v>
      </c>
    </row>
    <row r="365" spans="1:18" x14ac:dyDescent="0.25">
      <c r="A365" s="43" t="s">
        <v>119</v>
      </c>
      <c r="B365" s="44">
        <v>45954</v>
      </c>
      <c r="C365" s="43">
        <v>56586</v>
      </c>
      <c r="D365" s="45">
        <v>1272.47</v>
      </c>
      <c r="E365" s="45">
        <v>0</v>
      </c>
      <c r="F365" s="43" t="s">
        <v>33</v>
      </c>
      <c r="G365" s="43">
        <v>1260</v>
      </c>
      <c r="H365" s="43" t="s">
        <v>14</v>
      </c>
      <c r="I365" s="43" t="s">
        <v>34</v>
      </c>
      <c r="J365" s="43" t="s">
        <v>11</v>
      </c>
      <c r="K365" s="46">
        <f t="shared" si="31"/>
        <v>2611954.9999999991</v>
      </c>
      <c r="L365" s="47">
        <f>IF(I365="Product",IF(K365/'Commission Rate and Quota'!$D$5&lt;0.5,'Commission Rate and Quota'!$D$11,IF(K365/'Commission Rate and Quota'!$D$5&lt;0.75,'Commission Rate and Quota'!$D$12,IF(K365/'Commission Rate and Quota'!$D$5&lt;0.9,'Commission Rate and Quota'!$D$13,IF('Impact of Quota'!K365/'Commission Rate and Quota'!$D$5&lt;1,'Commission Rate and Quota'!$D$14,IF('Impact of Quota'!K365/'Commission Rate and Quota'!$D$5&lt;1.25,'Commission Rate and Quota'!$D$15,'Commission Rate and Quota'!$D$16))))),IF(K365/'Commission Rate and Quota'!$E$5&lt;0.5,'Commission Rate and Quota'!$E$11,IF(K365/'Commission Rate and Quota'!$E$5&lt;0.75,'Commission Rate and Quota'!$E$12,IF(K365/'Commission Rate and Quota'!$E$5&lt;0.9,'Commission Rate and Quota'!$E$13,IF(K365/'Commission Rate and Quota'!$E$5&lt;1,'Commission Rate and Quota'!$E$14,IF(K365/'Commission Rate and Quota'!$E$5&lt;1.25,'Commission Rate and Quota'!$E$15,'Commission Rate and Quota'!$E$16))))))</f>
        <v>0.09</v>
      </c>
      <c r="M365" s="46">
        <f t="shared" si="32"/>
        <v>114.5223</v>
      </c>
      <c r="N365" s="51">
        <f>IF(I365="Product",K365/'Commission Rate and Quota'!$D$5,K365/'Commission Rate and Quota'!$E$5)</f>
        <v>0.74926155444617781</v>
      </c>
      <c r="O365" s="43">
        <f t="shared" si="33"/>
        <v>0</v>
      </c>
      <c r="P365" s="29">
        <f t="shared" si="34"/>
        <v>0</v>
      </c>
      <c r="Q365" s="47">
        <f>IF(I365="Product",IF(K365/$S$4&lt;0.5,'Commission Rate and Quota'!$D$11,IF(K365/$S$4&lt;0.75,'Commission Rate and Quota'!$D$12,IF(K365/$S$4&lt;0.9,'Commission Rate and Quota'!$D$13,IF('Impact of Quota'!K365/$S$4,'Commission Rate and Quota'!$D$14,IF('Impact of Quota'!K365/$S$4&lt;1.25,'Commission Rate and Quota'!$D$15,'Commission Rate and Quota'!$D$16))))),IF(K365/$S$4&lt;0.5,'Commission Rate and Quota'!$E$11,IF(K365/$S$4&lt;0.75,'Commission Rate and Quota'!$E$12,IF(K365/$S$4&lt;0.9,'Commission Rate and Quota'!$E$13,IF(K365/$S$4&lt;1,'Commission Rate and Quota'!$E$14,IF(K365/$S$4&lt;1.25,'Commission Rate and Quota'!$E$15,'Commission Rate and Quota'!$E$16))))))</f>
        <v>0.09</v>
      </c>
      <c r="R365" s="34">
        <f t="shared" si="30"/>
        <v>114.5223</v>
      </c>
    </row>
    <row r="366" spans="1:18" x14ac:dyDescent="0.25">
      <c r="A366" s="43" t="s">
        <v>168</v>
      </c>
      <c r="B366" s="44">
        <v>45967</v>
      </c>
      <c r="C366" s="43">
        <v>121779</v>
      </c>
      <c r="D366" s="45">
        <v>49864.2</v>
      </c>
      <c r="E366" s="45">
        <v>6584.2</v>
      </c>
      <c r="F366" s="43" t="s">
        <v>33</v>
      </c>
      <c r="G366" s="43">
        <v>1260</v>
      </c>
      <c r="H366" s="43" t="s">
        <v>14</v>
      </c>
      <c r="I366" s="43" t="s">
        <v>34</v>
      </c>
      <c r="J366" s="43" t="s">
        <v>11</v>
      </c>
      <c r="K366" s="46">
        <f t="shared" si="31"/>
        <v>2661819.1999999993</v>
      </c>
      <c r="L366" s="47">
        <f>IF(I366="Product",IF(K366/'Commission Rate and Quota'!$D$5&lt;0.5,'Commission Rate and Quota'!$D$11,IF(K366/'Commission Rate and Quota'!$D$5&lt;0.75,'Commission Rate and Quota'!$D$12,IF(K366/'Commission Rate and Quota'!$D$5&lt;0.9,'Commission Rate and Quota'!$D$13,IF('Impact of Quota'!K366/'Commission Rate and Quota'!$D$5&lt;1,'Commission Rate and Quota'!$D$14,IF('Impact of Quota'!K366/'Commission Rate and Quota'!$D$5&lt;1.25,'Commission Rate and Quota'!$D$15,'Commission Rate and Quota'!$D$16))))),IF(K366/'Commission Rate and Quota'!$E$5&lt;0.5,'Commission Rate and Quota'!$E$11,IF(K366/'Commission Rate and Quota'!$E$5&lt;0.75,'Commission Rate and Quota'!$E$12,IF(K366/'Commission Rate and Quota'!$E$5&lt;0.9,'Commission Rate and Quota'!$E$13,IF(K366/'Commission Rate and Quota'!$E$5&lt;1,'Commission Rate and Quota'!$E$14,IF(K366/'Commission Rate and Quota'!$E$5&lt;1.25,'Commission Rate and Quota'!$E$15,'Commission Rate and Quota'!$E$16))))))</f>
        <v>0.1</v>
      </c>
      <c r="M366" s="46">
        <f t="shared" si="32"/>
        <v>4986.42</v>
      </c>
      <c r="N366" s="51">
        <f>IF(I366="Product",K366/'Commission Rate and Quota'!$D$5,K366/'Commission Rate and Quota'!$E$5)</f>
        <v>0.7635655252279161</v>
      </c>
      <c r="O366" s="43">
        <f t="shared" si="33"/>
        <v>0</v>
      </c>
      <c r="P366" s="29">
        <f t="shared" si="34"/>
        <v>0.13204262777704245</v>
      </c>
      <c r="Q366" s="47">
        <f>IF(I366="Product",IF(K366/$S$4&lt;0.5,'Commission Rate and Quota'!$D$11,IF(K366/$S$4&lt;0.75,'Commission Rate and Quota'!$D$12,IF(K366/$S$4&lt;0.9,'Commission Rate and Quota'!$D$13,IF('Impact of Quota'!K366/$S$4,'Commission Rate and Quota'!$D$14,IF('Impact of Quota'!K366/$S$4&lt;1.25,'Commission Rate and Quota'!$D$15,'Commission Rate and Quota'!$D$16))))),IF(K366/$S$4&lt;0.5,'Commission Rate and Quota'!$E$11,IF(K366/$S$4&lt;0.75,'Commission Rate and Quota'!$E$12,IF(K366/$S$4&lt;0.9,'Commission Rate and Quota'!$E$13,IF(K366/$S$4&lt;1,'Commission Rate and Quota'!$E$14,IF(K366/$S$4&lt;1.25,'Commission Rate and Quota'!$E$15,'Commission Rate and Quota'!$E$16))))))</f>
        <v>0.09</v>
      </c>
      <c r="R366" s="34">
        <f t="shared" si="30"/>
        <v>4487.7779999999993</v>
      </c>
    </row>
    <row r="367" spans="1:18" x14ac:dyDescent="0.25">
      <c r="A367" s="43" t="s">
        <v>62</v>
      </c>
      <c r="B367" s="44">
        <v>45969</v>
      </c>
      <c r="C367" s="43">
        <v>38966</v>
      </c>
      <c r="D367" s="45">
        <v>20744</v>
      </c>
      <c r="E367" s="45">
        <v>3944</v>
      </c>
      <c r="F367" s="43" t="s">
        <v>33</v>
      </c>
      <c r="G367" s="43">
        <v>1260</v>
      </c>
      <c r="H367" s="43" t="s">
        <v>14</v>
      </c>
      <c r="I367" s="43" t="s">
        <v>34</v>
      </c>
      <c r="J367" s="43" t="s">
        <v>11</v>
      </c>
      <c r="K367" s="46">
        <f t="shared" si="31"/>
        <v>2682563.1999999993</v>
      </c>
      <c r="L367" s="47">
        <f>IF(I367="Product",IF(K367/'Commission Rate and Quota'!$D$5&lt;0.5,'Commission Rate and Quota'!$D$11,IF(K367/'Commission Rate and Quota'!$D$5&lt;0.75,'Commission Rate and Quota'!$D$12,IF(K367/'Commission Rate and Quota'!$D$5&lt;0.9,'Commission Rate and Quota'!$D$13,IF('Impact of Quota'!K367/'Commission Rate and Quota'!$D$5&lt;1,'Commission Rate and Quota'!$D$14,IF('Impact of Quota'!K367/'Commission Rate and Quota'!$D$5&lt;1.25,'Commission Rate and Quota'!$D$15,'Commission Rate and Quota'!$D$16))))),IF(K367/'Commission Rate and Quota'!$E$5&lt;0.5,'Commission Rate and Quota'!$E$11,IF(K367/'Commission Rate and Quota'!$E$5&lt;0.75,'Commission Rate and Quota'!$E$12,IF(K367/'Commission Rate and Quota'!$E$5&lt;0.9,'Commission Rate and Quota'!$E$13,IF(K367/'Commission Rate and Quota'!$E$5&lt;1,'Commission Rate and Quota'!$E$14,IF(K367/'Commission Rate and Quota'!$E$5&lt;1.25,'Commission Rate and Quota'!$E$15,'Commission Rate and Quota'!$E$16))))))</f>
        <v>0.1</v>
      </c>
      <c r="M367" s="46">
        <f t="shared" si="32"/>
        <v>2074.4</v>
      </c>
      <c r="N367" s="51">
        <f>IF(I367="Product",K367/'Commission Rate and Quota'!$D$5,K367/'Commission Rate and Quota'!$E$5)</f>
        <v>0.76951611843699952</v>
      </c>
      <c r="O367" s="43">
        <f t="shared" si="33"/>
        <v>0</v>
      </c>
      <c r="P367" s="29">
        <f t="shared" si="34"/>
        <v>0.19012726571538757</v>
      </c>
      <c r="Q367" s="47">
        <f>IF(I367="Product",IF(K367/$S$4&lt;0.5,'Commission Rate and Quota'!$D$11,IF(K367/$S$4&lt;0.75,'Commission Rate and Quota'!$D$12,IF(K367/$S$4&lt;0.9,'Commission Rate and Quota'!$D$13,IF('Impact of Quota'!K367/$S$4,'Commission Rate and Quota'!$D$14,IF('Impact of Quota'!K367/$S$4&lt;1.25,'Commission Rate and Quota'!$D$15,'Commission Rate and Quota'!$D$16))))),IF(K367/$S$4&lt;0.5,'Commission Rate and Quota'!$E$11,IF(K367/$S$4&lt;0.75,'Commission Rate and Quota'!$E$12,IF(K367/$S$4&lt;0.9,'Commission Rate and Quota'!$E$13,IF(K367/$S$4&lt;1,'Commission Rate and Quota'!$E$14,IF(K367/$S$4&lt;1.25,'Commission Rate and Quota'!$E$15,'Commission Rate and Quota'!$E$16))))))</f>
        <v>0.09</v>
      </c>
      <c r="R367" s="34">
        <f t="shared" si="30"/>
        <v>1866.96</v>
      </c>
    </row>
    <row r="368" spans="1:18" x14ac:dyDescent="0.25">
      <c r="A368" s="43" t="s">
        <v>120</v>
      </c>
      <c r="B368" s="44">
        <v>45969</v>
      </c>
      <c r="C368" s="43">
        <v>56586</v>
      </c>
      <c r="D368" s="45">
        <v>143915.20000000001</v>
      </c>
      <c r="E368" s="45">
        <v>7915.2</v>
      </c>
      <c r="F368" s="43" t="s">
        <v>33</v>
      </c>
      <c r="G368" s="43">
        <v>1260</v>
      </c>
      <c r="H368" s="43" t="s">
        <v>14</v>
      </c>
      <c r="I368" s="43" t="s">
        <v>34</v>
      </c>
      <c r="J368" s="43" t="s">
        <v>11</v>
      </c>
      <c r="K368" s="46">
        <f t="shared" si="31"/>
        <v>2826478.3999999994</v>
      </c>
      <c r="L368" s="47">
        <f>IF(I368="Product",IF(K368/'Commission Rate and Quota'!$D$5&lt;0.5,'Commission Rate and Quota'!$D$11,IF(K368/'Commission Rate and Quota'!$D$5&lt;0.75,'Commission Rate and Quota'!$D$12,IF(K368/'Commission Rate and Quota'!$D$5&lt;0.9,'Commission Rate and Quota'!$D$13,IF('Impact of Quota'!K368/'Commission Rate and Quota'!$D$5&lt;1,'Commission Rate and Quota'!$D$14,IF('Impact of Quota'!K368/'Commission Rate and Quota'!$D$5&lt;1.25,'Commission Rate and Quota'!$D$15,'Commission Rate and Quota'!$D$16))))),IF(K368/'Commission Rate and Quota'!$E$5&lt;0.5,'Commission Rate and Quota'!$E$11,IF(K368/'Commission Rate and Quota'!$E$5&lt;0.75,'Commission Rate and Quota'!$E$12,IF(K368/'Commission Rate and Quota'!$E$5&lt;0.9,'Commission Rate and Quota'!$E$13,IF(K368/'Commission Rate and Quota'!$E$5&lt;1,'Commission Rate and Quota'!$E$14,IF(K368/'Commission Rate and Quota'!$E$5&lt;1.25,'Commission Rate and Quota'!$E$15,'Commission Rate and Quota'!$E$16))))))</f>
        <v>0.1</v>
      </c>
      <c r="M368" s="46">
        <f t="shared" si="32"/>
        <v>14391.520000000002</v>
      </c>
      <c r="N368" s="51">
        <f>IF(I368="Product",K368/'Commission Rate and Quota'!$D$5,K368/'Commission Rate and Quota'!$E$5)</f>
        <v>0.81079942020155238</v>
      </c>
      <c r="O368" s="43">
        <f t="shared" si="33"/>
        <v>0</v>
      </c>
      <c r="P368" s="29">
        <f t="shared" si="34"/>
        <v>5.499905499905499E-2</v>
      </c>
      <c r="Q368" s="47">
        <f>IF(I368="Product",IF(K368/$S$4&lt;0.5,'Commission Rate and Quota'!$D$11,IF(K368/$S$4&lt;0.75,'Commission Rate and Quota'!$D$12,IF(K368/$S$4&lt;0.9,'Commission Rate and Quota'!$D$13,IF('Impact of Quota'!K368/$S$4,'Commission Rate and Quota'!$D$14,IF('Impact of Quota'!K368/$S$4&lt;1.25,'Commission Rate and Quota'!$D$15,'Commission Rate and Quota'!$D$16))))),IF(K368/$S$4&lt;0.5,'Commission Rate and Quota'!$E$11,IF(K368/$S$4&lt;0.75,'Commission Rate and Quota'!$E$12,IF(K368/$S$4&lt;0.9,'Commission Rate and Quota'!$E$13,IF(K368/$S$4&lt;1,'Commission Rate and Quota'!$E$14,IF(K368/$S$4&lt;1.25,'Commission Rate and Quota'!$E$15,'Commission Rate and Quota'!$E$16))))))</f>
        <v>0.09</v>
      </c>
      <c r="R368" s="34">
        <f t="shared" si="30"/>
        <v>12952.368</v>
      </c>
    </row>
    <row r="369" spans="1:18" x14ac:dyDescent="0.25">
      <c r="A369" s="43" t="s">
        <v>120</v>
      </c>
      <c r="B369" s="44">
        <v>45969</v>
      </c>
      <c r="C369" s="43">
        <v>56586</v>
      </c>
      <c r="D369" s="45">
        <v>10793.64</v>
      </c>
      <c r="E369" s="45">
        <v>0</v>
      </c>
      <c r="F369" s="43" t="s">
        <v>33</v>
      </c>
      <c r="G369" s="43">
        <v>1260</v>
      </c>
      <c r="H369" s="43" t="s">
        <v>14</v>
      </c>
      <c r="I369" s="43" t="s">
        <v>34</v>
      </c>
      <c r="J369" s="43" t="s">
        <v>11</v>
      </c>
      <c r="K369" s="46">
        <f t="shared" si="31"/>
        <v>2837272.0399999996</v>
      </c>
      <c r="L369" s="47">
        <f>IF(I369="Product",IF(K369/'Commission Rate and Quota'!$D$5&lt;0.5,'Commission Rate and Quota'!$D$11,IF(K369/'Commission Rate and Quota'!$D$5&lt;0.75,'Commission Rate and Quota'!$D$12,IF(K369/'Commission Rate and Quota'!$D$5&lt;0.9,'Commission Rate and Quota'!$D$13,IF('Impact of Quota'!K369/'Commission Rate and Quota'!$D$5&lt;1,'Commission Rate and Quota'!$D$14,IF('Impact of Quota'!K369/'Commission Rate and Quota'!$D$5&lt;1.25,'Commission Rate and Quota'!$D$15,'Commission Rate and Quota'!$D$16))))),IF(K369/'Commission Rate and Quota'!$E$5&lt;0.5,'Commission Rate and Quota'!$E$11,IF(K369/'Commission Rate and Quota'!$E$5&lt;0.75,'Commission Rate and Quota'!$E$12,IF(K369/'Commission Rate and Quota'!$E$5&lt;0.9,'Commission Rate and Quota'!$E$13,IF(K369/'Commission Rate and Quota'!$E$5&lt;1,'Commission Rate and Quota'!$E$14,IF(K369/'Commission Rate and Quota'!$E$5&lt;1.25,'Commission Rate and Quota'!$E$15,'Commission Rate and Quota'!$E$16))))))</f>
        <v>0.1</v>
      </c>
      <c r="M369" s="46">
        <f t="shared" si="32"/>
        <v>1079.364</v>
      </c>
      <c r="N369" s="51">
        <f>IF(I369="Product",K369/'Commission Rate and Quota'!$D$5,K369/'Commission Rate and Quota'!$E$5)</f>
        <v>0.81389566783389389</v>
      </c>
      <c r="O369" s="43">
        <f t="shared" si="33"/>
        <v>0</v>
      </c>
      <c r="P369" s="29">
        <f t="shared" si="34"/>
        <v>0</v>
      </c>
      <c r="Q369" s="47">
        <f>IF(I369="Product",IF(K369/$S$4&lt;0.5,'Commission Rate and Quota'!$D$11,IF(K369/$S$4&lt;0.75,'Commission Rate and Quota'!$D$12,IF(K369/$S$4&lt;0.9,'Commission Rate and Quota'!$D$13,IF('Impact of Quota'!K369/$S$4,'Commission Rate and Quota'!$D$14,IF('Impact of Quota'!K369/$S$4&lt;1.25,'Commission Rate and Quota'!$D$15,'Commission Rate and Quota'!$D$16))))),IF(K369/$S$4&lt;0.5,'Commission Rate and Quota'!$E$11,IF(K369/$S$4&lt;0.75,'Commission Rate and Quota'!$E$12,IF(K369/$S$4&lt;0.9,'Commission Rate and Quota'!$E$13,IF(K369/$S$4&lt;1,'Commission Rate and Quota'!$E$14,IF(K369/$S$4&lt;1.25,'Commission Rate and Quota'!$E$15,'Commission Rate and Quota'!$E$16))))))</f>
        <v>0.09</v>
      </c>
      <c r="R369" s="34">
        <f t="shared" si="30"/>
        <v>971.42759999999987</v>
      </c>
    </row>
    <row r="370" spans="1:18" x14ac:dyDescent="0.25">
      <c r="A370" s="43" t="s">
        <v>120</v>
      </c>
      <c r="B370" s="44">
        <v>45969</v>
      </c>
      <c r="C370" s="43">
        <v>56586</v>
      </c>
      <c r="D370" s="45">
        <v>52910</v>
      </c>
      <c r="E370" s="45">
        <v>2910</v>
      </c>
      <c r="F370" s="43" t="s">
        <v>33</v>
      </c>
      <c r="G370" s="43">
        <v>1260</v>
      </c>
      <c r="H370" s="43" t="s">
        <v>14</v>
      </c>
      <c r="I370" s="43" t="s">
        <v>34</v>
      </c>
      <c r="J370" s="43" t="s">
        <v>11</v>
      </c>
      <c r="K370" s="46">
        <f t="shared" si="31"/>
        <v>2890182.0399999996</v>
      </c>
      <c r="L370" s="47">
        <f>IF(I370="Product",IF(K370/'Commission Rate and Quota'!$D$5&lt;0.5,'Commission Rate and Quota'!$D$11,IF(K370/'Commission Rate and Quota'!$D$5&lt;0.75,'Commission Rate and Quota'!$D$12,IF(K370/'Commission Rate and Quota'!$D$5&lt;0.9,'Commission Rate and Quota'!$D$13,IF('Impact of Quota'!K370/'Commission Rate and Quota'!$D$5&lt;1,'Commission Rate and Quota'!$D$14,IF('Impact of Quota'!K370/'Commission Rate and Quota'!$D$5&lt;1.25,'Commission Rate and Quota'!$D$15,'Commission Rate and Quota'!$D$16))))),IF(K370/'Commission Rate and Quota'!$E$5&lt;0.5,'Commission Rate and Quota'!$E$11,IF(K370/'Commission Rate and Quota'!$E$5&lt;0.75,'Commission Rate and Quota'!$E$12,IF(K370/'Commission Rate and Quota'!$E$5&lt;0.9,'Commission Rate and Quota'!$E$13,IF(K370/'Commission Rate and Quota'!$E$5&lt;1,'Commission Rate and Quota'!$E$14,IF(K370/'Commission Rate and Quota'!$E$5&lt;1.25,'Commission Rate and Quota'!$E$15,'Commission Rate and Quota'!$E$16))))))</f>
        <v>0.1</v>
      </c>
      <c r="M370" s="46">
        <f t="shared" si="32"/>
        <v>5291</v>
      </c>
      <c r="N370" s="51">
        <f>IF(I370="Product",K370/'Commission Rate and Quota'!$D$5,K370/'Commission Rate and Quota'!$E$5)</f>
        <v>0.82907335230615598</v>
      </c>
      <c r="O370" s="43">
        <f t="shared" si="33"/>
        <v>0</v>
      </c>
      <c r="P370" s="29">
        <f t="shared" si="34"/>
        <v>5.4999054999054997E-2</v>
      </c>
      <c r="Q370" s="47">
        <f>IF(I370="Product",IF(K370/$S$4&lt;0.5,'Commission Rate and Quota'!$D$11,IF(K370/$S$4&lt;0.75,'Commission Rate and Quota'!$D$12,IF(K370/$S$4&lt;0.9,'Commission Rate and Quota'!$D$13,IF('Impact of Quota'!K370/$S$4,'Commission Rate and Quota'!$D$14,IF('Impact of Quota'!K370/$S$4&lt;1.25,'Commission Rate and Quota'!$D$15,'Commission Rate and Quota'!$D$16))))),IF(K370/$S$4&lt;0.5,'Commission Rate and Quota'!$E$11,IF(K370/$S$4&lt;0.75,'Commission Rate and Quota'!$E$12,IF(K370/$S$4&lt;0.9,'Commission Rate and Quota'!$E$13,IF(K370/$S$4&lt;1,'Commission Rate and Quota'!$E$14,IF(K370/$S$4&lt;1.25,'Commission Rate and Quota'!$E$15,'Commission Rate and Quota'!$E$16))))))</f>
        <v>0.1</v>
      </c>
      <c r="R370" s="34">
        <f t="shared" si="30"/>
        <v>5291</v>
      </c>
    </row>
    <row r="371" spans="1:18" x14ac:dyDescent="0.25">
      <c r="A371" s="43" t="s">
        <v>250</v>
      </c>
      <c r="B371" s="44">
        <v>45975</v>
      </c>
      <c r="C371" s="43">
        <v>167620</v>
      </c>
      <c r="D371" s="45">
        <v>17681</v>
      </c>
      <c r="E371" s="45">
        <v>919.99</v>
      </c>
      <c r="F371" s="43" t="s">
        <v>33</v>
      </c>
      <c r="G371" s="43">
        <v>1260</v>
      </c>
      <c r="H371" s="43" t="s">
        <v>14</v>
      </c>
      <c r="I371" s="43" t="s">
        <v>34</v>
      </c>
      <c r="J371" s="43" t="s">
        <v>11</v>
      </c>
      <c r="K371" s="46">
        <f t="shared" si="31"/>
        <v>2907863.0399999996</v>
      </c>
      <c r="L371" s="47">
        <f>IF(I371="Product",IF(K371/'Commission Rate and Quota'!$D$5&lt;0.5,'Commission Rate and Quota'!$D$11,IF(K371/'Commission Rate and Quota'!$D$5&lt;0.75,'Commission Rate and Quota'!$D$12,IF(K371/'Commission Rate and Quota'!$D$5&lt;0.9,'Commission Rate and Quota'!$D$13,IF('Impact of Quota'!K371/'Commission Rate and Quota'!$D$5&lt;1,'Commission Rate and Quota'!$D$14,IF('Impact of Quota'!K371/'Commission Rate and Quota'!$D$5&lt;1.25,'Commission Rate and Quota'!$D$15,'Commission Rate and Quota'!$D$16))))),IF(K371/'Commission Rate and Quota'!$E$5&lt;0.5,'Commission Rate and Quota'!$E$11,IF(K371/'Commission Rate and Quota'!$E$5&lt;0.75,'Commission Rate and Quota'!$E$12,IF(K371/'Commission Rate and Quota'!$E$5&lt;0.9,'Commission Rate and Quota'!$E$13,IF(K371/'Commission Rate and Quota'!$E$5&lt;1,'Commission Rate and Quota'!$E$14,IF(K371/'Commission Rate and Quota'!$E$5&lt;1.25,'Commission Rate and Quota'!$E$15,'Commission Rate and Quota'!$E$16))))))</f>
        <v>0.1</v>
      </c>
      <c r="M371" s="46">
        <f t="shared" si="32"/>
        <v>1768.1000000000001</v>
      </c>
      <c r="N371" s="51">
        <f>IF(I371="Product",K371/'Commission Rate and Quota'!$D$5,K371/'Commission Rate and Quota'!$E$5)</f>
        <v>0.83414529785811331</v>
      </c>
      <c r="O371" s="43">
        <f t="shared" si="33"/>
        <v>0</v>
      </c>
      <c r="P371" s="29">
        <f t="shared" si="34"/>
        <v>5.2032690458684465E-2</v>
      </c>
      <c r="Q371" s="47">
        <f>IF(I371="Product",IF(K371/$S$4&lt;0.5,'Commission Rate and Quota'!$D$11,IF(K371/$S$4&lt;0.75,'Commission Rate and Quota'!$D$12,IF(K371/$S$4&lt;0.9,'Commission Rate and Quota'!$D$13,IF('Impact of Quota'!K371/$S$4,'Commission Rate and Quota'!$D$14,IF('Impact of Quota'!K371/$S$4&lt;1.25,'Commission Rate and Quota'!$D$15,'Commission Rate and Quota'!$D$16))))),IF(K371/$S$4&lt;0.5,'Commission Rate and Quota'!$E$11,IF(K371/$S$4&lt;0.75,'Commission Rate and Quota'!$E$12,IF(K371/$S$4&lt;0.9,'Commission Rate and Quota'!$E$13,IF(K371/$S$4&lt;1,'Commission Rate and Quota'!$E$14,IF(K371/$S$4&lt;1.25,'Commission Rate and Quota'!$E$15,'Commission Rate and Quota'!$E$16))))))</f>
        <v>0.1</v>
      </c>
      <c r="R371" s="34">
        <f t="shared" si="30"/>
        <v>1768.1000000000001</v>
      </c>
    </row>
    <row r="372" spans="1:18" x14ac:dyDescent="0.25">
      <c r="A372" s="43" t="s">
        <v>250</v>
      </c>
      <c r="B372" s="44">
        <v>45975</v>
      </c>
      <c r="C372" s="43">
        <v>167620</v>
      </c>
      <c r="D372" s="45">
        <v>29280</v>
      </c>
      <c r="E372" s="45">
        <v>1248.8</v>
      </c>
      <c r="F372" s="43" t="s">
        <v>33</v>
      </c>
      <c r="G372" s="43">
        <v>1260</v>
      </c>
      <c r="H372" s="43" t="s">
        <v>14</v>
      </c>
      <c r="I372" s="43" t="s">
        <v>34</v>
      </c>
      <c r="J372" s="43" t="s">
        <v>11</v>
      </c>
      <c r="K372" s="46">
        <f t="shared" si="31"/>
        <v>2937143.0399999996</v>
      </c>
      <c r="L372" s="47">
        <f>IF(I372="Product",IF(K372/'Commission Rate and Quota'!$D$5&lt;0.5,'Commission Rate and Quota'!$D$11,IF(K372/'Commission Rate and Quota'!$D$5&lt;0.75,'Commission Rate and Quota'!$D$12,IF(K372/'Commission Rate and Quota'!$D$5&lt;0.9,'Commission Rate and Quota'!$D$13,IF('Impact of Quota'!K372/'Commission Rate and Quota'!$D$5&lt;1,'Commission Rate and Quota'!$D$14,IF('Impact of Quota'!K372/'Commission Rate and Quota'!$D$5&lt;1.25,'Commission Rate and Quota'!$D$15,'Commission Rate and Quota'!$D$16))))),IF(K372/'Commission Rate and Quota'!$E$5&lt;0.5,'Commission Rate and Quota'!$E$11,IF(K372/'Commission Rate and Quota'!$E$5&lt;0.75,'Commission Rate and Quota'!$E$12,IF(K372/'Commission Rate and Quota'!$E$5&lt;0.9,'Commission Rate and Quota'!$E$13,IF(K372/'Commission Rate and Quota'!$E$5&lt;1,'Commission Rate and Quota'!$E$14,IF(K372/'Commission Rate and Quota'!$E$5&lt;1.25,'Commission Rate and Quota'!$E$15,'Commission Rate and Quota'!$E$16))))))</f>
        <v>0.1</v>
      </c>
      <c r="M372" s="46">
        <f t="shared" si="32"/>
        <v>2928</v>
      </c>
      <c r="N372" s="51">
        <f>IF(I372="Product",K372/'Commission Rate and Quota'!$D$5,K372/'Commission Rate and Quota'!$E$5)</f>
        <v>0.84254451542280495</v>
      </c>
      <c r="O372" s="43">
        <f t="shared" si="33"/>
        <v>0</v>
      </c>
      <c r="P372" s="29">
        <f t="shared" si="34"/>
        <v>4.2650273224043717E-2</v>
      </c>
      <c r="Q372" s="47">
        <f>IF(I372="Product",IF(K372/$S$4&lt;0.5,'Commission Rate and Quota'!$D$11,IF(K372/$S$4&lt;0.75,'Commission Rate and Quota'!$D$12,IF(K372/$S$4&lt;0.9,'Commission Rate and Quota'!$D$13,IF('Impact of Quota'!K372/$S$4,'Commission Rate and Quota'!$D$14,IF('Impact of Quota'!K372/$S$4&lt;1.25,'Commission Rate and Quota'!$D$15,'Commission Rate and Quota'!$D$16))))),IF(K372/$S$4&lt;0.5,'Commission Rate and Quota'!$E$11,IF(K372/$S$4&lt;0.75,'Commission Rate and Quota'!$E$12,IF(K372/$S$4&lt;0.9,'Commission Rate and Quota'!$E$13,IF(K372/$S$4&lt;1,'Commission Rate and Quota'!$E$14,IF(K372/$S$4&lt;1.25,'Commission Rate and Quota'!$E$15,'Commission Rate and Quota'!$E$16))))))</f>
        <v>0.1</v>
      </c>
      <c r="R372" s="34">
        <f t="shared" si="30"/>
        <v>2928</v>
      </c>
    </row>
    <row r="373" spans="1:18" x14ac:dyDescent="0.25">
      <c r="A373" s="43" t="s">
        <v>144</v>
      </c>
      <c r="B373" s="44">
        <v>45980</v>
      </c>
      <c r="C373" s="43">
        <v>69202</v>
      </c>
      <c r="D373" s="45">
        <v>51426.63</v>
      </c>
      <c r="E373" s="45">
        <v>5795.19</v>
      </c>
      <c r="F373" s="43" t="s">
        <v>33</v>
      </c>
      <c r="G373" s="43">
        <v>1260</v>
      </c>
      <c r="H373" s="43" t="s">
        <v>14</v>
      </c>
      <c r="I373" s="43" t="s">
        <v>34</v>
      </c>
      <c r="J373" s="43" t="s">
        <v>11</v>
      </c>
      <c r="K373" s="46">
        <f t="shared" si="31"/>
        <v>2988569.6699999995</v>
      </c>
      <c r="L373" s="47">
        <f>IF(I373="Product",IF(K373/'Commission Rate and Quota'!$D$5&lt;0.5,'Commission Rate and Quota'!$D$11,IF(K373/'Commission Rate and Quota'!$D$5&lt;0.75,'Commission Rate and Quota'!$D$12,IF(K373/'Commission Rate and Quota'!$D$5&lt;0.9,'Commission Rate and Quota'!$D$13,IF('Impact of Quota'!K373/'Commission Rate and Quota'!$D$5&lt;1,'Commission Rate and Quota'!$D$14,IF('Impact of Quota'!K373/'Commission Rate and Quota'!$D$5&lt;1.25,'Commission Rate and Quota'!$D$15,'Commission Rate and Quota'!$D$16))))),IF(K373/'Commission Rate and Quota'!$E$5&lt;0.5,'Commission Rate and Quota'!$E$11,IF(K373/'Commission Rate and Quota'!$E$5&lt;0.75,'Commission Rate and Quota'!$E$12,IF(K373/'Commission Rate and Quota'!$E$5&lt;0.9,'Commission Rate and Quota'!$E$13,IF(K373/'Commission Rate and Quota'!$E$5&lt;1,'Commission Rate and Quota'!$E$14,IF(K373/'Commission Rate and Quota'!$E$5&lt;1.25,'Commission Rate and Quota'!$E$15,'Commission Rate and Quota'!$E$16))))))</f>
        <v>0.1</v>
      </c>
      <c r="M373" s="46">
        <f t="shared" si="32"/>
        <v>5142.6630000000005</v>
      </c>
      <c r="N373" s="51">
        <f>IF(I373="Product",K373/'Commission Rate and Quota'!$D$5,K373/'Commission Rate and Quota'!$E$5)</f>
        <v>0.85729668256723446</v>
      </c>
      <c r="O373" s="43">
        <f t="shared" si="33"/>
        <v>0</v>
      </c>
      <c r="P373" s="29">
        <f t="shared" si="34"/>
        <v>0.11268850399102566</v>
      </c>
      <c r="Q373" s="47">
        <f>IF(I373="Product",IF(K373/$S$4&lt;0.5,'Commission Rate and Quota'!$D$11,IF(K373/$S$4&lt;0.75,'Commission Rate and Quota'!$D$12,IF(K373/$S$4&lt;0.9,'Commission Rate and Quota'!$D$13,IF('Impact of Quota'!K373/$S$4,'Commission Rate and Quota'!$D$14,IF('Impact of Quota'!K373/$S$4&lt;1.25,'Commission Rate and Quota'!$D$15,'Commission Rate and Quota'!$D$16))))),IF(K373/$S$4&lt;0.5,'Commission Rate and Quota'!$E$11,IF(K373/$S$4&lt;0.75,'Commission Rate and Quota'!$E$12,IF(K373/$S$4&lt;0.9,'Commission Rate and Quota'!$E$13,IF(K373/$S$4&lt;1,'Commission Rate and Quota'!$E$14,IF(K373/$S$4&lt;1.25,'Commission Rate and Quota'!$E$15,'Commission Rate and Quota'!$E$16))))))</f>
        <v>0.1</v>
      </c>
      <c r="R373" s="34">
        <f t="shared" si="30"/>
        <v>5142.6630000000005</v>
      </c>
    </row>
    <row r="374" spans="1:18" x14ac:dyDescent="0.25">
      <c r="A374" s="43" t="s">
        <v>144</v>
      </c>
      <c r="B374" s="44">
        <v>45980</v>
      </c>
      <c r="C374" s="43">
        <v>69202</v>
      </c>
      <c r="D374" s="45">
        <v>3571.29</v>
      </c>
      <c r="E374" s="45">
        <v>402.44</v>
      </c>
      <c r="F374" s="43" t="s">
        <v>33</v>
      </c>
      <c r="G374" s="43">
        <v>1260</v>
      </c>
      <c r="H374" s="43" t="s">
        <v>14</v>
      </c>
      <c r="I374" s="43" t="s">
        <v>34</v>
      </c>
      <c r="J374" s="43" t="s">
        <v>11</v>
      </c>
      <c r="K374" s="46">
        <f t="shared" si="31"/>
        <v>2992140.9599999995</v>
      </c>
      <c r="L374" s="47">
        <f>IF(I374="Product",IF(K374/'Commission Rate and Quota'!$D$5&lt;0.5,'Commission Rate and Quota'!$D$11,IF(K374/'Commission Rate and Quota'!$D$5&lt;0.75,'Commission Rate and Quota'!$D$12,IF(K374/'Commission Rate and Quota'!$D$5&lt;0.9,'Commission Rate and Quota'!$D$13,IF('Impact of Quota'!K374/'Commission Rate and Quota'!$D$5&lt;1,'Commission Rate and Quota'!$D$14,IF('Impact of Quota'!K374/'Commission Rate and Quota'!$D$5&lt;1.25,'Commission Rate and Quota'!$D$15,'Commission Rate and Quota'!$D$16))))),IF(K374/'Commission Rate and Quota'!$E$5&lt;0.5,'Commission Rate and Quota'!$E$11,IF(K374/'Commission Rate and Quota'!$E$5&lt;0.75,'Commission Rate and Quota'!$E$12,IF(K374/'Commission Rate and Quota'!$E$5&lt;0.9,'Commission Rate and Quota'!$E$13,IF(K374/'Commission Rate and Quota'!$E$5&lt;1,'Commission Rate and Quota'!$E$14,IF(K374/'Commission Rate and Quota'!$E$5&lt;1.25,'Commission Rate and Quota'!$E$15,'Commission Rate and Quota'!$E$16))))))</f>
        <v>0.1</v>
      </c>
      <c r="M374" s="46">
        <f t="shared" si="32"/>
        <v>357.12900000000002</v>
      </c>
      <c r="N374" s="51">
        <f>IF(I374="Product",K374/'Commission Rate and Quota'!$D$5,K374/'Commission Rate and Quota'!$E$5)</f>
        <v>0.85832113754321149</v>
      </c>
      <c r="O374" s="43">
        <f t="shared" si="33"/>
        <v>0</v>
      </c>
      <c r="P374" s="29">
        <f t="shared" si="34"/>
        <v>0.11268757227780438</v>
      </c>
      <c r="Q374" s="47">
        <f>IF(I374="Product",IF(K374/$S$4&lt;0.5,'Commission Rate and Quota'!$D$11,IF(K374/$S$4&lt;0.75,'Commission Rate and Quota'!$D$12,IF(K374/$S$4&lt;0.9,'Commission Rate and Quota'!$D$13,IF('Impact of Quota'!K374/$S$4,'Commission Rate and Quota'!$D$14,IF('Impact of Quota'!K374/$S$4&lt;1.25,'Commission Rate and Quota'!$D$15,'Commission Rate and Quota'!$D$16))))),IF(K374/$S$4&lt;0.5,'Commission Rate and Quota'!$E$11,IF(K374/$S$4&lt;0.75,'Commission Rate and Quota'!$E$12,IF(K374/$S$4&lt;0.9,'Commission Rate and Quota'!$E$13,IF(K374/$S$4&lt;1,'Commission Rate and Quota'!$E$14,IF(K374/$S$4&lt;1.25,'Commission Rate and Quota'!$E$15,'Commission Rate and Quota'!$E$16))))))</f>
        <v>0.1</v>
      </c>
      <c r="R374" s="34">
        <f t="shared" si="30"/>
        <v>357.12900000000002</v>
      </c>
    </row>
    <row r="375" spans="1:18" x14ac:dyDescent="0.25">
      <c r="A375" s="43" t="s">
        <v>144</v>
      </c>
      <c r="B375" s="44">
        <v>45980</v>
      </c>
      <c r="C375" s="43">
        <v>69202</v>
      </c>
      <c r="D375" s="45">
        <v>4124.84</v>
      </c>
      <c r="E375" s="45">
        <v>0</v>
      </c>
      <c r="F375" s="43" t="s">
        <v>33</v>
      </c>
      <c r="G375" s="43">
        <v>1260</v>
      </c>
      <c r="H375" s="43" t="s">
        <v>14</v>
      </c>
      <c r="I375" s="43" t="s">
        <v>34</v>
      </c>
      <c r="J375" s="43" t="s">
        <v>11</v>
      </c>
      <c r="K375" s="46">
        <f t="shared" si="31"/>
        <v>2996265.7999999993</v>
      </c>
      <c r="L375" s="47">
        <f>IF(I375="Product",IF(K375/'Commission Rate and Quota'!$D$5&lt;0.5,'Commission Rate and Quota'!$D$11,IF(K375/'Commission Rate and Quota'!$D$5&lt;0.75,'Commission Rate and Quota'!$D$12,IF(K375/'Commission Rate and Quota'!$D$5&lt;0.9,'Commission Rate and Quota'!$D$13,IF('Impact of Quota'!K375/'Commission Rate and Quota'!$D$5&lt;1,'Commission Rate and Quota'!$D$14,IF('Impact of Quota'!K375/'Commission Rate and Quota'!$D$5&lt;1.25,'Commission Rate and Quota'!$D$15,'Commission Rate and Quota'!$D$16))))),IF(K375/'Commission Rate and Quota'!$E$5&lt;0.5,'Commission Rate and Quota'!$E$11,IF(K375/'Commission Rate and Quota'!$E$5&lt;0.75,'Commission Rate and Quota'!$E$12,IF(K375/'Commission Rate and Quota'!$E$5&lt;0.9,'Commission Rate and Quota'!$E$13,IF(K375/'Commission Rate and Quota'!$E$5&lt;1,'Commission Rate and Quota'!$E$14,IF(K375/'Commission Rate and Quota'!$E$5&lt;1.25,'Commission Rate and Quota'!$E$15,'Commission Rate and Quota'!$E$16))))))</f>
        <v>0.1</v>
      </c>
      <c r="M375" s="46">
        <f t="shared" si="32"/>
        <v>412.48400000000004</v>
      </c>
      <c r="N375" s="51">
        <f>IF(I375="Product",K375/'Commission Rate and Quota'!$D$5,K375/'Commission Rate and Quota'!$E$5)</f>
        <v>0.85950438305480781</v>
      </c>
      <c r="O375" s="43">
        <f t="shared" si="33"/>
        <v>0</v>
      </c>
      <c r="P375" s="29">
        <f t="shared" si="34"/>
        <v>0</v>
      </c>
      <c r="Q375" s="47">
        <f>IF(I375="Product",IF(K375/$S$4&lt;0.5,'Commission Rate and Quota'!$D$11,IF(K375/$S$4&lt;0.75,'Commission Rate and Quota'!$D$12,IF(K375/$S$4&lt;0.9,'Commission Rate and Quota'!$D$13,IF('Impact of Quota'!K375/$S$4,'Commission Rate and Quota'!$D$14,IF('Impact of Quota'!K375/$S$4&lt;1.25,'Commission Rate and Quota'!$D$15,'Commission Rate and Quota'!$D$16))))),IF(K375/$S$4&lt;0.5,'Commission Rate and Quota'!$E$11,IF(K375/$S$4&lt;0.75,'Commission Rate and Quota'!$E$12,IF(K375/$S$4&lt;0.9,'Commission Rate and Quota'!$E$13,IF(K375/$S$4&lt;1,'Commission Rate and Quota'!$E$14,IF(K375/$S$4&lt;1.25,'Commission Rate and Quota'!$E$15,'Commission Rate and Quota'!$E$16))))))</f>
        <v>0.1</v>
      </c>
      <c r="R375" s="34">
        <f t="shared" si="30"/>
        <v>412.48400000000004</v>
      </c>
    </row>
    <row r="376" spans="1:18" x14ac:dyDescent="0.25">
      <c r="A376" s="43" t="s">
        <v>46</v>
      </c>
      <c r="B376" s="44">
        <v>45982</v>
      </c>
      <c r="C376" s="43">
        <v>37624</v>
      </c>
      <c r="D376" s="45">
        <v>684</v>
      </c>
      <c r="E376" s="45">
        <v>69.959999999999994</v>
      </c>
      <c r="F376" s="43" t="s">
        <v>33</v>
      </c>
      <c r="G376" s="43">
        <v>1260</v>
      </c>
      <c r="H376" s="43" t="s">
        <v>14</v>
      </c>
      <c r="I376" s="43" t="s">
        <v>34</v>
      </c>
      <c r="J376" s="43" t="s">
        <v>11</v>
      </c>
      <c r="K376" s="46">
        <f t="shared" si="31"/>
        <v>2996949.7999999993</v>
      </c>
      <c r="L376" s="47">
        <f>IF(I376="Product",IF(K376/'Commission Rate and Quota'!$D$5&lt;0.5,'Commission Rate and Quota'!$D$11,IF(K376/'Commission Rate and Quota'!$D$5&lt;0.75,'Commission Rate and Quota'!$D$12,IF(K376/'Commission Rate and Quota'!$D$5&lt;0.9,'Commission Rate and Quota'!$D$13,IF('Impact of Quota'!K376/'Commission Rate and Quota'!$D$5&lt;1,'Commission Rate and Quota'!$D$14,IF('Impact of Quota'!K376/'Commission Rate and Quota'!$D$5&lt;1.25,'Commission Rate and Quota'!$D$15,'Commission Rate and Quota'!$D$16))))),IF(K376/'Commission Rate and Quota'!$E$5&lt;0.5,'Commission Rate and Quota'!$E$11,IF(K376/'Commission Rate and Quota'!$E$5&lt;0.75,'Commission Rate and Quota'!$E$12,IF(K376/'Commission Rate and Quota'!$E$5&lt;0.9,'Commission Rate and Quota'!$E$13,IF(K376/'Commission Rate and Quota'!$E$5&lt;1,'Commission Rate and Quota'!$E$14,IF(K376/'Commission Rate and Quota'!$E$5&lt;1.25,'Commission Rate and Quota'!$E$15,'Commission Rate and Quota'!$E$16))))))</f>
        <v>0.1</v>
      </c>
      <c r="M376" s="46">
        <f t="shared" si="32"/>
        <v>68.400000000000006</v>
      </c>
      <c r="N376" s="51">
        <f>IF(I376="Product",K376/'Commission Rate and Quota'!$D$5,K376/'Commission Rate and Quota'!$E$5)</f>
        <v>0.85970059428480272</v>
      </c>
      <c r="O376" s="43">
        <f t="shared" si="33"/>
        <v>0</v>
      </c>
      <c r="P376" s="29">
        <f t="shared" si="34"/>
        <v>0.10228070175438596</v>
      </c>
      <c r="Q376" s="47">
        <f>IF(I376="Product",IF(K376/$S$4&lt;0.5,'Commission Rate and Quota'!$D$11,IF(K376/$S$4&lt;0.75,'Commission Rate and Quota'!$D$12,IF(K376/$S$4&lt;0.9,'Commission Rate and Quota'!$D$13,IF('Impact of Quota'!K376/$S$4,'Commission Rate and Quota'!$D$14,IF('Impact of Quota'!K376/$S$4&lt;1.25,'Commission Rate and Quota'!$D$15,'Commission Rate and Quota'!$D$16))))),IF(K376/$S$4&lt;0.5,'Commission Rate and Quota'!$E$11,IF(K376/$S$4&lt;0.75,'Commission Rate and Quota'!$E$12,IF(K376/$S$4&lt;0.9,'Commission Rate and Quota'!$E$13,IF(K376/$S$4&lt;1,'Commission Rate and Quota'!$E$14,IF(K376/$S$4&lt;1.25,'Commission Rate and Quota'!$E$15,'Commission Rate and Quota'!$E$16))))))</f>
        <v>0.1</v>
      </c>
      <c r="R376" s="34">
        <f t="shared" si="30"/>
        <v>68.400000000000006</v>
      </c>
    </row>
    <row r="377" spans="1:18" x14ac:dyDescent="0.25">
      <c r="A377" s="43" t="s">
        <v>47</v>
      </c>
      <c r="B377" s="44">
        <v>45982</v>
      </c>
      <c r="C377" s="43">
        <v>37624</v>
      </c>
      <c r="D377" s="45">
        <v>1386</v>
      </c>
      <c r="E377" s="45">
        <v>225.32</v>
      </c>
      <c r="F377" s="43" t="s">
        <v>33</v>
      </c>
      <c r="G377" s="43">
        <v>1260</v>
      </c>
      <c r="H377" s="43" t="s">
        <v>14</v>
      </c>
      <c r="I377" s="43" t="s">
        <v>34</v>
      </c>
      <c r="J377" s="43" t="s">
        <v>11</v>
      </c>
      <c r="K377" s="46">
        <f t="shared" si="31"/>
        <v>2998335.7999999993</v>
      </c>
      <c r="L377" s="47">
        <f>IF(I377="Product",IF(K377/'Commission Rate and Quota'!$D$5&lt;0.5,'Commission Rate and Quota'!$D$11,IF(K377/'Commission Rate and Quota'!$D$5&lt;0.75,'Commission Rate and Quota'!$D$12,IF(K377/'Commission Rate and Quota'!$D$5&lt;0.9,'Commission Rate and Quota'!$D$13,IF('Impact of Quota'!K377/'Commission Rate and Quota'!$D$5&lt;1,'Commission Rate and Quota'!$D$14,IF('Impact of Quota'!K377/'Commission Rate and Quota'!$D$5&lt;1.25,'Commission Rate and Quota'!$D$15,'Commission Rate and Quota'!$D$16))))),IF(K377/'Commission Rate and Quota'!$E$5&lt;0.5,'Commission Rate and Quota'!$E$11,IF(K377/'Commission Rate and Quota'!$E$5&lt;0.75,'Commission Rate and Quota'!$E$12,IF(K377/'Commission Rate and Quota'!$E$5&lt;0.9,'Commission Rate and Quota'!$E$13,IF(K377/'Commission Rate and Quota'!$E$5&lt;1,'Commission Rate and Quota'!$E$14,IF(K377/'Commission Rate and Quota'!$E$5&lt;1.25,'Commission Rate and Quota'!$E$15,'Commission Rate and Quota'!$E$16))))))</f>
        <v>0.1</v>
      </c>
      <c r="M377" s="46">
        <f t="shared" si="32"/>
        <v>138.6</v>
      </c>
      <c r="N377" s="51">
        <f>IF(I377="Product",K377/'Commission Rate and Quota'!$D$5,K377/'Commission Rate and Quota'!$E$5)</f>
        <v>0.86009818019821327</v>
      </c>
      <c r="O377" s="43">
        <f t="shared" si="33"/>
        <v>0</v>
      </c>
      <c r="P377" s="29">
        <f t="shared" si="34"/>
        <v>0.16256854256854256</v>
      </c>
      <c r="Q377" s="47">
        <f>IF(I377="Product",IF(K377/$S$4&lt;0.5,'Commission Rate and Quota'!$D$11,IF(K377/$S$4&lt;0.75,'Commission Rate and Quota'!$D$12,IF(K377/$S$4&lt;0.9,'Commission Rate and Quota'!$D$13,IF('Impact of Quota'!K377/$S$4,'Commission Rate and Quota'!$D$14,IF('Impact of Quota'!K377/$S$4&lt;1.25,'Commission Rate and Quota'!$D$15,'Commission Rate and Quota'!$D$16))))),IF(K377/$S$4&lt;0.5,'Commission Rate and Quota'!$E$11,IF(K377/$S$4&lt;0.75,'Commission Rate and Quota'!$E$12,IF(K377/$S$4&lt;0.9,'Commission Rate and Quota'!$E$13,IF(K377/$S$4&lt;1,'Commission Rate and Quota'!$E$14,IF(K377/$S$4&lt;1.25,'Commission Rate and Quota'!$E$15,'Commission Rate and Quota'!$E$16))))))</f>
        <v>0.1</v>
      </c>
      <c r="R377" s="34">
        <f t="shared" si="30"/>
        <v>138.6</v>
      </c>
    </row>
    <row r="378" spans="1:18" x14ac:dyDescent="0.25">
      <c r="A378" s="43" t="s">
        <v>47</v>
      </c>
      <c r="B378" s="44">
        <v>45982</v>
      </c>
      <c r="C378" s="43">
        <v>37624</v>
      </c>
      <c r="D378" s="45">
        <v>103.96</v>
      </c>
      <c r="E378" s="45">
        <v>0</v>
      </c>
      <c r="F378" s="43" t="s">
        <v>33</v>
      </c>
      <c r="G378" s="43">
        <v>1260</v>
      </c>
      <c r="H378" s="43" t="s">
        <v>14</v>
      </c>
      <c r="I378" s="43" t="s">
        <v>34</v>
      </c>
      <c r="J378" s="43" t="s">
        <v>11</v>
      </c>
      <c r="K378" s="46">
        <f t="shared" si="31"/>
        <v>2998439.7599999993</v>
      </c>
      <c r="L378" s="47">
        <f>IF(I378="Product",IF(K378/'Commission Rate and Quota'!$D$5&lt;0.5,'Commission Rate and Quota'!$D$11,IF(K378/'Commission Rate and Quota'!$D$5&lt;0.75,'Commission Rate and Quota'!$D$12,IF(K378/'Commission Rate and Quota'!$D$5&lt;0.9,'Commission Rate and Quota'!$D$13,IF('Impact of Quota'!K378/'Commission Rate and Quota'!$D$5&lt;1,'Commission Rate and Quota'!$D$14,IF('Impact of Quota'!K378/'Commission Rate and Quota'!$D$5&lt;1.25,'Commission Rate and Quota'!$D$15,'Commission Rate and Quota'!$D$16))))),IF(K378/'Commission Rate and Quota'!$E$5&lt;0.5,'Commission Rate and Quota'!$E$11,IF(K378/'Commission Rate and Quota'!$E$5&lt;0.75,'Commission Rate and Quota'!$E$12,IF(K378/'Commission Rate and Quota'!$E$5&lt;0.9,'Commission Rate and Quota'!$E$13,IF(K378/'Commission Rate and Quota'!$E$5&lt;1,'Commission Rate and Quota'!$E$14,IF(K378/'Commission Rate and Quota'!$E$5&lt;1.25,'Commission Rate and Quota'!$E$15,'Commission Rate and Quota'!$E$16))))))</f>
        <v>0.1</v>
      </c>
      <c r="M378" s="46">
        <f t="shared" si="32"/>
        <v>10.396000000000001</v>
      </c>
      <c r="N378" s="51">
        <f>IF(I378="Product",K378/'Commission Rate and Quota'!$D$5,K378/'Commission Rate and Quota'!$E$5)</f>
        <v>0.86012800201030437</v>
      </c>
      <c r="O378" s="43">
        <f t="shared" si="33"/>
        <v>0</v>
      </c>
      <c r="P378" s="29">
        <f t="shared" si="34"/>
        <v>0</v>
      </c>
      <c r="Q378" s="47">
        <f>IF(I378="Product",IF(K378/$S$4&lt;0.5,'Commission Rate and Quota'!$D$11,IF(K378/$S$4&lt;0.75,'Commission Rate and Quota'!$D$12,IF(K378/$S$4&lt;0.9,'Commission Rate and Quota'!$D$13,IF('Impact of Quota'!K378/$S$4,'Commission Rate and Quota'!$D$14,IF('Impact of Quota'!K378/$S$4&lt;1.25,'Commission Rate and Quota'!$D$15,'Commission Rate and Quota'!$D$16))))),IF(K378/$S$4&lt;0.5,'Commission Rate and Quota'!$E$11,IF(K378/$S$4&lt;0.75,'Commission Rate and Quota'!$E$12,IF(K378/$S$4&lt;0.9,'Commission Rate and Quota'!$E$13,IF(K378/$S$4&lt;1,'Commission Rate and Quota'!$E$14,IF(K378/$S$4&lt;1.25,'Commission Rate and Quota'!$E$15,'Commission Rate and Quota'!$E$16))))))</f>
        <v>0.1</v>
      </c>
      <c r="R378" s="34">
        <f t="shared" si="30"/>
        <v>10.396000000000001</v>
      </c>
    </row>
    <row r="379" spans="1:18" x14ac:dyDescent="0.25">
      <c r="A379" s="43" t="s">
        <v>48</v>
      </c>
      <c r="B379" s="44">
        <v>45991</v>
      </c>
      <c r="C379" s="43">
        <v>37624</v>
      </c>
      <c r="D379" s="45">
        <v>132606.48000000001</v>
      </c>
      <c r="E379" s="45">
        <v>16710.63</v>
      </c>
      <c r="F379" s="43" t="s">
        <v>33</v>
      </c>
      <c r="G379" s="43">
        <v>1260</v>
      </c>
      <c r="H379" s="43" t="s">
        <v>14</v>
      </c>
      <c r="I379" s="43" t="s">
        <v>34</v>
      </c>
      <c r="J379" s="43" t="s">
        <v>11</v>
      </c>
      <c r="K379" s="46">
        <f t="shared" si="31"/>
        <v>3131046.2399999993</v>
      </c>
      <c r="L379" s="47">
        <f>IF(I379="Product",IF(K379/'Commission Rate and Quota'!$D$5&lt;0.5,'Commission Rate and Quota'!$D$11,IF(K379/'Commission Rate and Quota'!$D$5&lt;0.75,'Commission Rate and Quota'!$D$12,IF(K379/'Commission Rate and Quota'!$D$5&lt;0.9,'Commission Rate and Quota'!$D$13,IF('Impact of Quota'!K379/'Commission Rate and Quota'!$D$5&lt;1,'Commission Rate and Quota'!$D$14,IF('Impact of Quota'!K379/'Commission Rate and Quota'!$D$5&lt;1.25,'Commission Rate and Quota'!$D$15,'Commission Rate and Quota'!$D$16))))),IF(K379/'Commission Rate and Quota'!$E$5&lt;0.5,'Commission Rate and Quota'!$E$11,IF(K379/'Commission Rate and Quota'!$E$5&lt;0.75,'Commission Rate and Quota'!$E$12,IF(K379/'Commission Rate and Quota'!$E$5&lt;0.9,'Commission Rate and Quota'!$E$13,IF(K379/'Commission Rate and Quota'!$E$5&lt;1,'Commission Rate and Quota'!$E$14,IF(K379/'Commission Rate and Quota'!$E$5&lt;1.25,'Commission Rate and Quota'!$E$15,'Commission Rate and Quota'!$E$16))))))</f>
        <v>0.1</v>
      </c>
      <c r="M379" s="46">
        <f t="shared" si="32"/>
        <v>13260.648000000001</v>
      </c>
      <c r="N379" s="51">
        <f>IF(I379="Product",K379/'Commission Rate and Quota'!$D$5,K379/'Commission Rate and Quota'!$E$5)</f>
        <v>0.89816730105429088</v>
      </c>
      <c r="O379" s="43">
        <f t="shared" si="33"/>
        <v>0</v>
      </c>
      <c r="P379" s="29">
        <f t="shared" si="34"/>
        <v>0.12601669239693264</v>
      </c>
      <c r="Q379" s="47">
        <f>IF(I379="Product",IF(K379/$S$4&lt;0.5,'Commission Rate and Quota'!$D$11,IF(K379/$S$4&lt;0.75,'Commission Rate and Quota'!$D$12,IF(K379/$S$4&lt;0.9,'Commission Rate and Quota'!$D$13,IF('Impact of Quota'!K379/$S$4,'Commission Rate and Quota'!$D$14,IF('Impact of Quota'!K379/$S$4&lt;1.25,'Commission Rate and Quota'!$D$15,'Commission Rate and Quota'!$D$16))))),IF(K379/$S$4&lt;0.5,'Commission Rate and Quota'!$E$11,IF(K379/$S$4&lt;0.75,'Commission Rate and Quota'!$E$12,IF(K379/$S$4&lt;0.9,'Commission Rate and Quota'!$E$13,IF(K379/$S$4&lt;1,'Commission Rate and Quota'!$E$14,IF(K379/$S$4&lt;1.25,'Commission Rate and Quota'!$E$15,'Commission Rate and Quota'!$E$16))))))</f>
        <v>0.1</v>
      </c>
      <c r="R379" s="34">
        <f t="shared" si="30"/>
        <v>13260.648000000001</v>
      </c>
    </row>
    <row r="380" spans="1:18" x14ac:dyDescent="0.25">
      <c r="A380" s="43" t="s">
        <v>153</v>
      </c>
      <c r="B380" s="44">
        <v>45991</v>
      </c>
      <c r="C380" s="43">
        <v>70610</v>
      </c>
      <c r="D380" s="45">
        <v>606668</v>
      </c>
      <c r="E380" s="45">
        <v>78793</v>
      </c>
      <c r="F380" s="43" t="s">
        <v>33</v>
      </c>
      <c r="G380" s="43">
        <v>1260</v>
      </c>
      <c r="H380" s="43" t="s">
        <v>14</v>
      </c>
      <c r="I380" s="43" t="s">
        <v>34</v>
      </c>
      <c r="J380" s="43" t="s">
        <v>11</v>
      </c>
      <c r="K380" s="46">
        <f t="shared" si="31"/>
        <v>3737714.2399999993</v>
      </c>
      <c r="L380" s="47">
        <f>IF(I380="Product",IF(K380/'Commission Rate and Quota'!$D$5&lt;0.5,'Commission Rate and Quota'!$D$11,IF(K380/'Commission Rate and Quota'!$D$5&lt;0.75,'Commission Rate and Quota'!$D$12,IF(K380/'Commission Rate and Quota'!$D$5&lt;0.9,'Commission Rate and Quota'!$D$13,IF('Impact of Quota'!K380/'Commission Rate and Quota'!$D$5&lt;1,'Commission Rate and Quota'!$D$14,IF('Impact of Quota'!K380/'Commission Rate and Quota'!$D$5&lt;1.25,'Commission Rate and Quota'!$D$15,'Commission Rate and Quota'!$D$16))))),IF(K380/'Commission Rate and Quota'!$E$5&lt;0.5,'Commission Rate and Quota'!$E$11,IF(K380/'Commission Rate and Quota'!$E$5&lt;0.75,'Commission Rate and Quota'!$E$12,IF(K380/'Commission Rate and Quota'!$E$5&lt;0.9,'Commission Rate and Quota'!$E$13,IF(K380/'Commission Rate and Quota'!$E$5&lt;1,'Commission Rate and Quota'!$E$14,IF(K380/'Commission Rate and Quota'!$E$5&lt;1.25,'Commission Rate and Quota'!$E$15,'Commission Rate and Quota'!$E$16))))))</f>
        <v>0.18</v>
      </c>
      <c r="M380" s="46">
        <f t="shared" si="32"/>
        <v>109200.23999999999</v>
      </c>
      <c r="N380" s="51">
        <f>IF(I380="Product",K380/'Commission Rate and Quota'!$D$5,K380/'Commission Rate and Quota'!$E$5)</f>
        <v>1.0721951877187832</v>
      </c>
      <c r="O380" s="43">
        <f t="shared" si="33"/>
        <v>0</v>
      </c>
      <c r="P380" s="29">
        <f t="shared" si="34"/>
        <v>0.12987828598178905</v>
      </c>
      <c r="Q380" s="47">
        <f>IF(I380="Product",IF(K380/$S$4&lt;0.5,'Commission Rate and Quota'!$D$11,IF(K380/$S$4&lt;0.75,'Commission Rate and Quota'!$D$12,IF(K380/$S$4&lt;0.9,'Commission Rate and Quota'!$D$13,IF('Impact of Quota'!K380/$S$4,'Commission Rate and Quota'!$D$14,IF('Impact of Quota'!K380/$S$4&lt;1.25,'Commission Rate and Quota'!$D$15,'Commission Rate and Quota'!$D$16))))),IF(K380/$S$4&lt;0.5,'Commission Rate and Quota'!$E$11,IF(K380/$S$4&lt;0.75,'Commission Rate and Quota'!$E$12,IF(K380/$S$4&lt;0.9,'Commission Rate and Quota'!$E$13,IF(K380/$S$4&lt;1,'Commission Rate and Quota'!$E$14,IF(K380/$S$4&lt;1.25,'Commission Rate and Quota'!$E$15,'Commission Rate and Quota'!$E$16))))))</f>
        <v>0.16</v>
      </c>
      <c r="R380" s="34">
        <f t="shared" ref="R380:R443" si="35">Q380*D380</f>
        <v>97066.880000000005</v>
      </c>
    </row>
    <row r="381" spans="1:18" x14ac:dyDescent="0.25">
      <c r="A381" s="43" t="s">
        <v>153</v>
      </c>
      <c r="B381" s="44">
        <v>45991</v>
      </c>
      <c r="C381" s="43">
        <v>70610</v>
      </c>
      <c r="D381" s="45">
        <v>373234.16</v>
      </c>
      <c r="E381" s="45">
        <v>47869.16</v>
      </c>
      <c r="F381" s="43" t="s">
        <v>33</v>
      </c>
      <c r="G381" s="43">
        <v>1260</v>
      </c>
      <c r="H381" s="43" t="s">
        <v>14</v>
      </c>
      <c r="I381" s="43" t="s">
        <v>34</v>
      </c>
      <c r="J381" s="43" t="s">
        <v>11</v>
      </c>
      <c r="K381" s="46">
        <f t="shared" ref="K381:K406" si="36">D381+K380</f>
        <v>4110948.3999999994</v>
      </c>
      <c r="L381" s="47">
        <f>IF(I381="Product",IF(K381/'Commission Rate and Quota'!$D$5&lt;0.5,'Commission Rate and Quota'!$D$11,IF(K381/'Commission Rate and Quota'!$D$5&lt;0.75,'Commission Rate and Quota'!$D$12,IF(K381/'Commission Rate and Quota'!$D$5&lt;0.9,'Commission Rate and Quota'!$D$13,IF('Impact of Quota'!K381/'Commission Rate and Quota'!$D$5&lt;1,'Commission Rate and Quota'!$D$14,IF('Impact of Quota'!K381/'Commission Rate and Quota'!$D$5&lt;1.25,'Commission Rate and Quota'!$D$15,'Commission Rate and Quota'!$D$16))))),IF(K381/'Commission Rate and Quota'!$E$5&lt;0.5,'Commission Rate and Quota'!$E$11,IF(K381/'Commission Rate and Quota'!$E$5&lt;0.75,'Commission Rate and Quota'!$E$12,IF(K381/'Commission Rate and Quota'!$E$5&lt;0.9,'Commission Rate and Quota'!$E$13,IF(K381/'Commission Rate and Quota'!$E$5&lt;1,'Commission Rate and Quota'!$E$14,IF(K381/'Commission Rate and Quota'!$E$5&lt;1.25,'Commission Rate and Quota'!$E$15,'Commission Rate and Quota'!$E$16))))))</f>
        <v>0.18</v>
      </c>
      <c r="M381" s="46">
        <f t="shared" si="32"/>
        <v>67182.148799999995</v>
      </c>
      <c r="N381" s="51">
        <f>IF(I381="Product",K381/'Commission Rate and Quota'!$D$5,K381/'Commission Rate and Quota'!$E$5)</f>
        <v>1.1792605877329541</v>
      </c>
      <c r="O381" s="43">
        <f t="shared" si="33"/>
        <v>0</v>
      </c>
      <c r="P381" s="29">
        <f t="shared" si="34"/>
        <v>0.12825503431947388</v>
      </c>
      <c r="Q381" s="47">
        <f>IF(I381="Product",IF(K381/$S$4&lt;0.5,'Commission Rate and Quota'!$D$11,IF(K381/$S$4&lt;0.75,'Commission Rate and Quota'!$D$12,IF(K381/$S$4&lt;0.9,'Commission Rate and Quota'!$D$13,IF('Impact of Quota'!K381/$S$4,'Commission Rate and Quota'!$D$14,IF('Impact of Quota'!K381/$S$4&lt;1.25,'Commission Rate and Quota'!$D$15,'Commission Rate and Quota'!$D$16))))),IF(K381/$S$4&lt;0.5,'Commission Rate and Quota'!$E$11,IF(K381/$S$4&lt;0.75,'Commission Rate and Quota'!$E$12,IF(K381/$S$4&lt;0.9,'Commission Rate and Quota'!$E$13,IF(K381/$S$4&lt;1,'Commission Rate and Quota'!$E$14,IF(K381/$S$4&lt;1.25,'Commission Rate and Quota'!$E$15,'Commission Rate and Quota'!$E$16))))))</f>
        <v>0.16</v>
      </c>
      <c r="R381" s="34">
        <f t="shared" si="35"/>
        <v>59717.465599999996</v>
      </c>
    </row>
    <row r="382" spans="1:18" x14ac:dyDescent="0.25">
      <c r="A382" s="43" t="s">
        <v>153</v>
      </c>
      <c r="B382" s="44">
        <v>45991</v>
      </c>
      <c r="C382" s="43">
        <v>70610</v>
      </c>
      <c r="D382" s="45">
        <v>72601.679999999993</v>
      </c>
      <c r="E382" s="45">
        <v>0</v>
      </c>
      <c r="F382" s="43" t="s">
        <v>33</v>
      </c>
      <c r="G382" s="43">
        <v>1260</v>
      </c>
      <c r="H382" s="43" t="s">
        <v>14</v>
      </c>
      <c r="I382" s="43" t="s">
        <v>34</v>
      </c>
      <c r="J382" s="43" t="s">
        <v>11</v>
      </c>
      <c r="K382" s="46">
        <f t="shared" si="36"/>
        <v>4183550.0799999996</v>
      </c>
      <c r="L382" s="47">
        <f>IF(I382="Product",IF(K382/'Commission Rate and Quota'!$D$5&lt;0.5,'Commission Rate and Quota'!$D$11,IF(K382/'Commission Rate and Quota'!$D$5&lt;0.75,'Commission Rate and Quota'!$D$12,IF(K382/'Commission Rate and Quota'!$D$5&lt;0.9,'Commission Rate and Quota'!$D$13,IF('Impact of Quota'!K382/'Commission Rate and Quota'!$D$5&lt;1,'Commission Rate and Quota'!$D$14,IF('Impact of Quota'!K382/'Commission Rate and Quota'!$D$5&lt;1.25,'Commission Rate and Quota'!$D$15,'Commission Rate and Quota'!$D$16))))),IF(K382/'Commission Rate and Quota'!$E$5&lt;0.5,'Commission Rate and Quota'!$E$11,IF(K382/'Commission Rate and Quota'!$E$5&lt;0.75,'Commission Rate and Quota'!$E$12,IF(K382/'Commission Rate and Quota'!$E$5&lt;0.9,'Commission Rate and Quota'!$E$13,IF(K382/'Commission Rate and Quota'!$E$5&lt;1,'Commission Rate and Quota'!$E$14,IF(K382/'Commission Rate and Quota'!$E$5&lt;1.25,'Commission Rate and Quota'!$E$15,'Commission Rate and Quota'!$E$16))))))</f>
        <v>0.18</v>
      </c>
      <c r="M382" s="46">
        <f t="shared" si="32"/>
        <v>13068.302399999999</v>
      </c>
      <c r="N382" s="51">
        <f>IF(I382="Product",K382/'Commission Rate and Quota'!$D$5,K382/'Commission Rate and Quota'!$E$5)</f>
        <v>1.2000869984529718</v>
      </c>
      <c r="O382" s="43">
        <f t="shared" si="33"/>
        <v>0</v>
      </c>
      <c r="P382" s="29">
        <f t="shared" si="34"/>
        <v>0</v>
      </c>
      <c r="Q382" s="47">
        <f>IF(I382="Product",IF(K382/$S$4&lt;0.5,'Commission Rate and Quota'!$D$11,IF(K382/$S$4&lt;0.75,'Commission Rate and Quota'!$D$12,IF(K382/$S$4&lt;0.9,'Commission Rate and Quota'!$D$13,IF('Impact of Quota'!K382/$S$4,'Commission Rate and Quota'!$D$14,IF('Impact of Quota'!K382/$S$4&lt;1.25,'Commission Rate and Quota'!$D$15,'Commission Rate and Quota'!$D$16))))),IF(K382/$S$4&lt;0.5,'Commission Rate and Quota'!$E$11,IF(K382/$S$4&lt;0.75,'Commission Rate and Quota'!$E$12,IF(K382/$S$4&lt;0.9,'Commission Rate and Quota'!$E$13,IF(K382/$S$4&lt;1,'Commission Rate and Quota'!$E$14,IF(K382/$S$4&lt;1.25,'Commission Rate and Quota'!$E$15,'Commission Rate and Quota'!$E$16))))))</f>
        <v>0.16</v>
      </c>
      <c r="R382" s="34">
        <f t="shared" si="35"/>
        <v>11616.2688</v>
      </c>
    </row>
    <row r="383" spans="1:18" x14ac:dyDescent="0.25">
      <c r="A383" s="43" t="s">
        <v>155</v>
      </c>
      <c r="B383" s="44">
        <v>45991</v>
      </c>
      <c r="C383" s="43">
        <v>70610</v>
      </c>
      <c r="D383" s="45">
        <v>9900</v>
      </c>
      <c r="E383" s="45">
        <v>0</v>
      </c>
      <c r="F383" s="43" t="s">
        <v>33</v>
      </c>
      <c r="G383" s="43">
        <v>1260</v>
      </c>
      <c r="H383" s="43" t="s">
        <v>14</v>
      </c>
      <c r="I383" s="43" t="s">
        <v>34</v>
      </c>
      <c r="J383" s="43" t="s">
        <v>11</v>
      </c>
      <c r="K383" s="46">
        <f t="shared" si="36"/>
        <v>4193450.0799999996</v>
      </c>
      <c r="L383" s="47">
        <f>IF(I383="Product",IF(K383/'Commission Rate and Quota'!$D$5&lt;0.5,'Commission Rate and Quota'!$D$11,IF(K383/'Commission Rate and Quota'!$D$5&lt;0.75,'Commission Rate and Quota'!$D$12,IF(K383/'Commission Rate and Quota'!$D$5&lt;0.9,'Commission Rate and Quota'!$D$13,IF('Impact of Quota'!K383/'Commission Rate and Quota'!$D$5&lt;1,'Commission Rate and Quota'!$D$14,IF('Impact of Quota'!K383/'Commission Rate and Quota'!$D$5&lt;1.25,'Commission Rate and Quota'!$D$15,'Commission Rate and Quota'!$D$16))))),IF(K383/'Commission Rate and Quota'!$E$5&lt;0.5,'Commission Rate and Quota'!$E$11,IF(K383/'Commission Rate and Quota'!$E$5&lt;0.75,'Commission Rate and Quota'!$E$12,IF(K383/'Commission Rate and Quota'!$E$5&lt;0.9,'Commission Rate and Quota'!$E$13,IF(K383/'Commission Rate and Quota'!$E$5&lt;1,'Commission Rate and Quota'!$E$14,IF(K383/'Commission Rate and Quota'!$E$5&lt;1.25,'Commission Rate and Quota'!$E$15,'Commission Rate and Quota'!$E$16))))))</f>
        <v>0.18</v>
      </c>
      <c r="M383" s="46">
        <f t="shared" si="32"/>
        <v>1782</v>
      </c>
      <c r="N383" s="51">
        <f>IF(I383="Product",K383/'Commission Rate and Quota'!$D$5,K383/'Commission Rate and Quota'!$E$5)</f>
        <v>1.2029268978344763</v>
      </c>
      <c r="O383" s="43">
        <f t="shared" si="33"/>
        <v>0</v>
      </c>
      <c r="P383" s="29">
        <f t="shared" si="34"/>
        <v>0</v>
      </c>
      <c r="Q383" s="47">
        <f>IF(I383="Product",IF(K383/$S$4&lt;0.5,'Commission Rate and Quota'!$D$11,IF(K383/$S$4&lt;0.75,'Commission Rate and Quota'!$D$12,IF(K383/$S$4&lt;0.9,'Commission Rate and Quota'!$D$13,IF('Impact of Quota'!K383/$S$4,'Commission Rate and Quota'!$D$14,IF('Impact of Quota'!K383/$S$4&lt;1.25,'Commission Rate and Quota'!$D$15,'Commission Rate and Quota'!$D$16))))),IF(K383/$S$4&lt;0.5,'Commission Rate and Quota'!$E$11,IF(K383/$S$4&lt;0.75,'Commission Rate and Quota'!$E$12,IF(K383/$S$4&lt;0.9,'Commission Rate and Quota'!$E$13,IF(K383/$S$4&lt;1,'Commission Rate and Quota'!$E$14,IF(K383/$S$4&lt;1.25,'Commission Rate and Quota'!$E$15,'Commission Rate and Quota'!$E$16))))))</f>
        <v>0.16</v>
      </c>
      <c r="R383" s="34">
        <f t="shared" si="35"/>
        <v>1584</v>
      </c>
    </row>
    <row r="384" spans="1:18" x14ac:dyDescent="0.25">
      <c r="A384" s="43" t="s">
        <v>155</v>
      </c>
      <c r="B384" s="44">
        <v>45991</v>
      </c>
      <c r="C384" s="43">
        <v>70610</v>
      </c>
      <c r="D384" s="45">
        <v>720.45</v>
      </c>
      <c r="E384" s="45">
        <v>0</v>
      </c>
      <c r="F384" s="43" t="s">
        <v>33</v>
      </c>
      <c r="G384" s="43">
        <v>1260</v>
      </c>
      <c r="H384" s="43" t="s">
        <v>14</v>
      </c>
      <c r="I384" s="43" t="s">
        <v>34</v>
      </c>
      <c r="J384" s="43" t="s">
        <v>11</v>
      </c>
      <c r="K384" s="46">
        <f t="shared" si="36"/>
        <v>4194170.53</v>
      </c>
      <c r="L384" s="47">
        <f>IF(I384="Product",IF(K384/'Commission Rate and Quota'!$D$5&lt;0.5,'Commission Rate and Quota'!$D$11,IF(K384/'Commission Rate and Quota'!$D$5&lt;0.75,'Commission Rate and Quota'!$D$12,IF(K384/'Commission Rate and Quota'!$D$5&lt;0.9,'Commission Rate and Quota'!$D$13,IF('Impact of Quota'!K384/'Commission Rate and Quota'!$D$5&lt;1,'Commission Rate and Quota'!$D$14,IF('Impact of Quota'!K384/'Commission Rate and Quota'!$D$5&lt;1.25,'Commission Rate and Quota'!$D$15,'Commission Rate and Quota'!$D$16))))),IF(K384/'Commission Rate and Quota'!$E$5&lt;0.5,'Commission Rate and Quota'!$E$11,IF(K384/'Commission Rate and Quota'!$E$5&lt;0.75,'Commission Rate and Quota'!$E$12,IF(K384/'Commission Rate and Quota'!$E$5&lt;0.9,'Commission Rate and Quota'!$E$13,IF(K384/'Commission Rate and Quota'!$E$5&lt;1,'Commission Rate and Quota'!$E$14,IF(K384/'Commission Rate and Quota'!$E$5&lt;1.25,'Commission Rate and Quota'!$E$15,'Commission Rate and Quota'!$E$16))))))</f>
        <v>0.18</v>
      </c>
      <c r="M384" s="46">
        <f t="shared" si="32"/>
        <v>129.68100000000001</v>
      </c>
      <c r="N384" s="51">
        <f>IF(I384="Product",K384/'Commission Rate and Quota'!$D$5,K384/'Commission Rate and Quota'!$E$5)</f>
        <v>1.2031335650576485</v>
      </c>
      <c r="O384" s="43">
        <f t="shared" si="33"/>
        <v>0</v>
      </c>
      <c r="P384" s="29">
        <f t="shared" si="34"/>
        <v>0</v>
      </c>
      <c r="Q384" s="47">
        <f>IF(I384="Product",IF(K384/$S$4&lt;0.5,'Commission Rate and Quota'!$D$11,IF(K384/$S$4&lt;0.75,'Commission Rate and Quota'!$D$12,IF(K384/$S$4&lt;0.9,'Commission Rate and Quota'!$D$13,IF('Impact of Quota'!K384/$S$4,'Commission Rate and Quota'!$D$14,IF('Impact of Quota'!K384/$S$4&lt;1.25,'Commission Rate and Quota'!$D$15,'Commission Rate and Quota'!$D$16))))),IF(K384/$S$4&lt;0.5,'Commission Rate and Quota'!$E$11,IF(K384/$S$4&lt;0.75,'Commission Rate and Quota'!$E$12,IF(K384/$S$4&lt;0.9,'Commission Rate and Quota'!$E$13,IF(K384/$S$4&lt;1,'Commission Rate and Quota'!$E$14,IF(K384/$S$4&lt;1.25,'Commission Rate and Quota'!$E$15,'Commission Rate and Quota'!$E$16))))))</f>
        <v>0.16</v>
      </c>
      <c r="R384" s="34">
        <f t="shared" si="35"/>
        <v>115.27200000000001</v>
      </c>
    </row>
    <row r="385" spans="1:18" x14ac:dyDescent="0.25">
      <c r="A385" s="43" t="s">
        <v>156</v>
      </c>
      <c r="B385" s="44">
        <v>45991</v>
      </c>
      <c r="C385" s="43">
        <v>70610</v>
      </c>
      <c r="D385" s="45">
        <v>9900</v>
      </c>
      <c r="E385" s="45">
        <v>0</v>
      </c>
      <c r="F385" s="43" t="s">
        <v>33</v>
      </c>
      <c r="G385" s="43">
        <v>1260</v>
      </c>
      <c r="H385" s="43" t="s">
        <v>14</v>
      </c>
      <c r="I385" s="43" t="s">
        <v>34</v>
      </c>
      <c r="J385" s="43" t="s">
        <v>11</v>
      </c>
      <c r="K385" s="46">
        <f t="shared" si="36"/>
        <v>4204070.5299999993</v>
      </c>
      <c r="L385" s="47">
        <f>IF(I385="Product",IF(K385/'Commission Rate and Quota'!$D$5&lt;0.5,'Commission Rate and Quota'!$D$11,IF(K385/'Commission Rate and Quota'!$D$5&lt;0.75,'Commission Rate and Quota'!$D$12,IF(K385/'Commission Rate and Quota'!$D$5&lt;0.9,'Commission Rate and Quota'!$D$13,IF('Impact of Quota'!K385/'Commission Rate and Quota'!$D$5&lt;1,'Commission Rate and Quota'!$D$14,IF('Impact of Quota'!K385/'Commission Rate and Quota'!$D$5&lt;1.25,'Commission Rate and Quota'!$D$15,'Commission Rate and Quota'!$D$16))))),IF(K385/'Commission Rate and Quota'!$E$5&lt;0.5,'Commission Rate and Quota'!$E$11,IF(K385/'Commission Rate and Quota'!$E$5&lt;0.75,'Commission Rate and Quota'!$E$12,IF(K385/'Commission Rate and Quota'!$E$5&lt;0.9,'Commission Rate and Quota'!$E$13,IF(K385/'Commission Rate and Quota'!$E$5&lt;1,'Commission Rate and Quota'!$E$14,IF(K385/'Commission Rate and Quota'!$E$5&lt;1.25,'Commission Rate and Quota'!$E$15,'Commission Rate and Quota'!$E$16))))))</f>
        <v>0.18</v>
      </c>
      <c r="M385" s="46">
        <f t="shared" si="32"/>
        <v>1782</v>
      </c>
      <c r="N385" s="51">
        <f>IF(I385="Product",K385/'Commission Rate and Quota'!$D$5,K385/'Commission Rate and Quota'!$E$5)</f>
        <v>1.2059734644391527</v>
      </c>
      <c r="O385" s="43">
        <f t="shared" si="33"/>
        <v>0</v>
      </c>
      <c r="P385" s="29">
        <f t="shared" si="34"/>
        <v>0</v>
      </c>
      <c r="Q385" s="47">
        <f>IF(I385="Product",IF(K385/$S$4&lt;0.5,'Commission Rate and Quota'!$D$11,IF(K385/$S$4&lt;0.75,'Commission Rate and Quota'!$D$12,IF(K385/$S$4&lt;0.9,'Commission Rate and Quota'!$D$13,IF('Impact of Quota'!K385/$S$4,'Commission Rate and Quota'!$D$14,IF('Impact of Quota'!K385/$S$4&lt;1.25,'Commission Rate and Quota'!$D$15,'Commission Rate and Quota'!$D$16))))),IF(K385/$S$4&lt;0.5,'Commission Rate and Quota'!$E$11,IF(K385/$S$4&lt;0.75,'Commission Rate and Quota'!$E$12,IF(K385/$S$4&lt;0.9,'Commission Rate and Quota'!$E$13,IF(K385/$S$4&lt;1,'Commission Rate and Quota'!$E$14,IF(K385/$S$4&lt;1.25,'Commission Rate and Quota'!$E$15,'Commission Rate and Quota'!$E$16))))))</f>
        <v>0.16</v>
      </c>
      <c r="R385" s="34">
        <f t="shared" si="35"/>
        <v>1584</v>
      </c>
    </row>
    <row r="386" spans="1:18" x14ac:dyDescent="0.25">
      <c r="A386" s="43" t="s">
        <v>156</v>
      </c>
      <c r="B386" s="44">
        <v>45991</v>
      </c>
      <c r="C386" s="43">
        <v>70610</v>
      </c>
      <c r="D386" s="45">
        <v>678.83</v>
      </c>
      <c r="E386" s="45">
        <v>0</v>
      </c>
      <c r="F386" s="43" t="s">
        <v>33</v>
      </c>
      <c r="G386" s="43">
        <v>1260</v>
      </c>
      <c r="H386" s="43" t="s">
        <v>14</v>
      </c>
      <c r="I386" s="43" t="s">
        <v>34</v>
      </c>
      <c r="J386" s="43" t="s">
        <v>11</v>
      </c>
      <c r="K386" s="46">
        <f t="shared" si="36"/>
        <v>4204749.3599999994</v>
      </c>
      <c r="L386" s="47">
        <f>IF(I386="Product",IF(K386/'Commission Rate and Quota'!$D$5&lt;0.5,'Commission Rate and Quota'!$D$11,IF(K386/'Commission Rate and Quota'!$D$5&lt;0.75,'Commission Rate and Quota'!$D$12,IF(K386/'Commission Rate and Quota'!$D$5&lt;0.9,'Commission Rate and Quota'!$D$13,IF('Impact of Quota'!K386/'Commission Rate and Quota'!$D$5&lt;1,'Commission Rate and Quota'!$D$14,IF('Impact of Quota'!K386/'Commission Rate and Quota'!$D$5&lt;1.25,'Commission Rate and Quota'!$D$15,'Commission Rate and Quota'!$D$16))))),IF(K386/'Commission Rate and Quota'!$E$5&lt;0.5,'Commission Rate and Quota'!$E$11,IF(K386/'Commission Rate and Quota'!$E$5&lt;0.75,'Commission Rate and Quota'!$E$12,IF(K386/'Commission Rate and Quota'!$E$5&lt;0.9,'Commission Rate and Quota'!$E$13,IF(K386/'Commission Rate and Quota'!$E$5&lt;1,'Commission Rate and Quota'!$E$14,IF(K386/'Commission Rate and Quota'!$E$5&lt;1.25,'Commission Rate and Quota'!$E$15,'Commission Rate and Quota'!$E$16))))))</f>
        <v>0.18</v>
      </c>
      <c r="M386" s="46">
        <f t="shared" si="32"/>
        <v>122.18940000000001</v>
      </c>
      <c r="N386" s="51">
        <f>IF(I386="Product",K386/'Commission Rate and Quota'!$D$5,K386/'Commission Rate and Quota'!$E$5)</f>
        <v>1.2061681926105816</v>
      </c>
      <c r="O386" s="43">
        <f t="shared" si="33"/>
        <v>0</v>
      </c>
      <c r="P386" s="29">
        <f t="shared" si="34"/>
        <v>0</v>
      </c>
      <c r="Q386" s="47">
        <f>IF(I386="Product",IF(K386/$S$4&lt;0.5,'Commission Rate and Quota'!$D$11,IF(K386/$S$4&lt;0.75,'Commission Rate and Quota'!$D$12,IF(K386/$S$4&lt;0.9,'Commission Rate and Quota'!$D$13,IF('Impact of Quota'!K386/$S$4,'Commission Rate and Quota'!$D$14,IF('Impact of Quota'!K386/$S$4&lt;1.25,'Commission Rate and Quota'!$D$15,'Commission Rate and Quota'!$D$16))))),IF(K386/$S$4&lt;0.5,'Commission Rate and Quota'!$E$11,IF(K386/$S$4&lt;0.75,'Commission Rate and Quota'!$E$12,IF(K386/$S$4&lt;0.9,'Commission Rate and Quota'!$E$13,IF(K386/$S$4&lt;1,'Commission Rate and Quota'!$E$14,IF(K386/$S$4&lt;1.25,'Commission Rate and Quota'!$E$15,'Commission Rate and Quota'!$E$16))))))</f>
        <v>0.16</v>
      </c>
      <c r="R386" s="34">
        <f t="shared" si="35"/>
        <v>108.61280000000001</v>
      </c>
    </row>
    <row r="387" spans="1:18" x14ac:dyDescent="0.25">
      <c r="A387" s="43" t="s">
        <v>49</v>
      </c>
      <c r="B387" s="44">
        <v>45998</v>
      </c>
      <c r="C387" s="43">
        <v>37624</v>
      </c>
      <c r="D387" s="45">
        <v>56056</v>
      </c>
      <c r="E387" s="45">
        <v>9112.68</v>
      </c>
      <c r="F387" s="43" t="s">
        <v>33</v>
      </c>
      <c r="G387" s="43">
        <v>1260</v>
      </c>
      <c r="H387" s="43" t="s">
        <v>14</v>
      </c>
      <c r="I387" s="43" t="s">
        <v>34</v>
      </c>
      <c r="J387" s="43" t="s">
        <v>11</v>
      </c>
      <c r="K387" s="46">
        <f t="shared" si="36"/>
        <v>4260805.3599999994</v>
      </c>
      <c r="L387" s="47">
        <f>IF(I387="Product",IF(K387/'Commission Rate and Quota'!$D$5&lt;0.5,'Commission Rate and Quota'!$D$11,IF(K387/'Commission Rate and Quota'!$D$5&lt;0.75,'Commission Rate and Quota'!$D$12,IF(K387/'Commission Rate and Quota'!$D$5&lt;0.9,'Commission Rate and Quota'!$D$13,IF('Impact of Quota'!K387/'Commission Rate and Quota'!$D$5&lt;1,'Commission Rate and Quota'!$D$14,IF('Impact of Quota'!K387/'Commission Rate and Quota'!$D$5&lt;1.25,'Commission Rate and Quota'!$D$15,'Commission Rate and Quota'!$D$16))))),IF(K387/'Commission Rate and Quota'!$E$5&lt;0.5,'Commission Rate and Quota'!$E$11,IF(K387/'Commission Rate and Quota'!$E$5&lt;0.75,'Commission Rate and Quota'!$E$12,IF(K387/'Commission Rate and Quota'!$E$5&lt;0.9,'Commission Rate and Quota'!$E$13,IF(K387/'Commission Rate and Quota'!$E$5&lt;1,'Commission Rate and Quota'!$E$14,IF(K387/'Commission Rate and Quota'!$E$5&lt;1.25,'Commission Rate and Quota'!$E$15,'Commission Rate and Quota'!$E$16))))))</f>
        <v>0.18</v>
      </c>
      <c r="M387" s="46">
        <f t="shared" ref="M387:M450" si="37">L387*D387</f>
        <v>10090.08</v>
      </c>
      <c r="N387" s="51">
        <f>IF(I387="Product",K387/'Commission Rate and Quota'!$D$5,K387/'Commission Rate and Quota'!$E$5)</f>
        <v>1.2222483339974106</v>
      </c>
      <c r="O387" s="43">
        <f t="shared" ref="O387:O450" si="38">IF(N387&gt;1.25,1,0)</f>
        <v>0</v>
      </c>
      <c r="P387" s="29">
        <f t="shared" ref="P387:P450" si="39">E387/D387</f>
        <v>0.16256386470672185</v>
      </c>
      <c r="Q387" s="47">
        <f>IF(I387="Product",IF(K387/$S$4&lt;0.5,'Commission Rate and Quota'!$D$11,IF(K387/$S$4&lt;0.75,'Commission Rate and Quota'!$D$12,IF(K387/$S$4&lt;0.9,'Commission Rate and Quota'!$D$13,IF('Impact of Quota'!K387/$S$4,'Commission Rate and Quota'!$D$14,IF('Impact of Quota'!K387/$S$4&lt;1.25,'Commission Rate and Quota'!$D$15,'Commission Rate and Quota'!$D$16))))),IF(K387/$S$4&lt;0.5,'Commission Rate and Quota'!$E$11,IF(K387/$S$4&lt;0.75,'Commission Rate and Quota'!$E$12,IF(K387/$S$4&lt;0.9,'Commission Rate and Quota'!$E$13,IF(K387/$S$4&lt;1,'Commission Rate and Quota'!$E$14,IF(K387/$S$4&lt;1.25,'Commission Rate and Quota'!$E$15,'Commission Rate and Quota'!$E$16))))))</f>
        <v>0.16</v>
      </c>
      <c r="R387" s="34">
        <f t="shared" si="35"/>
        <v>8968.9600000000009</v>
      </c>
    </row>
    <row r="388" spans="1:18" x14ac:dyDescent="0.25">
      <c r="A388" s="43" t="s">
        <v>49</v>
      </c>
      <c r="B388" s="44">
        <v>45998</v>
      </c>
      <c r="C388" s="43">
        <v>37624</v>
      </c>
      <c r="D388" s="45">
        <v>4204.2</v>
      </c>
      <c r="E388" s="45">
        <v>0</v>
      </c>
      <c r="F388" s="43" t="s">
        <v>33</v>
      </c>
      <c r="G388" s="43">
        <v>1260</v>
      </c>
      <c r="H388" s="43" t="s">
        <v>14</v>
      </c>
      <c r="I388" s="43" t="s">
        <v>34</v>
      </c>
      <c r="J388" s="43" t="s">
        <v>11</v>
      </c>
      <c r="K388" s="46">
        <f t="shared" si="36"/>
        <v>4265009.5599999996</v>
      </c>
      <c r="L388" s="47">
        <f>IF(I388="Product",IF(K388/'Commission Rate and Quota'!$D$5&lt;0.5,'Commission Rate and Quota'!$D$11,IF(K388/'Commission Rate and Quota'!$D$5&lt;0.75,'Commission Rate and Quota'!$D$12,IF(K388/'Commission Rate and Quota'!$D$5&lt;0.9,'Commission Rate and Quota'!$D$13,IF('Impact of Quota'!K388/'Commission Rate and Quota'!$D$5&lt;1,'Commission Rate and Quota'!$D$14,IF('Impact of Quota'!K388/'Commission Rate and Quota'!$D$5&lt;1.25,'Commission Rate and Quota'!$D$15,'Commission Rate and Quota'!$D$16))))),IF(K388/'Commission Rate and Quota'!$E$5&lt;0.5,'Commission Rate and Quota'!$E$11,IF(K388/'Commission Rate and Quota'!$E$5&lt;0.75,'Commission Rate and Quota'!$E$12,IF(K388/'Commission Rate and Quota'!$E$5&lt;0.9,'Commission Rate and Quota'!$E$13,IF(K388/'Commission Rate and Quota'!$E$5&lt;1,'Commission Rate and Quota'!$E$14,IF(K388/'Commission Rate and Quota'!$E$5&lt;1.25,'Commission Rate and Quota'!$E$15,'Commission Rate and Quota'!$E$16))))))</f>
        <v>0.18</v>
      </c>
      <c r="M388" s="46">
        <f t="shared" si="37"/>
        <v>756.75599999999997</v>
      </c>
      <c r="N388" s="51">
        <f>IF(I388="Product",K388/'Commission Rate and Quota'!$D$5,K388/'Commission Rate and Quota'!$E$5)</f>
        <v>1.2234543446014228</v>
      </c>
      <c r="O388" s="43">
        <f t="shared" si="38"/>
        <v>0</v>
      </c>
      <c r="P388" s="29">
        <f t="shared" si="39"/>
        <v>0</v>
      </c>
      <c r="Q388" s="47">
        <f>IF(I388="Product",IF(K388/$S$4&lt;0.5,'Commission Rate and Quota'!$D$11,IF(K388/$S$4&lt;0.75,'Commission Rate and Quota'!$D$12,IF(K388/$S$4&lt;0.9,'Commission Rate and Quota'!$D$13,IF('Impact of Quota'!K388/$S$4,'Commission Rate and Quota'!$D$14,IF('Impact of Quota'!K388/$S$4&lt;1.25,'Commission Rate and Quota'!$D$15,'Commission Rate and Quota'!$D$16))))),IF(K388/$S$4&lt;0.5,'Commission Rate and Quota'!$E$11,IF(K388/$S$4&lt;0.75,'Commission Rate and Quota'!$E$12,IF(K388/$S$4&lt;0.9,'Commission Rate and Quota'!$E$13,IF(K388/$S$4&lt;1,'Commission Rate and Quota'!$E$14,IF(K388/$S$4&lt;1.25,'Commission Rate and Quota'!$E$15,'Commission Rate and Quota'!$E$16))))))</f>
        <v>0.16</v>
      </c>
      <c r="R388" s="34">
        <f t="shared" si="35"/>
        <v>672.67200000000003</v>
      </c>
    </row>
    <row r="389" spans="1:18" x14ac:dyDescent="0.25">
      <c r="A389" s="43" t="s">
        <v>121</v>
      </c>
      <c r="B389" s="44">
        <v>46001</v>
      </c>
      <c r="C389" s="43">
        <v>56586</v>
      </c>
      <c r="D389" s="45">
        <v>63060</v>
      </c>
      <c r="E389" s="45">
        <v>1260</v>
      </c>
      <c r="F389" s="43" t="s">
        <v>33</v>
      </c>
      <c r="G389" s="43">
        <v>1260</v>
      </c>
      <c r="H389" s="43" t="s">
        <v>14</v>
      </c>
      <c r="I389" s="43" t="s">
        <v>34</v>
      </c>
      <c r="J389" s="43" t="s">
        <v>11</v>
      </c>
      <c r="K389" s="46">
        <f t="shared" si="36"/>
        <v>4328069.5599999996</v>
      </c>
      <c r="L389" s="47">
        <f>IF(I389="Product",IF(K389/'Commission Rate and Quota'!$D$5&lt;0.5,'Commission Rate and Quota'!$D$11,IF(K389/'Commission Rate and Quota'!$D$5&lt;0.75,'Commission Rate and Quota'!$D$12,IF(K389/'Commission Rate and Quota'!$D$5&lt;0.9,'Commission Rate and Quota'!$D$13,IF('Impact of Quota'!K389/'Commission Rate and Quota'!$D$5&lt;1,'Commission Rate and Quota'!$D$14,IF('Impact of Quota'!K389/'Commission Rate and Quota'!$D$5&lt;1.25,'Commission Rate and Quota'!$D$15,'Commission Rate and Quota'!$D$16))))),IF(K389/'Commission Rate and Quota'!$E$5&lt;0.5,'Commission Rate and Quota'!$E$11,IF(K389/'Commission Rate and Quota'!$E$5&lt;0.75,'Commission Rate and Quota'!$E$12,IF(K389/'Commission Rate and Quota'!$E$5&lt;0.9,'Commission Rate and Quota'!$E$13,IF(K389/'Commission Rate and Quota'!$E$5&lt;1,'Commission Rate and Quota'!$E$14,IF(K389/'Commission Rate and Quota'!$E$5&lt;1.25,'Commission Rate and Quota'!$E$15,'Commission Rate and Quota'!$E$16))))))</f>
        <v>0.18</v>
      </c>
      <c r="M389" s="46">
        <f t="shared" si="37"/>
        <v>11350.8</v>
      </c>
      <c r="N389" s="51">
        <f>IF(I389="Product",K389/'Commission Rate and Quota'!$D$5,K389/'Commission Rate and Quota'!$E$5)</f>
        <v>1.2415436430860354</v>
      </c>
      <c r="O389" s="43">
        <f t="shared" si="38"/>
        <v>0</v>
      </c>
      <c r="P389" s="29">
        <f t="shared" si="39"/>
        <v>1.9980970504281638E-2</v>
      </c>
      <c r="Q389" s="47">
        <f>IF(I389="Product",IF(K389/$S$4&lt;0.5,'Commission Rate and Quota'!$D$11,IF(K389/$S$4&lt;0.75,'Commission Rate and Quota'!$D$12,IF(K389/$S$4&lt;0.9,'Commission Rate and Quota'!$D$13,IF('Impact of Quota'!K389/$S$4,'Commission Rate and Quota'!$D$14,IF('Impact of Quota'!K389/$S$4&lt;1.25,'Commission Rate and Quota'!$D$15,'Commission Rate and Quota'!$D$16))))),IF(K389/$S$4&lt;0.5,'Commission Rate and Quota'!$E$11,IF(K389/$S$4&lt;0.75,'Commission Rate and Quota'!$E$12,IF(K389/$S$4&lt;0.9,'Commission Rate and Quota'!$E$13,IF(K389/$S$4&lt;1,'Commission Rate and Quota'!$E$14,IF(K389/$S$4&lt;1.25,'Commission Rate and Quota'!$E$15,'Commission Rate and Quota'!$E$16))))))</f>
        <v>0.16</v>
      </c>
      <c r="R389" s="34">
        <f t="shared" si="35"/>
        <v>10089.6</v>
      </c>
    </row>
    <row r="390" spans="1:18" x14ac:dyDescent="0.25">
      <c r="A390" s="43" t="s">
        <v>121</v>
      </c>
      <c r="B390" s="44">
        <v>46001</v>
      </c>
      <c r="C390" s="43">
        <v>56586</v>
      </c>
      <c r="D390" s="45">
        <v>4729.5200000000004</v>
      </c>
      <c r="E390" s="45">
        <v>0</v>
      </c>
      <c r="F390" s="43" t="s">
        <v>33</v>
      </c>
      <c r="G390" s="43">
        <v>1260</v>
      </c>
      <c r="H390" s="43" t="s">
        <v>14</v>
      </c>
      <c r="I390" s="43" t="s">
        <v>34</v>
      </c>
      <c r="J390" s="43" t="s">
        <v>11</v>
      </c>
      <c r="K390" s="46">
        <f t="shared" si="36"/>
        <v>4332799.0799999991</v>
      </c>
      <c r="L390" s="47">
        <f>IF(I390="Product",IF(K390/'Commission Rate and Quota'!$D$5&lt;0.5,'Commission Rate and Quota'!$D$11,IF(K390/'Commission Rate and Quota'!$D$5&lt;0.75,'Commission Rate and Quota'!$D$12,IF(K390/'Commission Rate and Quota'!$D$5&lt;0.9,'Commission Rate and Quota'!$D$13,IF('Impact of Quota'!K390/'Commission Rate and Quota'!$D$5&lt;1,'Commission Rate and Quota'!$D$14,IF('Impact of Quota'!K390/'Commission Rate and Quota'!$D$5&lt;1.25,'Commission Rate and Quota'!$D$15,'Commission Rate and Quota'!$D$16))))),IF(K390/'Commission Rate and Quota'!$E$5&lt;0.5,'Commission Rate and Quota'!$E$11,IF(K390/'Commission Rate and Quota'!$E$5&lt;0.75,'Commission Rate and Quota'!$E$12,IF(K390/'Commission Rate and Quota'!$E$5&lt;0.9,'Commission Rate and Quota'!$E$13,IF(K390/'Commission Rate and Quota'!$E$5&lt;1,'Commission Rate and Quota'!$E$14,IF(K390/'Commission Rate and Quota'!$E$5&lt;1.25,'Commission Rate and Quota'!$E$15,'Commission Rate and Quota'!$E$16))))))</f>
        <v>0.18</v>
      </c>
      <c r="M390" s="46">
        <f t="shared" si="37"/>
        <v>851.31360000000006</v>
      </c>
      <c r="N390" s="51">
        <f>IF(I390="Product",K390/'Commission Rate and Quota'!$D$5,K390/'Commission Rate and Quota'!$E$5)</f>
        <v>1.2429003462095516</v>
      </c>
      <c r="O390" s="43">
        <f t="shared" si="38"/>
        <v>0</v>
      </c>
      <c r="P390" s="29">
        <f t="shared" si="39"/>
        <v>0</v>
      </c>
      <c r="Q390" s="47">
        <f>IF(I390="Product",IF(K390/$S$4&lt;0.5,'Commission Rate and Quota'!$D$11,IF(K390/$S$4&lt;0.75,'Commission Rate and Quota'!$D$12,IF(K390/$S$4&lt;0.9,'Commission Rate and Quota'!$D$13,IF('Impact of Quota'!K390/$S$4,'Commission Rate and Quota'!$D$14,IF('Impact of Quota'!K390/$S$4&lt;1.25,'Commission Rate and Quota'!$D$15,'Commission Rate and Quota'!$D$16))))),IF(K390/$S$4&lt;0.5,'Commission Rate and Quota'!$E$11,IF(K390/$S$4&lt;0.75,'Commission Rate and Quota'!$E$12,IF(K390/$S$4&lt;0.9,'Commission Rate and Quota'!$E$13,IF(K390/$S$4&lt;1,'Commission Rate and Quota'!$E$14,IF(K390/$S$4&lt;1.25,'Commission Rate and Quota'!$E$15,'Commission Rate and Quota'!$E$16))))))</f>
        <v>0.16</v>
      </c>
      <c r="R390" s="34">
        <f t="shared" si="35"/>
        <v>756.72320000000013</v>
      </c>
    </row>
    <row r="391" spans="1:18" x14ac:dyDescent="0.25">
      <c r="A391" s="43" t="s">
        <v>162</v>
      </c>
      <c r="B391" s="44">
        <v>46003</v>
      </c>
      <c r="C391" s="43">
        <v>81955</v>
      </c>
      <c r="D391" s="45">
        <v>62304.94</v>
      </c>
      <c r="E391" s="45">
        <v>4547.05</v>
      </c>
      <c r="F391" s="43" t="s">
        <v>33</v>
      </c>
      <c r="G391" s="43">
        <v>1260</v>
      </c>
      <c r="H391" s="43" t="s">
        <v>14</v>
      </c>
      <c r="I391" s="43" t="s">
        <v>34</v>
      </c>
      <c r="J391" s="43" t="s">
        <v>11</v>
      </c>
      <c r="K391" s="46">
        <f t="shared" si="36"/>
        <v>4395104.0199999996</v>
      </c>
      <c r="L391" s="47">
        <f>IF(I391="Product",IF(K391/'Commission Rate and Quota'!$D$5&lt;0.5,'Commission Rate and Quota'!$D$11,IF(K391/'Commission Rate and Quota'!$D$5&lt;0.75,'Commission Rate and Quota'!$D$12,IF(K391/'Commission Rate and Quota'!$D$5&lt;0.9,'Commission Rate and Quota'!$D$13,IF('Impact of Quota'!K391/'Commission Rate and Quota'!$D$5&lt;1,'Commission Rate and Quota'!$D$14,IF('Impact of Quota'!K391/'Commission Rate and Quota'!$D$5&lt;1.25,'Commission Rate and Quota'!$D$15,'Commission Rate and Quota'!$D$16))))),IF(K391/'Commission Rate and Quota'!$E$5&lt;0.5,'Commission Rate and Quota'!$E$11,IF(K391/'Commission Rate and Quota'!$E$5&lt;0.75,'Commission Rate and Quota'!$E$12,IF(K391/'Commission Rate and Quota'!$E$5&lt;0.9,'Commission Rate and Quota'!$E$13,IF(K391/'Commission Rate and Quota'!$E$5&lt;1,'Commission Rate and Quota'!$E$14,IF(K391/'Commission Rate and Quota'!$E$5&lt;1.25,'Commission Rate and Quota'!$E$15,'Commission Rate and Quota'!$E$16))))))</f>
        <v>0.2</v>
      </c>
      <c r="M391" s="46">
        <f t="shared" si="37"/>
        <v>12460.988000000001</v>
      </c>
      <c r="N391" s="51">
        <f>IF(I391="Product",K391/'Commission Rate and Quota'!$D$5,K391/'Commission Rate and Quota'!$E$5)</f>
        <v>1.2607730492974978</v>
      </c>
      <c r="O391" s="43">
        <f t="shared" si="38"/>
        <v>1</v>
      </c>
      <c r="P391" s="29">
        <f t="shared" si="39"/>
        <v>7.2980569437993206E-2</v>
      </c>
      <c r="Q391" s="47">
        <f>IF(I391="Product",IF(K391/$S$4&lt;0.5,'Commission Rate and Quota'!$D$11,IF(K391/$S$4&lt;0.75,'Commission Rate and Quota'!$D$12,IF(K391/$S$4&lt;0.9,'Commission Rate and Quota'!$D$13,IF('Impact of Quota'!K391/$S$4,'Commission Rate and Quota'!$D$14,IF('Impact of Quota'!K391/$S$4&lt;1.25,'Commission Rate and Quota'!$D$15,'Commission Rate and Quota'!$D$16))))),IF(K391/$S$4&lt;0.5,'Commission Rate and Quota'!$E$11,IF(K391/$S$4&lt;0.75,'Commission Rate and Quota'!$E$12,IF(K391/$S$4&lt;0.9,'Commission Rate and Quota'!$E$13,IF(K391/$S$4&lt;1,'Commission Rate and Quota'!$E$14,IF(K391/$S$4&lt;1.25,'Commission Rate and Quota'!$E$15,'Commission Rate and Quota'!$E$16))))))</f>
        <v>0.16</v>
      </c>
      <c r="R391" s="34">
        <f t="shared" si="35"/>
        <v>9968.7903999999999</v>
      </c>
    </row>
    <row r="392" spans="1:18" x14ac:dyDescent="0.25">
      <c r="A392" s="43" t="s">
        <v>197</v>
      </c>
      <c r="B392" s="44">
        <v>46003</v>
      </c>
      <c r="C392" s="43">
        <v>166022</v>
      </c>
      <c r="D392" s="45">
        <v>49644.85</v>
      </c>
      <c r="E392" s="45">
        <v>8932.5</v>
      </c>
      <c r="F392" s="43" t="s">
        <v>33</v>
      </c>
      <c r="G392" s="43">
        <v>1260</v>
      </c>
      <c r="H392" s="43" t="s">
        <v>14</v>
      </c>
      <c r="I392" s="43" t="s">
        <v>34</v>
      </c>
      <c r="J392" s="43" t="s">
        <v>11</v>
      </c>
      <c r="K392" s="46">
        <f t="shared" si="36"/>
        <v>4444748.8699999992</v>
      </c>
      <c r="L392" s="47">
        <f>IF(I392="Product",IF(K392/'Commission Rate and Quota'!$D$5&lt;0.5,'Commission Rate and Quota'!$D$11,IF(K392/'Commission Rate and Quota'!$D$5&lt;0.75,'Commission Rate and Quota'!$D$12,IF(K392/'Commission Rate and Quota'!$D$5&lt;0.9,'Commission Rate and Quota'!$D$13,IF('Impact of Quota'!K392/'Commission Rate and Quota'!$D$5&lt;1,'Commission Rate and Quota'!$D$14,IF('Impact of Quota'!K392/'Commission Rate and Quota'!$D$5&lt;1.25,'Commission Rate and Quota'!$D$15,'Commission Rate and Quota'!$D$16))))),IF(K392/'Commission Rate and Quota'!$E$5&lt;0.5,'Commission Rate and Quota'!$E$11,IF(K392/'Commission Rate and Quota'!$E$5&lt;0.75,'Commission Rate and Quota'!$E$12,IF(K392/'Commission Rate and Quota'!$E$5&lt;0.9,'Commission Rate and Quota'!$E$13,IF(K392/'Commission Rate and Quota'!$E$5&lt;1,'Commission Rate and Quota'!$E$14,IF(K392/'Commission Rate and Quota'!$E$5&lt;1.25,'Commission Rate and Quota'!$E$15,'Commission Rate and Quota'!$E$16))))))</f>
        <v>0.2</v>
      </c>
      <c r="M392" s="46">
        <f t="shared" si="37"/>
        <v>9928.9700000000012</v>
      </c>
      <c r="N392" s="51">
        <f>IF(I392="Product",K392/'Commission Rate and Quota'!$D$5,K392/'Commission Rate and Quota'!$E$5)</f>
        <v>1.2750140976621316</v>
      </c>
      <c r="O392" s="43">
        <f t="shared" si="38"/>
        <v>1</v>
      </c>
      <c r="P392" s="29">
        <f t="shared" si="39"/>
        <v>0.1799280287884846</v>
      </c>
      <c r="Q392" s="47">
        <f>IF(I392="Product",IF(K392/$S$4&lt;0.5,'Commission Rate and Quota'!$D$11,IF(K392/$S$4&lt;0.75,'Commission Rate and Quota'!$D$12,IF(K392/$S$4&lt;0.9,'Commission Rate and Quota'!$D$13,IF('Impact of Quota'!K392/$S$4,'Commission Rate and Quota'!$D$14,IF('Impact of Quota'!K392/$S$4&lt;1.25,'Commission Rate and Quota'!$D$15,'Commission Rate and Quota'!$D$16))))),IF(K392/$S$4&lt;0.5,'Commission Rate and Quota'!$E$11,IF(K392/$S$4&lt;0.75,'Commission Rate and Quota'!$E$12,IF(K392/$S$4&lt;0.9,'Commission Rate and Quota'!$E$13,IF(K392/$S$4&lt;1,'Commission Rate and Quota'!$E$14,IF(K392/$S$4&lt;1.25,'Commission Rate and Quota'!$E$15,'Commission Rate and Quota'!$E$16))))))</f>
        <v>0.16</v>
      </c>
      <c r="R392" s="34">
        <f t="shared" si="35"/>
        <v>7943.1760000000004</v>
      </c>
    </row>
    <row r="393" spans="1:18" x14ac:dyDescent="0.25">
      <c r="A393" s="43" t="s">
        <v>197</v>
      </c>
      <c r="B393" s="44">
        <v>46003</v>
      </c>
      <c r="C393" s="43">
        <v>166022</v>
      </c>
      <c r="D393" s="45">
        <v>3723.36</v>
      </c>
      <c r="E393" s="45">
        <v>0</v>
      </c>
      <c r="F393" s="43" t="s">
        <v>33</v>
      </c>
      <c r="G393" s="43">
        <v>1260</v>
      </c>
      <c r="H393" s="43" t="s">
        <v>14</v>
      </c>
      <c r="I393" s="43" t="s">
        <v>34</v>
      </c>
      <c r="J393" s="43" t="s">
        <v>11</v>
      </c>
      <c r="K393" s="46">
        <f t="shared" si="36"/>
        <v>4448472.2299999995</v>
      </c>
      <c r="L393" s="47">
        <f>IF(I393="Product",IF(K393/'Commission Rate and Quota'!$D$5&lt;0.5,'Commission Rate and Quota'!$D$11,IF(K393/'Commission Rate and Quota'!$D$5&lt;0.75,'Commission Rate and Quota'!$D$12,IF(K393/'Commission Rate and Quota'!$D$5&lt;0.9,'Commission Rate and Quota'!$D$13,IF('Impact of Quota'!K393/'Commission Rate and Quota'!$D$5&lt;1,'Commission Rate and Quota'!$D$14,IF('Impact of Quota'!K393/'Commission Rate and Quota'!$D$5&lt;1.25,'Commission Rate and Quota'!$D$15,'Commission Rate and Quota'!$D$16))))),IF(K393/'Commission Rate and Quota'!$E$5&lt;0.5,'Commission Rate and Quota'!$E$11,IF(K393/'Commission Rate and Quota'!$E$5&lt;0.75,'Commission Rate and Quota'!$E$12,IF(K393/'Commission Rate and Quota'!$E$5&lt;0.9,'Commission Rate and Quota'!$E$13,IF(K393/'Commission Rate and Quota'!$E$5&lt;1,'Commission Rate and Quota'!$E$14,IF(K393/'Commission Rate and Quota'!$E$5&lt;1.25,'Commission Rate and Quota'!$E$15,'Commission Rate and Quota'!$E$16))))))</f>
        <v>0.2</v>
      </c>
      <c r="M393" s="46">
        <f t="shared" si="37"/>
        <v>744.67200000000003</v>
      </c>
      <c r="N393" s="51">
        <f>IF(I393="Product",K393/'Commission Rate and Quota'!$D$5,K393/'Commission Rate and Quota'!$E$5)</f>
        <v>1.2760821752137597</v>
      </c>
      <c r="O393" s="43">
        <f t="shared" si="38"/>
        <v>1</v>
      </c>
      <c r="P393" s="29">
        <f t="shared" si="39"/>
        <v>0</v>
      </c>
      <c r="Q393" s="47">
        <f>IF(I393="Product",IF(K393/$S$4&lt;0.5,'Commission Rate and Quota'!$D$11,IF(K393/$S$4&lt;0.75,'Commission Rate and Quota'!$D$12,IF(K393/$S$4&lt;0.9,'Commission Rate and Quota'!$D$13,IF('Impact of Quota'!K393/$S$4,'Commission Rate and Quota'!$D$14,IF('Impact of Quota'!K393/$S$4&lt;1.25,'Commission Rate and Quota'!$D$15,'Commission Rate and Quota'!$D$16))))),IF(K393/$S$4&lt;0.5,'Commission Rate and Quota'!$E$11,IF(K393/$S$4&lt;0.75,'Commission Rate and Quota'!$E$12,IF(K393/$S$4&lt;0.9,'Commission Rate and Quota'!$E$13,IF(K393/$S$4&lt;1,'Commission Rate and Quota'!$E$14,IF(K393/$S$4&lt;1.25,'Commission Rate and Quota'!$E$15,'Commission Rate and Quota'!$E$16))))))</f>
        <v>0.16</v>
      </c>
      <c r="R393" s="34">
        <f t="shared" si="35"/>
        <v>595.73760000000004</v>
      </c>
    </row>
    <row r="394" spans="1:18" x14ac:dyDescent="0.25">
      <c r="A394" s="43" t="s">
        <v>50</v>
      </c>
      <c r="B394" s="44">
        <v>46004</v>
      </c>
      <c r="C394" s="43">
        <v>37624</v>
      </c>
      <c r="D394" s="45">
        <v>9702</v>
      </c>
      <c r="E394" s="45">
        <v>1577.17</v>
      </c>
      <c r="F394" s="43" t="s">
        <v>33</v>
      </c>
      <c r="G394" s="43">
        <v>1260</v>
      </c>
      <c r="H394" s="43" t="s">
        <v>14</v>
      </c>
      <c r="I394" s="43" t="s">
        <v>34</v>
      </c>
      <c r="J394" s="43" t="s">
        <v>11</v>
      </c>
      <c r="K394" s="46">
        <f t="shared" si="36"/>
        <v>4458174.2299999995</v>
      </c>
      <c r="L394" s="47">
        <f>IF(I394="Product",IF(K394/'Commission Rate and Quota'!$D$5&lt;0.5,'Commission Rate and Quota'!$D$11,IF(K394/'Commission Rate and Quota'!$D$5&lt;0.75,'Commission Rate and Quota'!$D$12,IF(K394/'Commission Rate and Quota'!$D$5&lt;0.9,'Commission Rate and Quota'!$D$13,IF('Impact of Quota'!K394/'Commission Rate and Quota'!$D$5&lt;1,'Commission Rate and Quota'!$D$14,IF('Impact of Quota'!K394/'Commission Rate and Quota'!$D$5&lt;1.25,'Commission Rate and Quota'!$D$15,'Commission Rate and Quota'!$D$16))))),IF(K394/'Commission Rate and Quota'!$E$5&lt;0.5,'Commission Rate and Quota'!$E$11,IF(K394/'Commission Rate and Quota'!$E$5&lt;0.75,'Commission Rate and Quota'!$E$12,IF(K394/'Commission Rate and Quota'!$E$5&lt;0.9,'Commission Rate and Quota'!$E$13,IF(K394/'Commission Rate and Quota'!$E$5&lt;1,'Commission Rate and Quota'!$E$14,IF(K394/'Commission Rate and Quota'!$E$5&lt;1.25,'Commission Rate and Quota'!$E$15,'Commission Rate and Quota'!$E$16))))))</f>
        <v>0.2</v>
      </c>
      <c r="M394" s="46">
        <f t="shared" si="37"/>
        <v>1940.4</v>
      </c>
      <c r="N394" s="51">
        <f>IF(I394="Product",K394/'Commission Rate and Quota'!$D$5,K394/'Commission Rate and Quota'!$E$5)</f>
        <v>1.2788652766076338</v>
      </c>
      <c r="O394" s="43">
        <f t="shared" si="38"/>
        <v>1</v>
      </c>
      <c r="P394" s="29">
        <f t="shared" si="39"/>
        <v>0.16256132756132757</v>
      </c>
      <c r="Q394" s="47">
        <f>IF(I394="Product",IF(K394/$S$4&lt;0.5,'Commission Rate and Quota'!$D$11,IF(K394/$S$4&lt;0.75,'Commission Rate and Quota'!$D$12,IF(K394/$S$4&lt;0.9,'Commission Rate and Quota'!$D$13,IF('Impact of Quota'!K394/$S$4,'Commission Rate and Quota'!$D$14,IF('Impact of Quota'!K394/$S$4&lt;1.25,'Commission Rate and Quota'!$D$15,'Commission Rate and Quota'!$D$16))))),IF(K394/$S$4&lt;0.5,'Commission Rate and Quota'!$E$11,IF(K394/$S$4&lt;0.75,'Commission Rate and Quota'!$E$12,IF(K394/$S$4&lt;0.9,'Commission Rate and Quota'!$E$13,IF(K394/$S$4&lt;1,'Commission Rate and Quota'!$E$14,IF(K394/$S$4&lt;1.25,'Commission Rate and Quota'!$E$15,'Commission Rate and Quota'!$E$16))))))</f>
        <v>0.16</v>
      </c>
      <c r="R394" s="34">
        <f t="shared" si="35"/>
        <v>1552.32</v>
      </c>
    </row>
    <row r="395" spans="1:18" x14ac:dyDescent="0.25">
      <c r="A395" s="43" t="s">
        <v>50</v>
      </c>
      <c r="B395" s="44">
        <v>46004</v>
      </c>
      <c r="C395" s="43">
        <v>37624</v>
      </c>
      <c r="D395" s="45">
        <v>727.66</v>
      </c>
      <c r="E395" s="45">
        <v>0</v>
      </c>
      <c r="F395" s="43" t="s">
        <v>33</v>
      </c>
      <c r="G395" s="43">
        <v>1260</v>
      </c>
      <c r="H395" s="43" t="s">
        <v>14</v>
      </c>
      <c r="I395" s="43" t="s">
        <v>34</v>
      </c>
      <c r="J395" s="43" t="s">
        <v>11</v>
      </c>
      <c r="K395" s="46">
        <f t="shared" si="36"/>
        <v>4458901.8899999997</v>
      </c>
      <c r="L395" s="47">
        <f>IF(I395="Product",IF(K395/'Commission Rate and Quota'!$D$5&lt;0.5,'Commission Rate and Quota'!$D$11,IF(K395/'Commission Rate and Quota'!$D$5&lt;0.75,'Commission Rate and Quota'!$D$12,IF(K395/'Commission Rate and Quota'!$D$5&lt;0.9,'Commission Rate and Quota'!$D$13,IF('Impact of Quota'!K395/'Commission Rate and Quota'!$D$5&lt;1,'Commission Rate and Quota'!$D$14,IF('Impact of Quota'!K395/'Commission Rate and Quota'!$D$5&lt;1.25,'Commission Rate and Quota'!$D$15,'Commission Rate and Quota'!$D$16))))),IF(K395/'Commission Rate and Quota'!$E$5&lt;0.5,'Commission Rate and Quota'!$E$11,IF(K395/'Commission Rate and Quota'!$E$5&lt;0.75,'Commission Rate and Quota'!$E$12,IF(K395/'Commission Rate and Quota'!$E$5&lt;0.9,'Commission Rate and Quota'!$E$13,IF(K395/'Commission Rate and Quota'!$E$5&lt;1,'Commission Rate and Quota'!$E$14,IF(K395/'Commission Rate and Quota'!$E$5&lt;1.25,'Commission Rate and Quota'!$E$15,'Commission Rate and Quota'!$E$16))))))</f>
        <v>0.2</v>
      </c>
      <c r="M395" s="46">
        <f t="shared" si="37"/>
        <v>145.53200000000001</v>
      </c>
      <c r="N395" s="51">
        <f>IF(I395="Product",K395/'Commission Rate and Quota'!$D$5,K395/'Commission Rate and Quota'!$E$5)</f>
        <v>1.2790740120807598</v>
      </c>
      <c r="O395" s="43">
        <f t="shared" si="38"/>
        <v>1</v>
      </c>
      <c r="P395" s="29">
        <f t="shared" si="39"/>
        <v>0</v>
      </c>
      <c r="Q395" s="47">
        <f>IF(I395="Product",IF(K395/$S$4&lt;0.5,'Commission Rate and Quota'!$D$11,IF(K395/$S$4&lt;0.75,'Commission Rate and Quota'!$D$12,IF(K395/$S$4&lt;0.9,'Commission Rate and Quota'!$D$13,IF('Impact of Quota'!K395/$S$4,'Commission Rate and Quota'!$D$14,IF('Impact of Quota'!K395/$S$4&lt;1.25,'Commission Rate and Quota'!$D$15,'Commission Rate and Quota'!$D$16))))),IF(K395/$S$4&lt;0.5,'Commission Rate and Quota'!$E$11,IF(K395/$S$4&lt;0.75,'Commission Rate and Quota'!$E$12,IF(K395/$S$4&lt;0.9,'Commission Rate and Quota'!$E$13,IF(K395/$S$4&lt;1,'Commission Rate and Quota'!$E$14,IF(K395/$S$4&lt;1.25,'Commission Rate and Quota'!$E$15,'Commission Rate and Quota'!$E$16))))))</f>
        <v>0.16</v>
      </c>
      <c r="R395" s="34">
        <f t="shared" si="35"/>
        <v>116.4256</v>
      </c>
    </row>
    <row r="396" spans="1:18" x14ac:dyDescent="0.25">
      <c r="A396" s="43" t="s">
        <v>251</v>
      </c>
      <c r="B396" s="44">
        <v>46004</v>
      </c>
      <c r="C396" s="43">
        <v>167620</v>
      </c>
      <c r="D396" s="45">
        <v>48827.97</v>
      </c>
      <c r="E396" s="45">
        <v>5891.19</v>
      </c>
      <c r="F396" s="43" t="s">
        <v>33</v>
      </c>
      <c r="G396" s="43">
        <v>1260</v>
      </c>
      <c r="H396" s="43" t="s">
        <v>14</v>
      </c>
      <c r="I396" s="43" t="s">
        <v>34</v>
      </c>
      <c r="J396" s="43" t="s">
        <v>11</v>
      </c>
      <c r="K396" s="46">
        <f t="shared" si="36"/>
        <v>4507729.8599999994</v>
      </c>
      <c r="L396" s="47">
        <f>IF(I396="Product",IF(K396/'Commission Rate and Quota'!$D$5&lt;0.5,'Commission Rate and Quota'!$D$11,IF(K396/'Commission Rate and Quota'!$D$5&lt;0.75,'Commission Rate and Quota'!$D$12,IF(K396/'Commission Rate and Quota'!$D$5&lt;0.9,'Commission Rate and Quota'!$D$13,IF('Impact of Quota'!K396/'Commission Rate and Quota'!$D$5&lt;1,'Commission Rate and Quota'!$D$14,IF('Impact of Quota'!K396/'Commission Rate and Quota'!$D$5&lt;1.25,'Commission Rate and Quota'!$D$15,'Commission Rate and Quota'!$D$16))))),IF(K396/'Commission Rate and Quota'!$E$5&lt;0.5,'Commission Rate and Quota'!$E$11,IF(K396/'Commission Rate and Quota'!$E$5&lt;0.75,'Commission Rate and Quota'!$E$12,IF(K396/'Commission Rate and Quota'!$E$5&lt;0.9,'Commission Rate and Quota'!$E$13,IF(K396/'Commission Rate and Quota'!$E$5&lt;1,'Commission Rate and Quota'!$E$14,IF(K396/'Commission Rate and Quota'!$E$5&lt;1.25,'Commission Rate and Quota'!$E$15,'Commission Rate and Quota'!$E$16))))))</f>
        <v>0.2</v>
      </c>
      <c r="M396" s="46">
        <f t="shared" si="37"/>
        <v>9765.594000000001</v>
      </c>
      <c r="N396" s="51">
        <f>IF(I396="Product",K396/'Commission Rate and Quota'!$D$5,K396/'Commission Rate and Quota'!$E$5)</f>
        <v>1.2930807314548114</v>
      </c>
      <c r="O396" s="43">
        <f t="shared" si="38"/>
        <v>1</v>
      </c>
      <c r="P396" s="29">
        <f t="shared" si="39"/>
        <v>0.12065195419756339</v>
      </c>
      <c r="Q396" s="47">
        <f>IF(I396="Product",IF(K396/$S$4&lt;0.5,'Commission Rate and Quota'!$D$11,IF(K396/$S$4&lt;0.75,'Commission Rate and Quota'!$D$12,IF(K396/$S$4&lt;0.9,'Commission Rate and Quota'!$D$13,IF('Impact of Quota'!K396/$S$4,'Commission Rate and Quota'!$D$14,IF('Impact of Quota'!K396/$S$4&lt;1.25,'Commission Rate and Quota'!$D$15,'Commission Rate and Quota'!$D$16))))),IF(K396/$S$4&lt;0.5,'Commission Rate and Quota'!$E$11,IF(K396/$S$4&lt;0.75,'Commission Rate and Quota'!$E$12,IF(K396/$S$4&lt;0.9,'Commission Rate and Quota'!$E$13,IF(K396/$S$4&lt;1,'Commission Rate and Quota'!$E$14,IF(K396/$S$4&lt;1.25,'Commission Rate and Quota'!$E$15,'Commission Rate and Quota'!$E$16))))))</f>
        <v>0.16</v>
      </c>
      <c r="R396" s="34">
        <f t="shared" si="35"/>
        <v>7812.4752000000008</v>
      </c>
    </row>
    <row r="397" spans="1:18" x14ac:dyDescent="0.25">
      <c r="A397" s="43" t="s">
        <v>251</v>
      </c>
      <c r="B397" s="44">
        <v>46004</v>
      </c>
      <c r="C397" s="43">
        <v>167620</v>
      </c>
      <c r="D397" s="45">
        <v>20739.2</v>
      </c>
      <c r="E397" s="45">
        <v>2073.92</v>
      </c>
      <c r="F397" s="43" t="s">
        <v>33</v>
      </c>
      <c r="G397" s="43">
        <v>1260</v>
      </c>
      <c r="H397" s="43" t="s">
        <v>14</v>
      </c>
      <c r="I397" s="43" t="s">
        <v>34</v>
      </c>
      <c r="J397" s="43" t="s">
        <v>11</v>
      </c>
      <c r="K397" s="46">
        <f t="shared" si="36"/>
        <v>4528469.0599999996</v>
      </c>
      <c r="L397" s="47">
        <f>IF(I397="Product",IF(K397/'Commission Rate and Quota'!$D$5&lt;0.5,'Commission Rate and Quota'!$D$11,IF(K397/'Commission Rate and Quota'!$D$5&lt;0.75,'Commission Rate and Quota'!$D$12,IF(K397/'Commission Rate and Quota'!$D$5&lt;0.9,'Commission Rate and Quota'!$D$13,IF('Impact of Quota'!K397/'Commission Rate and Quota'!$D$5&lt;1,'Commission Rate and Quota'!$D$14,IF('Impact of Quota'!K397/'Commission Rate and Quota'!$D$5&lt;1.25,'Commission Rate and Quota'!$D$15,'Commission Rate and Quota'!$D$16))))),IF(K397/'Commission Rate and Quota'!$E$5&lt;0.5,'Commission Rate and Quota'!$E$11,IF(K397/'Commission Rate and Quota'!$E$5&lt;0.75,'Commission Rate and Quota'!$E$12,IF(K397/'Commission Rate and Quota'!$E$5&lt;0.9,'Commission Rate and Quota'!$E$13,IF(K397/'Commission Rate and Quota'!$E$5&lt;1,'Commission Rate and Quota'!$E$14,IF(K397/'Commission Rate and Quota'!$E$5&lt;1.25,'Commission Rate and Quota'!$E$15,'Commission Rate and Quota'!$E$16))))))</f>
        <v>0.2</v>
      </c>
      <c r="M397" s="46">
        <f t="shared" si="37"/>
        <v>4147.84</v>
      </c>
      <c r="N397" s="51">
        <f>IF(I397="Product",K397/'Commission Rate and Quota'!$D$5,K397/'Commission Rate and Quota'!$E$5)</f>
        <v>1.2990299477429827</v>
      </c>
      <c r="O397" s="43">
        <f t="shared" si="38"/>
        <v>1</v>
      </c>
      <c r="P397" s="29">
        <f t="shared" si="39"/>
        <v>0.1</v>
      </c>
      <c r="Q397" s="47">
        <f>IF(I397="Product",IF(K397/$S$4&lt;0.5,'Commission Rate and Quota'!$D$11,IF(K397/$S$4&lt;0.75,'Commission Rate and Quota'!$D$12,IF(K397/$S$4&lt;0.9,'Commission Rate and Quota'!$D$13,IF('Impact of Quota'!K397/$S$4,'Commission Rate and Quota'!$D$14,IF('Impact of Quota'!K397/$S$4&lt;1.25,'Commission Rate and Quota'!$D$15,'Commission Rate and Quota'!$D$16))))),IF(K397/$S$4&lt;0.5,'Commission Rate and Quota'!$E$11,IF(K397/$S$4&lt;0.75,'Commission Rate and Quota'!$E$12,IF(K397/$S$4&lt;0.9,'Commission Rate and Quota'!$E$13,IF(K397/$S$4&lt;1,'Commission Rate and Quota'!$E$14,IF(K397/$S$4&lt;1.25,'Commission Rate and Quota'!$E$15,'Commission Rate and Quota'!$E$16))))))</f>
        <v>0.16</v>
      </c>
      <c r="R397" s="34">
        <f t="shared" si="35"/>
        <v>3318.2720000000004</v>
      </c>
    </row>
    <row r="398" spans="1:18" x14ac:dyDescent="0.25">
      <c r="A398" s="43" t="s">
        <v>198</v>
      </c>
      <c r="B398" s="44">
        <v>46005</v>
      </c>
      <c r="C398" s="43">
        <v>166022</v>
      </c>
      <c r="D398" s="45">
        <v>28171.200000000001</v>
      </c>
      <c r="E398" s="45">
        <v>0</v>
      </c>
      <c r="F398" s="43" t="s">
        <v>33</v>
      </c>
      <c r="G398" s="43">
        <v>1260</v>
      </c>
      <c r="H398" s="43" t="s">
        <v>14</v>
      </c>
      <c r="I398" s="43" t="s">
        <v>34</v>
      </c>
      <c r="J398" s="43" t="s">
        <v>11</v>
      </c>
      <c r="K398" s="46">
        <f t="shared" si="36"/>
        <v>4556640.26</v>
      </c>
      <c r="L398" s="47">
        <f>IF(I398="Product",IF(K398/'Commission Rate and Quota'!$D$5&lt;0.5,'Commission Rate and Quota'!$D$11,IF(K398/'Commission Rate and Quota'!$D$5&lt;0.75,'Commission Rate and Quota'!$D$12,IF(K398/'Commission Rate and Quota'!$D$5&lt;0.9,'Commission Rate and Quota'!$D$13,IF('Impact of Quota'!K398/'Commission Rate and Quota'!$D$5&lt;1,'Commission Rate and Quota'!$D$14,IF('Impact of Quota'!K398/'Commission Rate and Quota'!$D$5&lt;1.25,'Commission Rate and Quota'!$D$15,'Commission Rate and Quota'!$D$16))))),IF(K398/'Commission Rate and Quota'!$E$5&lt;0.5,'Commission Rate and Quota'!$E$11,IF(K398/'Commission Rate and Quota'!$E$5&lt;0.75,'Commission Rate and Quota'!$E$12,IF(K398/'Commission Rate and Quota'!$E$5&lt;0.9,'Commission Rate and Quota'!$E$13,IF(K398/'Commission Rate and Quota'!$E$5&lt;1,'Commission Rate and Quota'!$E$14,IF(K398/'Commission Rate and Quota'!$E$5&lt;1.25,'Commission Rate and Quota'!$E$15,'Commission Rate and Quota'!$E$16))))))</f>
        <v>0.2</v>
      </c>
      <c r="M398" s="46">
        <f t="shared" si="37"/>
        <v>5634.2400000000007</v>
      </c>
      <c r="N398" s="51">
        <f>IF(I398="Product",K398/'Commission Rate and Quota'!$D$5,K398/'Commission Rate and Quota'!$E$5)</f>
        <v>1.3071110965769459</v>
      </c>
      <c r="O398" s="43">
        <f t="shared" si="38"/>
        <v>1</v>
      </c>
      <c r="P398" s="29">
        <f t="shared" si="39"/>
        <v>0</v>
      </c>
      <c r="Q398" s="47">
        <f>IF(I398="Product",IF(K398/$S$4&lt;0.5,'Commission Rate and Quota'!$D$11,IF(K398/$S$4&lt;0.75,'Commission Rate and Quota'!$D$12,IF(K398/$S$4&lt;0.9,'Commission Rate and Quota'!$D$13,IF('Impact of Quota'!K398/$S$4,'Commission Rate and Quota'!$D$14,IF('Impact of Quota'!K398/$S$4&lt;1.25,'Commission Rate and Quota'!$D$15,'Commission Rate and Quota'!$D$16))))),IF(K398/$S$4&lt;0.5,'Commission Rate and Quota'!$E$11,IF(K398/$S$4&lt;0.75,'Commission Rate and Quota'!$E$12,IF(K398/$S$4&lt;0.9,'Commission Rate and Quota'!$E$13,IF(K398/$S$4&lt;1,'Commission Rate and Quota'!$E$14,IF(K398/$S$4&lt;1.25,'Commission Rate and Quota'!$E$15,'Commission Rate and Quota'!$E$16))))))</f>
        <v>0.16</v>
      </c>
      <c r="R398" s="34">
        <f t="shared" si="35"/>
        <v>4507.3919999999998</v>
      </c>
    </row>
    <row r="399" spans="1:18" x14ac:dyDescent="0.25">
      <c r="A399" s="43" t="s">
        <v>198</v>
      </c>
      <c r="B399" s="44">
        <v>46005</v>
      </c>
      <c r="C399" s="43">
        <v>166022</v>
      </c>
      <c r="D399" s="45">
        <v>2112.85</v>
      </c>
      <c r="E399" s="45">
        <v>0</v>
      </c>
      <c r="F399" s="43" t="s">
        <v>33</v>
      </c>
      <c r="G399" s="43">
        <v>1260</v>
      </c>
      <c r="H399" s="43" t="s">
        <v>14</v>
      </c>
      <c r="I399" s="43" t="s">
        <v>34</v>
      </c>
      <c r="J399" s="43" t="s">
        <v>11</v>
      </c>
      <c r="K399" s="46">
        <f t="shared" si="36"/>
        <v>4558753.1099999994</v>
      </c>
      <c r="L399" s="47">
        <f>IF(I399="Product",IF(K399/'Commission Rate and Quota'!$D$5&lt;0.5,'Commission Rate and Quota'!$D$11,IF(K399/'Commission Rate and Quota'!$D$5&lt;0.75,'Commission Rate and Quota'!$D$12,IF(K399/'Commission Rate and Quota'!$D$5&lt;0.9,'Commission Rate and Quota'!$D$13,IF('Impact of Quota'!K399/'Commission Rate and Quota'!$D$5&lt;1,'Commission Rate and Quota'!$D$14,IF('Impact of Quota'!K399/'Commission Rate and Quota'!$D$5&lt;1.25,'Commission Rate and Quota'!$D$15,'Commission Rate and Quota'!$D$16))))),IF(K399/'Commission Rate and Quota'!$E$5&lt;0.5,'Commission Rate and Quota'!$E$11,IF(K399/'Commission Rate and Quota'!$E$5&lt;0.75,'Commission Rate and Quota'!$E$12,IF(K399/'Commission Rate and Quota'!$E$5&lt;0.9,'Commission Rate and Quota'!$E$13,IF(K399/'Commission Rate and Quota'!$E$5&lt;1,'Commission Rate and Quota'!$E$14,IF(K399/'Commission Rate and Quota'!$E$5&lt;1.25,'Commission Rate and Quota'!$E$15,'Commission Rate and Quota'!$E$16))))))</f>
        <v>0.2</v>
      </c>
      <c r="M399" s="46">
        <f t="shared" si="37"/>
        <v>422.57</v>
      </c>
      <c r="N399" s="51">
        <f>IF(I399="Product",K399/'Commission Rate and Quota'!$D$5,K399/'Commission Rate and Quota'!$E$5)</f>
        <v>1.3077171856080783</v>
      </c>
      <c r="O399" s="43">
        <f t="shared" si="38"/>
        <v>1</v>
      </c>
      <c r="P399" s="29">
        <f t="shared" si="39"/>
        <v>0</v>
      </c>
      <c r="Q399" s="47">
        <f>IF(I399="Product",IF(K399/$S$4&lt;0.5,'Commission Rate and Quota'!$D$11,IF(K399/$S$4&lt;0.75,'Commission Rate and Quota'!$D$12,IF(K399/$S$4&lt;0.9,'Commission Rate and Quota'!$D$13,IF('Impact of Quota'!K399/$S$4,'Commission Rate and Quota'!$D$14,IF('Impact of Quota'!K399/$S$4&lt;1.25,'Commission Rate and Quota'!$D$15,'Commission Rate and Quota'!$D$16))))),IF(K399/$S$4&lt;0.5,'Commission Rate and Quota'!$E$11,IF(K399/$S$4&lt;0.75,'Commission Rate and Quota'!$E$12,IF(K399/$S$4&lt;0.9,'Commission Rate and Quota'!$E$13,IF(K399/$S$4&lt;1,'Commission Rate and Quota'!$E$14,IF(K399/$S$4&lt;1.25,'Commission Rate and Quota'!$E$15,'Commission Rate and Quota'!$E$16))))))</f>
        <v>0.16</v>
      </c>
      <c r="R399" s="34">
        <f t="shared" si="35"/>
        <v>338.05599999999998</v>
      </c>
    </row>
    <row r="400" spans="1:18" x14ac:dyDescent="0.25">
      <c r="A400" s="43" t="s">
        <v>122</v>
      </c>
      <c r="B400" s="44">
        <v>46009</v>
      </c>
      <c r="C400" s="43">
        <v>56586</v>
      </c>
      <c r="D400" s="45">
        <v>12000</v>
      </c>
      <c r="E400" s="45">
        <v>1000</v>
      </c>
      <c r="F400" s="43" t="s">
        <v>33</v>
      </c>
      <c r="G400" s="43">
        <v>1260</v>
      </c>
      <c r="H400" s="43" t="s">
        <v>14</v>
      </c>
      <c r="I400" s="43" t="s">
        <v>34</v>
      </c>
      <c r="J400" s="43" t="s">
        <v>11</v>
      </c>
      <c r="K400" s="46">
        <f t="shared" si="36"/>
        <v>4570753.1099999994</v>
      </c>
      <c r="L400" s="47">
        <f>IF(I400="Product",IF(K400/'Commission Rate and Quota'!$D$5&lt;0.5,'Commission Rate and Quota'!$D$11,IF(K400/'Commission Rate and Quota'!$D$5&lt;0.75,'Commission Rate and Quota'!$D$12,IF(K400/'Commission Rate and Quota'!$D$5&lt;0.9,'Commission Rate and Quota'!$D$13,IF('Impact of Quota'!K400/'Commission Rate and Quota'!$D$5&lt;1,'Commission Rate and Quota'!$D$14,IF('Impact of Quota'!K400/'Commission Rate and Quota'!$D$5&lt;1.25,'Commission Rate and Quota'!$D$15,'Commission Rate and Quota'!$D$16))))),IF(K400/'Commission Rate and Quota'!$E$5&lt;0.5,'Commission Rate and Quota'!$E$11,IF(K400/'Commission Rate and Quota'!$E$5&lt;0.75,'Commission Rate and Quota'!$E$12,IF(K400/'Commission Rate and Quota'!$E$5&lt;0.9,'Commission Rate and Quota'!$E$13,IF(K400/'Commission Rate and Quota'!$E$5&lt;1,'Commission Rate and Quota'!$E$14,IF(K400/'Commission Rate and Quota'!$E$5&lt;1.25,'Commission Rate and Quota'!$E$15,'Commission Rate and Quota'!$E$16))))))</f>
        <v>0.2</v>
      </c>
      <c r="M400" s="46">
        <f t="shared" si="37"/>
        <v>2400</v>
      </c>
      <c r="N400" s="51">
        <f>IF(I400="Product",K400/'Commission Rate and Quota'!$D$5,K400/'Commission Rate and Quota'!$E$5)</f>
        <v>1.3111594878886896</v>
      </c>
      <c r="O400" s="43">
        <f t="shared" si="38"/>
        <v>1</v>
      </c>
      <c r="P400" s="29">
        <f t="shared" si="39"/>
        <v>8.3333333333333329E-2</v>
      </c>
      <c r="Q400" s="47">
        <f>IF(I400="Product",IF(K400/$S$4&lt;0.5,'Commission Rate and Quota'!$D$11,IF(K400/$S$4&lt;0.75,'Commission Rate and Quota'!$D$12,IF(K400/$S$4&lt;0.9,'Commission Rate and Quota'!$D$13,IF('Impact of Quota'!K400/$S$4,'Commission Rate and Quota'!$D$14,IF('Impact of Quota'!K400/$S$4&lt;1.25,'Commission Rate and Quota'!$D$15,'Commission Rate and Quota'!$D$16))))),IF(K400/$S$4&lt;0.5,'Commission Rate and Quota'!$E$11,IF(K400/$S$4&lt;0.75,'Commission Rate and Quota'!$E$12,IF(K400/$S$4&lt;0.9,'Commission Rate and Quota'!$E$13,IF(K400/$S$4&lt;1,'Commission Rate and Quota'!$E$14,IF(K400/$S$4&lt;1.25,'Commission Rate and Quota'!$E$15,'Commission Rate and Quota'!$E$16))))))</f>
        <v>0.16</v>
      </c>
      <c r="R400" s="34">
        <f t="shared" si="35"/>
        <v>1920</v>
      </c>
    </row>
    <row r="401" spans="1:18" x14ac:dyDescent="0.25">
      <c r="A401" s="43" t="s">
        <v>277</v>
      </c>
      <c r="B401" s="44">
        <v>46009</v>
      </c>
      <c r="C401" s="43">
        <v>170594</v>
      </c>
      <c r="D401" s="45">
        <v>567.16999999999996</v>
      </c>
      <c r="E401" s="45">
        <v>62.39</v>
      </c>
      <c r="F401" s="43" t="s">
        <v>33</v>
      </c>
      <c r="G401" s="43">
        <v>1260</v>
      </c>
      <c r="H401" s="43" t="s">
        <v>14</v>
      </c>
      <c r="I401" s="43" t="s">
        <v>34</v>
      </c>
      <c r="J401" s="43" t="s">
        <v>11</v>
      </c>
      <c r="K401" s="46">
        <f t="shared" si="36"/>
        <v>4571320.2799999993</v>
      </c>
      <c r="L401" s="47">
        <f>IF(I401="Product",IF(K401/'Commission Rate and Quota'!$D$5&lt;0.5,'Commission Rate and Quota'!$D$11,IF(K401/'Commission Rate and Quota'!$D$5&lt;0.75,'Commission Rate and Quota'!$D$12,IF(K401/'Commission Rate and Quota'!$D$5&lt;0.9,'Commission Rate and Quota'!$D$13,IF('Impact of Quota'!K401/'Commission Rate and Quota'!$D$5&lt;1,'Commission Rate and Quota'!$D$14,IF('Impact of Quota'!K401/'Commission Rate and Quota'!$D$5&lt;1.25,'Commission Rate and Quota'!$D$15,'Commission Rate and Quota'!$D$16))))),IF(K401/'Commission Rate and Quota'!$E$5&lt;0.5,'Commission Rate and Quota'!$E$11,IF(K401/'Commission Rate and Quota'!$E$5&lt;0.75,'Commission Rate and Quota'!$E$12,IF(K401/'Commission Rate and Quota'!$E$5&lt;0.9,'Commission Rate and Quota'!$E$13,IF(K401/'Commission Rate and Quota'!$E$5&lt;1,'Commission Rate and Quota'!$E$14,IF(K401/'Commission Rate and Quota'!$E$5&lt;1.25,'Commission Rate and Quota'!$E$15,'Commission Rate and Quota'!$E$16))))))</f>
        <v>0.2</v>
      </c>
      <c r="M401" s="46">
        <f t="shared" si="37"/>
        <v>113.434</v>
      </c>
      <c r="N401" s="51">
        <f>IF(I401="Product",K401/'Commission Rate and Quota'!$D$5,K401/'Commission Rate and Quota'!$E$5)</f>
        <v>1.3113221854373973</v>
      </c>
      <c r="O401" s="43">
        <f t="shared" si="38"/>
        <v>1</v>
      </c>
      <c r="P401" s="29">
        <f t="shared" si="39"/>
        <v>0.11000229208173917</v>
      </c>
      <c r="Q401" s="47">
        <f>IF(I401="Product",IF(K401/$S$4&lt;0.5,'Commission Rate and Quota'!$D$11,IF(K401/$S$4&lt;0.75,'Commission Rate and Quota'!$D$12,IF(K401/$S$4&lt;0.9,'Commission Rate and Quota'!$D$13,IF('Impact of Quota'!K401/$S$4,'Commission Rate and Quota'!$D$14,IF('Impact of Quota'!K401/$S$4&lt;1.25,'Commission Rate and Quota'!$D$15,'Commission Rate and Quota'!$D$16))))),IF(K401/$S$4&lt;0.5,'Commission Rate and Quota'!$E$11,IF(K401/$S$4&lt;0.75,'Commission Rate and Quota'!$E$12,IF(K401/$S$4&lt;0.9,'Commission Rate and Quota'!$E$13,IF(K401/$S$4&lt;1,'Commission Rate and Quota'!$E$14,IF(K401/$S$4&lt;1.25,'Commission Rate and Quota'!$E$15,'Commission Rate and Quota'!$E$16))))))</f>
        <v>0.16</v>
      </c>
      <c r="R401" s="34">
        <f t="shared" si="35"/>
        <v>90.747199999999992</v>
      </c>
    </row>
    <row r="402" spans="1:18" x14ac:dyDescent="0.25">
      <c r="A402" s="43" t="s">
        <v>277</v>
      </c>
      <c r="B402" s="44">
        <v>46009</v>
      </c>
      <c r="C402" s="43">
        <v>170594</v>
      </c>
      <c r="D402" s="45">
        <v>42.54</v>
      </c>
      <c r="E402" s="45">
        <v>0</v>
      </c>
      <c r="F402" s="43" t="s">
        <v>33</v>
      </c>
      <c r="G402" s="43">
        <v>1260</v>
      </c>
      <c r="H402" s="43" t="s">
        <v>14</v>
      </c>
      <c r="I402" s="43" t="s">
        <v>34</v>
      </c>
      <c r="J402" s="43" t="s">
        <v>11</v>
      </c>
      <c r="K402" s="46">
        <f t="shared" si="36"/>
        <v>4571362.8199999994</v>
      </c>
      <c r="L402" s="47">
        <f>IF(I402="Product",IF(K402/'Commission Rate and Quota'!$D$5&lt;0.5,'Commission Rate and Quota'!$D$11,IF(K402/'Commission Rate and Quota'!$D$5&lt;0.75,'Commission Rate and Quota'!$D$12,IF(K402/'Commission Rate and Quota'!$D$5&lt;0.9,'Commission Rate and Quota'!$D$13,IF('Impact of Quota'!K402/'Commission Rate and Quota'!$D$5&lt;1,'Commission Rate and Quota'!$D$14,IF('Impact of Quota'!K402/'Commission Rate and Quota'!$D$5&lt;1.25,'Commission Rate and Quota'!$D$15,'Commission Rate and Quota'!$D$16))))),IF(K402/'Commission Rate and Quota'!$E$5&lt;0.5,'Commission Rate and Quota'!$E$11,IF(K402/'Commission Rate and Quota'!$E$5&lt;0.75,'Commission Rate and Quota'!$E$12,IF(K402/'Commission Rate and Quota'!$E$5&lt;0.9,'Commission Rate and Quota'!$E$13,IF(K402/'Commission Rate and Quota'!$E$5&lt;1,'Commission Rate and Quota'!$E$14,IF(K402/'Commission Rate and Quota'!$E$5&lt;1.25,'Commission Rate and Quota'!$E$15,'Commission Rate and Quota'!$E$16))))))</f>
        <v>0.2</v>
      </c>
      <c r="M402" s="46">
        <f t="shared" si="37"/>
        <v>8.5080000000000009</v>
      </c>
      <c r="N402" s="51">
        <f>IF(I402="Product",K402/'Commission Rate and Quota'!$D$5,K402/'Commission Rate and Quota'!$E$5)</f>
        <v>1.3113343883989821</v>
      </c>
      <c r="O402" s="43">
        <f t="shared" si="38"/>
        <v>1</v>
      </c>
      <c r="P402" s="29">
        <f t="shared" si="39"/>
        <v>0</v>
      </c>
      <c r="Q402" s="47">
        <f>IF(I402="Product",IF(K402/$S$4&lt;0.5,'Commission Rate and Quota'!$D$11,IF(K402/$S$4&lt;0.75,'Commission Rate and Quota'!$D$12,IF(K402/$S$4&lt;0.9,'Commission Rate and Quota'!$D$13,IF('Impact of Quota'!K402/$S$4,'Commission Rate and Quota'!$D$14,IF('Impact of Quota'!K402/$S$4&lt;1.25,'Commission Rate and Quota'!$D$15,'Commission Rate and Quota'!$D$16))))),IF(K402/$S$4&lt;0.5,'Commission Rate and Quota'!$E$11,IF(K402/$S$4&lt;0.75,'Commission Rate and Quota'!$E$12,IF(K402/$S$4&lt;0.9,'Commission Rate and Quota'!$E$13,IF(K402/$S$4&lt;1,'Commission Rate and Quota'!$E$14,IF(K402/$S$4&lt;1.25,'Commission Rate and Quota'!$E$15,'Commission Rate and Quota'!$E$16))))))</f>
        <v>0.16</v>
      </c>
      <c r="R402" s="34">
        <f t="shared" si="35"/>
        <v>6.8064</v>
      </c>
    </row>
    <row r="403" spans="1:18" x14ac:dyDescent="0.25">
      <c r="A403" s="43" t="s">
        <v>252</v>
      </c>
      <c r="B403" s="44">
        <v>46011</v>
      </c>
      <c r="C403" s="43">
        <v>167620</v>
      </c>
      <c r="D403" s="45">
        <v>67897.8</v>
      </c>
      <c r="E403" s="45">
        <v>10186.200000000001</v>
      </c>
      <c r="F403" s="43" t="s">
        <v>33</v>
      </c>
      <c r="G403" s="43">
        <v>1260</v>
      </c>
      <c r="H403" s="43" t="s">
        <v>14</v>
      </c>
      <c r="I403" s="43" t="s">
        <v>34</v>
      </c>
      <c r="J403" s="43" t="s">
        <v>11</v>
      </c>
      <c r="K403" s="46">
        <f t="shared" si="36"/>
        <v>4639260.6199999992</v>
      </c>
      <c r="L403" s="47">
        <f>IF(I403="Product",IF(K403/'Commission Rate and Quota'!$D$5&lt;0.5,'Commission Rate and Quota'!$D$11,IF(K403/'Commission Rate and Quota'!$D$5&lt;0.75,'Commission Rate and Quota'!$D$12,IF(K403/'Commission Rate and Quota'!$D$5&lt;0.9,'Commission Rate and Quota'!$D$13,IF('Impact of Quota'!K403/'Commission Rate and Quota'!$D$5&lt;1,'Commission Rate and Quota'!$D$14,IF('Impact of Quota'!K403/'Commission Rate and Quota'!$D$5&lt;1.25,'Commission Rate and Quota'!$D$15,'Commission Rate and Quota'!$D$16))))),IF(K403/'Commission Rate and Quota'!$E$5&lt;0.5,'Commission Rate and Quota'!$E$11,IF(K403/'Commission Rate and Quota'!$E$5&lt;0.75,'Commission Rate and Quota'!$E$12,IF(K403/'Commission Rate and Quota'!$E$5&lt;0.9,'Commission Rate and Quota'!$E$13,IF(K403/'Commission Rate and Quota'!$E$5&lt;1,'Commission Rate and Quota'!$E$14,IF(K403/'Commission Rate and Quota'!$E$5&lt;1.25,'Commission Rate and Quota'!$E$15,'Commission Rate and Quota'!$E$16))))))</f>
        <v>0.2</v>
      </c>
      <c r="M403" s="46">
        <f t="shared" si="37"/>
        <v>13579.560000000001</v>
      </c>
      <c r="N403" s="51">
        <f>IF(I403="Product",K403/'Commission Rate and Quota'!$D$5,K403/'Commission Rate and Quota'!$E$5)</f>
        <v>1.3308114510480231</v>
      </c>
      <c r="O403" s="43">
        <f t="shared" si="38"/>
        <v>1</v>
      </c>
      <c r="P403" s="29">
        <f t="shared" si="39"/>
        <v>0.1500225338670767</v>
      </c>
      <c r="Q403" s="47">
        <f>IF(I403="Product",IF(K403/$S$4&lt;0.5,'Commission Rate and Quota'!$D$11,IF(K403/$S$4&lt;0.75,'Commission Rate and Quota'!$D$12,IF(K403/$S$4&lt;0.9,'Commission Rate and Quota'!$D$13,IF('Impact of Quota'!K403/$S$4,'Commission Rate and Quota'!$D$14,IF('Impact of Quota'!K403/$S$4&lt;1.25,'Commission Rate and Quota'!$D$15,'Commission Rate and Quota'!$D$16))))),IF(K403/$S$4&lt;0.5,'Commission Rate and Quota'!$E$11,IF(K403/$S$4&lt;0.75,'Commission Rate and Quota'!$E$12,IF(K403/$S$4&lt;0.9,'Commission Rate and Quota'!$E$13,IF(K403/$S$4&lt;1,'Commission Rate and Quota'!$E$14,IF(K403/$S$4&lt;1.25,'Commission Rate and Quota'!$E$15,'Commission Rate and Quota'!$E$16))))))</f>
        <v>0.16</v>
      </c>
      <c r="R403" s="34">
        <f t="shared" si="35"/>
        <v>10863.648000000001</v>
      </c>
    </row>
    <row r="404" spans="1:18" x14ac:dyDescent="0.25">
      <c r="A404" s="43" t="s">
        <v>298</v>
      </c>
      <c r="B404" s="44">
        <v>46011</v>
      </c>
      <c r="C404" s="43">
        <v>386244</v>
      </c>
      <c r="D404" s="45">
        <v>6421.92</v>
      </c>
      <c r="E404" s="45">
        <v>301.92</v>
      </c>
      <c r="F404" s="43" t="s">
        <v>33</v>
      </c>
      <c r="G404" s="43">
        <v>1260</v>
      </c>
      <c r="H404" s="43" t="s">
        <v>14</v>
      </c>
      <c r="I404" s="43" t="s">
        <v>34</v>
      </c>
      <c r="J404" s="43" t="s">
        <v>11</v>
      </c>
      <c r="K404" s="46">
        <f t="shared" si="36"/>
        <v>4645682.5399999991</v>
      </c>
      <c r="L404" s="47">
        <f>IF(I404="Product",IF(K404/'Commission Rate and Quota'!$D$5&lt;0.5,'Commission Rate and Quota'!$D$11,IF(K404/'Commission Rate and Quota'!$D$5&lt;0.75,'Commission Rate and Quota'!$D$12,IF(K404/'Commission Rate and Quota'!$D$5&lt;0.9,'Commission Rate and Quota'!$D$13,IF('Impact of Quota'!K404/'Commission Rate and Quota'!$D$5&lt;1,'Commission Rate and Quota'!$D$14,IF('Impact of Quota'!K404/'Commission Rate and Quota'!$D$5&lt;1.25,'Commission Rate and Quota'!$D$15,'Commission Rate and Quota'!$D$16))))),IF(K404/'Commission Rate and Quota'!$E$5&lt;0.5,'Commission Rate and Quota'!$E$11,IF(K404/'Commission Rate and Quota'!$E$5&lt;0.75,'Commission Rate and Quota'!$E$12,IF(K404/'Commission Rate and Quota'!$E$5&lt;0.9,'Commission Rate and Quota'!$E$13,IF(K404/'Commission Rate and Quota'!$E$5&lt;1,'Commission Rate and Quota'!$E$14,IF(K404/'Commission Rate and Quota'!$E$5&lt;1.25,'Commission Rate and Quota'!$E$15,'Commission Rate and Quota'!$E$16))))))</f>
        <v>0.2</v>
      </c>
      <c r="M404" s="46">
        <f t="shared" si="37"/>
        <v>1284.384</v>
      </c>
      <c r="N404" s="51">
        <f>IF(I404="Product",K404/'Commission Rate and Quota'!$D$5,K404/'Commission Rate and Quota'!$E$5)</f>
        <v>1.3326536335365149</v>
      </c>
      <c r="O404" s="43">
        <f t="shared" si="38"/>
        <v>1</v>
      </c>
      <c r="P404" s="29">
        <f t="shared" si="39"/>
        <v>4.7013977128335452E-2</v>
      </c>
      <c r="Q404" s="47">
        <f>IF(I404="Product",IF(K404/$S$4&lt;0.5,'Commission Rate and Quota'!$D$11,IF(K404/$S$4&lt;0.75,'Commission Rate and Quota'!$D$12,IF(K404/$S$4&lt;0.9,'Commission Rate and Quota'!$D$13,IF('Impact of Quota'!K404/$S$4,'Commission Rate and Quota'!$D$14,IF('Impact of Quota'!K404/$S$4&lt;1.25,'Commission Rate and Quota'!$D$15,'Commission Rate and Quota'!$D$16))))),IF(K404/$S$4&lt;0.5,'Commission Rate and Quota'!$E$11,IF(K404/$S$4&lt;0.75,'Commission Rate and Quota'!$E$12,IF(K404/$S$4&lt;0.9,'Commission Rate and Quota'!$E$13,IF(K404/$S$4&lt;1,'Commission Rate and Quota'!$E$14,IF(K404/$S$4&lt;1.25,'Commission Rate and Quota'!$E$15,'Commission Rate and Quota'!$E$16))))))</f>
        <v>0.16</v>
      </c>
      <c r="R404" s="34">
        <f t="shared" si="35"/>
        <v>1027.5072</v>
      </c>
    </row>
    <row r="405" spans="1:18" x14ac:dyDescent="0.25">
      <c r="A405" s="43" t="s">
        <v>298</v>
      </c>
      <c r="B405" s="44">
        <v>46011</v>
      </c>
      <c r="C405" s="43">
        <v>386244</v>
      </c>
      <c r="D405" s="45">
        <v>481.65</v>
      </c>
      <c r="E405" s="45">
        <v>0</v>
      </c>
      <c r="F405" s="43" t="s">
        <v>33</v>
      </c>
      <c r="G405" s="43">
        <v>1260</v>
      </c>
      <c r="H405" s="43" t="s">
        <v>14</v>
      </c>
      <c r="I405" s="43" t="s">
        <v>34</v>
      </c>
      <c r="J405" s="43" t="s">
        <v>11</v>
      </c>
      <c r="K405" s="46">
        <f t="shared" si="36"/>
        <v>4646164.1899999995</v>
      </c>
      <c r="L405" s="47">
        <f>IF(I405="Product",IF(K405/'Commission Rate and Quota'!$D$5&lt;0.5,'Commission Rate and Quota'!$D$11,IF(K405/'Commission Rate and Quota'!$D$5&lt;0.75,'Commission Rate and Quota'!$D$12,IF(K405/'Commission Rate and Quota'!$D$5&lt;0.9,'Commission Rate and Quota'!$D$13,IF('Impact of Quota'!K405/'Commission Rate and Quota'!$D$5&lt;1,'Commission Rate and Quota'!$D$14,IF('Impact of Quota'!K405/'Commission Rate and Quota'!$D$5&lt;1.25,'Commission Rate and Quota'!$D$15,'Commission Rate and Quota'!$D$16))))),IF(K405/'Commission Rate and Quota'!$E$5&lt;0.5,'Commission Rate and Quota'!$E$11,IF(K405/'Commission Rate and Quota'!$E$5&lt;0.75,'Commission Rate and Quota'!$E$12,IF(K405/'Commission Rate and Quota'!$E$5&lt;0.9,'Commission Rate and Quota'!$E$13,IF(K405/'Commission Rate and Quota'!$E$5&lt;1,'Commission Rate and Quota'!$E$14,IF(K405/'Commission Rate and Quota'!$E$5&lt;1.25,'Commission Rate and Quota'!$E$15,'Commission Rate and Quota'!$E$16))))))</f>
        <v>0.2</v>
      </c>
      <c r="M405" s="46">
        <f t="shared" si="37"/>
        <v>96.33</v>
      </c>
      <c r="N405" s="51">
        <f>IF(I405="Product",K405/'Commission Rate and Quota'!$D$5,K405/'Commission Rate and Quota'!$E$5)</f>
        <v>1.3327917989443032</v>
      </c>
      <c r="O405" s="43">
        <f t="shared" si="38"/>
        <v>1</v>
      </c>
      <c r="P405" s="29">
        <f t="shared" si="39"/>
        <v>0</v>
      </c>
      <c r="Q405" s="47">
        <f>IF(I405="Product",IF(K405/$S$4&lt;0.5,'Commission Rate and Quota'!$D$11,IF(K405/$S$4&lt;0.75,'Commission Rate and Quota'!$D$12,IF(K405/$S$4&lt;0.9,'Commission Rate and Quota'!$D$13,IF('Impact of Quota'!K405/$S$4,'Commission Rate and Quota'!$D$14,IF('Impact of Quota'!K405/$S$4&lt;1.25,'Commission Rate and Quota'!$D$15,'Commission Rate and Quota'!$D$16))))),IF(K405/$S$4&lt;0.5,'Commission Rate and Quota'!$E$11,IF(K405/$S$4&lt;0.75,'Commission Rate and Quota'!$E$12,IF(K405/$S$4&lt;0.9,'Commission Rate and Quota'!$E$13,IF(K405/$S$4&lt;1,'Commission Rate and Quota'!$E$14,IF(K405/$S$4&lt;1.25,'Commission Rate and Quota'!$E$15,'Commission Rate and Quota'!$E$16))))))</f>
        <v>0.16</v>
      </c>
      <c r="R405" s="34">
        <f t="shared" si="35"/>
        <v>77.063999999999993</v>
      </c>
    </row>
    <row r="406" spans="1:18" x14ac:dyDescent="0.25">
      <c r="A406" s="43" t="s">
        <v>298</v>
      </c>
      <c r="B406" s="44">
        <v>46011</v>
      </c>
      <c r="C406" s="43">
        <v>386244</v>
      </c>
      <c r="D406" s="45">
        <v>1888.88</v>
      </c>
      <c r="E406" s="45">
        <v>188.88</v>
      </c>
      <c r="F406" s="43" t="s">
        <v>33</v>
      </c>
      <c r="G406" s="43">
        <v>1260</v>
      </c>
      <c r="H406" s="43" t="s">
        <v>14</v>
      </c>
      <c r="I406" s="43" t="s">
        <v>34</v>
      </c>
      <c r="J406" s="43" t="s">
        <v>11</v>
      </c>
      <c r="K406" s="46">
        <f t="shared" si="36"/>
        <v>4648053.0699999994</v>
      </c>
      <c r="L406" s="47">
        <f>IF(I406="Product",IF(K406/'Commission Rate and Quota'!$D$5&lt;0.5,'Commission Rate and Quota'!$D$11,IF(K406/'Commission Rate and Quota'!$D$5&lt;0.75,'Commission Rate and Quota'!$D$12,IF(K406/'Commission Rate and Quota'!$D$5&lt;0.9,'Commission Rate and Quota'!$D$13,IF('Impact of Quota'!K406/'Commission Rate and Quota'!$D$5&lt;1,'Commission Rate and Quota'!$D$14,IF('Impact of Quota'!K406/'Commission Rate and Quota'!$D$5&lt;1.25,'Commission Rate and Quota'!$D$15,'Commission Rate and Quota'!$D$16))))),IF(K406/'Commission Rate and Quota'!$E$5&lt;0.5,'Commission Rate and Quota'!$E$11,IF(K406/'Commission Rate and Quota'!$E$5&lt;0.75,'Commission Rate and Quota'!$E$12,IF(K406/'Commission Rate and Quota'!$E$5&lt;0.9,'Commission Rate and Quota'!$E$13,IF(K406/'Commission Rate and Quota'!$E$5&lt;1,'Commission Rate and Quota'!$E$14,IF(K406/'Commission Rate and Quota'!$E$5&lt;1.25,'Commission Rate and Quota'!$E$15,'Commission Rate and Quota'!$E$16))))))</f>
        <v>0.2</v>
      </c>
      <c r="M406" s="46">
        <f t="shared" si="37"/>
        <v>377.77600000000007</v>
      </c>
      <c r="N406" s="51">
        <f>IF(I406="Product",K406/'Commission Rate and Quota'!$D$5,K406/'Commission Rate and Quota'!$E$5)</f>
        <v>1.3333336402719531</v>
      </c>
      <c r="O406" s="43">
        <f t="shared" si="38"/>
        <v>1</v>
      </c>
      <c r="P406" s="29">
        <f t="shared" si="39"/>
        <v>9.9995764685951449E-2</v>
      </c>
      <c r="Q406" s="47">
        <f>IF(I406="Product",IF(K406/$S$4&lt;0.5,'Commission Rate and Quota'!$D$11,IF(K406/$S$4&lt;0.75,'Commission Rate and Quota'!$D$12,IF(K406/$S$4&lt;0.9,'Commission Rate and Quota'!$D$13,IF('Impact of Quota'!K406/$S$4,'Commission Rate and Quota'!$D$14,IF('Impact of Quota'!K406/$S$4&lt;1.25,'Commission Rate and Quota'!$D$15,'Commission Rate and Quota'!$D$16))))),IF(K406/$S$4&lt;0.5,'Commission Rate and Quota'!$E$11,IF(K406/$S$4&lt;0.75,'Commission Rate and Quota'!$E$12,IF(K406/$S$4&lt;0.9,'Commission Rate and Quota'!$E$13,IF(K406/$S$4&lt;1,'Commission Rate and Quota'!$E$14,IF(K406/$S$4&lt;1.25,'Commission Rate and Quota'!$E$15,'Commission Rate and Quota'!$E$16))))))</f>
        <v>0.16</v>
      </c>
      <c r="R406" s="34">
        <f t="shared" si="35"/>
        <v>302.2208</v>
      </c>
    </row>
    <row r="407" spans="1:18" x14ac:dyDescent="0.25">
      <c r="A407" s="43" t="s">
        <v>67</v>
      </c>
      <c r="B407" s="44">
        <v>45683</v>
      </c>
      <c r="C407" s="43">
        <v>40054</v>
      </c>
      <c r="D407" s="45">
        <v>450</v>
      </c>
      <c r="E407" s="45">
        <v>180</v>
      </c>
      <c r="F407" s="43" t="s">
        <v>33</v>
      </c>
      <c r="G407" s="43">
        <v>1260</v>
      </c>
      <c r="H407" s="43" t="s">
        <v>14</v>
      </c>
      <c r="I407" s="43" t="s">
        <v>38</v>
      </c>
      <c r="J407" s="43" t="s">
        <v>11</v>
      </c>
      <c r="K407" s="46">
        <f>D407</f>
        <v>450</v>
      </c>
      <c r="L407" s="47">
        <f>IF(I407="Product",IF(K407/'Commission Rate and Quota'!$D$5&lt;0.5,'Commission Rate and Quota'!$D$11,IF(K407/'Commission Rate and Quota'!$D$5&lt;0.75,'Commission Rate and Quota'!$D$12,IF(K407/'Commission Rate and Quota'!$D$5&lt;0.9,'Commission Rate and Quota'!$D$13,IF('Impact of Quota'!K407/'Commission Rate and Quota'!$D$5&lt;1,'Commission Rate and Quota'!$D$14,IF('Impact of Quota'!K407/'Commission Rate and Quota'!$D$5&lt;1.25,'Commission Rate and Quota'!$D$15,'Commission Rate and Quota'!$D$16))))),IF(K407/'Commission Rate and Quota'!$E$5&lt;0.5,'Commission Rate and Quota'!$E$11,IF(K407/'Commission Rate and Quota'!$E$5&lt;0.75,'Commission Rate and Quota'!$E$12,IF(K407/'Commission Rate and Quota'!$E$5&lt;0.9,'Commission Rate and Quota'!$E$13,IF(K407/'Commission Rate and Quota'!$E$5&lt;1,'Commission Rate and Quota'!$E$14,IF(K407/'Commission Rate and Quota'!$E$5&lt;1.25,'Commission Rate and Quota'!$E$15,'Commission Rate and Quota'!$E$16))))))</f>
        <v>0.1</v>
      </c>
      <c r="M407" s="46">
        <f t="shared" si="37"/>
        <v>45</v>
      </c>
      <c r="N407" s="51">
        <f>IF(I407="Product",K407/'Commission Rate and Quota'!$D$5,K407/'Commission Rate and Quota'!$E$5)</f>
        <v>5.4391049892305726E-4</v>
      </c>
      <c r="O407" s="43">
        <f t="shared" si="38"/>
        <v>0</v>
      </c>
      <c r="P407" s="29">
        <f t="shared" si="39"/>
        <v>0.4</v>
      </c>
      <c r="Q407" s="47">
        <f>IF(I407="Product",IF(K407/$S$4&lt;0.5,'Commission Rate and Quota'!$D$11,IF(K407/$S$4&lt;0.75,'Commission Rate and Quota'!$D$12,IF(K407/$S$4&lt;0.9,'Commission Rate and Quota'!$D$13,IF('Impact of Quota'!K407/$S$4,'Commission Rate and Quota'!$D$14,IF('Impact of Quota'!K407/$S$4&lt;1.25,'Commission Rate and Quota'!$D$15,'Commission Rate and Quota'!$D$16))))),IF(K407/$S$4&lt;0.5,'Commission Rate and Quota'!$E$11,IF(K407/$S$4&lt;0.75,'Commission Rate and Quota'!$E$12,IF(K407/$S$4&lt;0.9,'Commission Rate and Quota'!$E$13,IF(K407/$S$4&lt;1,'Commission Rate and Quota'!$E$14,IF(K407/$S$4&lt;1.25,'Commission Rate and Quota'!$E$15,'Commission Rate and Quota'!$E$16))))))</f>
        <v>0.1</v>
      </c>
      <c r="R407" s="34">
        <f t="shared" si="35"/>
        <v>45</v>
      </c>
    </row>
    <row r="408" spans="1:18" x14ac:dyDescent="0.25">
      <c r="A408" s="43" t="s">
        <v>67</v>
      </c>
      <c r="B408" s="44">
        <v>45683</v>
      </c>
      <c r="C408" s="43">
        <v>40054</v>
      </c>
      <c r="D408" s="45">
        <v>21790</v>
      </c>
      <c r="E408" s="45">
        <v>8880</v>
      </c>
      <c r="F408" s="43" t="s">
        <v>33</v>
      </c>
      <c r="G408" s="43">
        <v>1260</v>
      </c>
      <c r="H408" s="43" t="s">
        <v>14</v>
      </c>
      <c r="I408" s="43" t="s">
        <v>38</v>
      </c>
      <c r="J408" s="43" t="s">
        <v>11</v>
      </c>
      <c r="K408" s="46">
        <f>K407+D408</f>
        <v>22240</v>
      </c>
      <c r="L408" s="47">
        <f>IF(I408="Product",IF(K408/'Commission Rate and Quota'!$D$5&lt;0.5,'Commission Rate and Quota'!$D$11,IF(K408/'Commission Rate and Quota'!$D$5&lt;0.75,'Commission Rate and Quota'!$D$12,IF(K408/'Commission Rate and Quota'!$D$5&lt;0.9,'Commission Rate and Quota'!$D$13,IF('Impact of Quota'!K408/'Commission Rate and Quota'!$D$5&lt;1,'Commission Rate and Quota'!$D$14,IF('Impact of Quota'!K408/'Commission Rate and Quota'!$D$5&lt;1.25,'Commission Rate and Quota'!$D$15,'Commission Rate and Quota'!$D$16))))),IF(K408/'Commission Rate and Quota'!$E$5&lt;0.5,'Commission Rate and Quota'!$E$11,IF(K408/'Commission Rate and Quota'!$E$5&lt;0.75,'Commission Rate and Quota'!$E$12,IF(K408/'Commission Rate and Quota'!$E$5&lt;0.9,'Commission Rate and Quota'!$E$13,IF(K408/'Commission Rate and Quota'!$E$5&lt;1,'Commission Rate and Quota'!$E$14,IF(K408/'Commission Rate and Quota'!$E$5&lt;1.25,'Commission Rate and Quota'!$E$15,'Commission Rate and Quota'!$E$16))))))</f>
        <v>0.1</v>
      </c>
      <c r="M408" s="46">
        <f t="shared" si="37"/>
        <v>2179</v>
      </c>
      <c r="N408" s="51">
        <f>IF(I408="Product",K408/'Commission Rate and Quota'!$D$5,K408/'Commission Rate and Quota'!$E$5)</f>
        <v>2.6881265546775095E-2</v>
      </c>
      <c r="O408" s="43">
        <f t="shared" si="38"/>
        <v>0</v>
      </c>
      <c r="P408" s="29">
        <f t="shared" si="39"/>
        <v>0.40752638825149151</v>
      </c>
      <c r="Q408" s="47">
        <f>IF(I408="Product",IF(K408/$S$4&lt;0.5,'Commission Rate and Quota'!$D$11,IF(K408/$S$4&lt;0.75,'Commission Rate and Quota'!$D$12,IF(K408/$S$4&lt;0.9,'Commission Rate and Quota'!$D$13,IF('Impact of Quota'!K408/$S$4,'Commission Rate and Quota'!$D$14,IF('Impact of Quota'!K408/$S$4&lt;1.25,'Commission Rate and Quota'!$D$15,'Commission Rate and Quota'!$D$16))))),IF(K408/$S$4&lt;0.5,'Commission Rate and Quota'!$E$11,IF(K408/$S$4&lt;0.75,'Commission Rate and Quota'!$E$12,IF(K408/$S$4&lt;0.9,'Commission Rate and Quota'!$E$13,IF(K408/$S$4&lt;1,'Commission Rate and Quota'!$E$14,IF(K408/$S$4&lt;1.25,'Commission Rate and Quota'!$E$15,'Commission Rate and Quota'!$E$16))))))</f>
        <v>0.1</v>
      </c>
      <c r="R408" s="34">
        <f t="shared" si="35"/>
        <v>2179</v>
      </c>
    </row>
    <row r="409" spans="1:18" x14ac:dyDescent="0.25">
      <c r="A409" s="43" t="s">
        <v>67</v>
      </c>
      <c r="B409" s="44">
        <v>45683</v>
      </c>
      <c r="C409" s="43">
        <v>40054</v>
      </c>
      <c r="D409" s="45">
        <v>7360</v>
      </c>
      <c r="E409" s="45">
        <v>3040</v>
      </c>
      <c r="F409" s="43" t="s">
        <v>33</v>
      </c>
      <c r="G409" s="43">
        <v>1260</v>
      </c>
      <c r="H409" s="43" t="s">
        <v>14</v>
      </c>
      <c r="I409" s="43" t="s">
        <v>38</v>
      </c>
      <c r="J409" s="43" t="s">
        <v>11</v>
      </c>
      <c r="K409" s="46">
        <f t="shared" ref="K409:K426" si="40">K408+D409</f>
        <v>29600</v>
      </c>
      <c r="L409" s="47">
        <f>IF(I409="Product",IF(K409/'Commission Rate and Quota'!$D$5&lt;0.5,'Commission Rate and Quota'!$D$11,IF(K409/'Commission Rate and Quota'!$D$5&lt;0.75,'Commission Rate and Quota'!$D$12,IF(K409/'Commission Rate and Quota'!$D$5&lt;0.9,'Commission Rate and Quota'!$D$13,IF('Impact of Quota'!K409/'Commission Rate and Quota'!$D$5&lt;1,'Commission Rate and Quota'!$D$14,IF('Impact of Quota'!K409/'Commission Rate and Quota'!$D$5&lt;1.25,'Commission Rate and Quota'!$D$15,'Commission Rate and Quota'!$D$16))))),IF(K409/'Commission Rate and Quota'!$E$5&lt;0.5,'Commission Rate and Quota'!$E$11,IF(K409/'Commission Rate and Quota'!$E$5&lt;0.75,'Commission Rate and Quota'!$E$12,IF(K409/'Commission Rate and Quota'!$E$5&lt;0.9,'Commission Rate and Quota'!$E$13,IF(K409/'Commission Rate and Quota'!$E$5&lt;1,'Commission Rate and Quota'!$E$14,IF(K409/'Commission Rate and Quota'!$E$5&lt;1.25,'Commission Rate and Quota'!$E$15,'Commission Rate and Quota'!$E$16))))))</f>
        <v>0.1</v>
      </c>
      <c r="M409" s="46">
        <f t="shared" si="37"/>
        <v>736</v>
      </c>
      <c r="N409" s="51">
        <f>IF(I409="Product",K409/'Commission Rate and Quota'!$D$5,K409/'Commission Rate and Quota'!$E$5)</f>
        <v>3.5777223929161099E-2</v>
      </c>
      <c r="O409" s="43">
        <f t="shared" si="38"/>
        <v>0</v>
      </c>
      <c r="P409" s="29">
        <f t="shared" si="39"/>
        <v>0.41304347826086957</v>
      </c>
      <c r="Q409" s="47">
        <f>IF(I409="Product",IF(K409/$S$4&lt;0.5,'Commission Rate and Quota'!$D$11,IF(K409/$S$4&lt;0.75,'Commission Rate and Quota'!$D$12,IF(K409/$S$4&lt;0.9,'Commission Rate and Quota'!$D$13,IF('Impact of Quota'!K409/$S$4,'Commission Rate and Quota'!$D$14,IF('Impact of Quota'!K409/$S$4&lt;1.25,'Commission Rate and Quota'!$D$15,'Commission Rate and Quota'!$D$16))))),IF(K409/$S$4&lt;0.5,'Commission Rate and Quota'!$E$11,IF(K409/$S$4&lt;0.75,'Commission Rate and Quota'!$E$12,IF(K409/$S$4&lt;0.9,'Commission Rate and Quota'!$E$13,IF(K409/$S$4&lt;1,'Commission Rate and Quota'!$E$14,IF(K409/$S$4&lt;1.25,'Commission Rate and Quota'!$E$15,'Commission Rate and Quota'!$E$16))))))</f>
        <v>0.1</v>
      </c>
      <c r="R409" s="34">
        <f t="shared" si="35"/>
        <v>736</v>
      </c>
    </row>
    <row r="410" spans="1:18" x14ac:dyDescent="0.25">
      <c r="A410" s="43" t="s">
        <v>265</v>
      </c>
      <c r="B410" s="44">
        <v>45728</v>
      </c>
      <c r="C410" s="43">
        <v>169385</v>
      </c>
      <c r="D410" s="45">
        <v>49550</v>
      </c>
      <c r="E410" s="45">
        <v>25070</v>
      </c>
      <c r="F410" s="43" t="s">
        <v>33</v>
      </c>
      <c r="G410" s="43">
        <v>1260</v>
      </c>
      <c r="H410" s="43" t="s">
        <v>14</v>
      </c>
      <c r="I410" s="43" t="s">
        <v>38</v>
      </c>
      <c r="J410" s="43" t="s">
        <v>11</v>
      </c>
      <c r="K410" s="46">
        <f t="shared" si="40"/>
        <v>79150</v>
      </c>
      <c r="L410" s="47">
        <f>IF(I410="Product",IF(K410/'Commission Rate and Quota'!$D$5&lt;0.5,'Commission Rate and Quota'!$D$11,IF(K410/'Commission Rate and Quota'!$D$5&lt;0.75,'Commission Rate and Quota'!$D$12,IF(K410/'Commission Rate and Quota'!$D$5&lt;0.9,'Commission Rate and Quota'!$D$13,IF('Impact of Quota'!K410/'Commission Rate and Quota'!$D$5&lt;1,'Commission Rate and Quota'!$D$14,IF('Impact of Quota'!K410/'Commission Rate and Quota'!$D$5&lt;1.25,'Commission Rate and Quota'!$D$15,'Commission Rate and Quota'!$D$16))))),IF(K410/'Commission Rate and Quota'!$E$5&lt;0.5,'Commission Rate and Quota'!$E$11,IF(K410/'Commission Rate and Quota'!$E$5&lt;0.75,'Commission Rate and Quota'!$E$12,IF(K410/'Commission Rate and Quota'!$E$5&lt;0.9,'Commission Rate and Quota'!$E$13,IF(K410/'Commission Rate and Quota'!$E$5&lt;1,'Commission Rate and Quota'!$E$14,IF(K410/'Commission Rate and Quota'!$E$5&lt;1.25,'Commission Rate and Quota'!$E$15,'Commission Rate and Quota'!$E$16))))))</f>
        <v>0.1</v>
      </c>
      <c r="M410" s="46">
        <f t="shared" si="37"/>
        <v>4955</v>
      </c>
      <c r="N410" s="51">
        <f>IF(I410="Product",K410/'Commission Rate and Quota'!$D$5,K410/'Commission Rate and Quota'!$E$5)</f>
        <v>9.5667813310577735E-2</v>
      </c>
      <c r="O410" s="43">
        <f t="shared" si="38"/>
        <v>0</v>
      </c>
      <c r="P410" s="29">
        <f t="shared" si="39"/>
        <v>0.5059535822401614</v>
      </c>
      <c r="Q410" s="47">
        <f>IF(I410="Product",IF(K410/$S$4&lt;0.5,'Commission Rate and Quota'!$D$11,IF(K410/$S$4&lt;0.75,'Commission Rate and Quota'!$D$12,IF(K410/$S$4&lt;0.9,'Commission Rate and Quota'!$D$13,IF('Impact of Quota'!K410/$S$4,'Commission Rate and Quota'!$D$14,IF('Impact of Quota'!K410/$S$4&lt;1.25,'Commission Rate and Quota'!$D$15,'Commission Rate and Quota'!$D$16))))),IF(K410/$S$4&lt;0.5,'Commission Rate and Quota'!$E$11,IF(K410/$S$4&lt;0.75,'Commission Rate and Quota'!$E$12,IF(K410/$S$4&lt;0.9,'Commission Rate and Quota'!$E$13,IF(K410/$S$4&lt;1,'Commission Rate and Quota'!$E$14,IF(K410/$S$4&lt;1.25,'Commission Rate and Quota'!$E$15,'Commission Rate and Quota'!$E$16))))))</f>
        <v>0.1</v>
      </c>
      <c r="R410" s="34">
        <f t="shared" si="35"/>
        <v>4955</v>
      </c>
    </row>
    <row r="411" spans="1:18" x14ac:dyDescent="0.25">
      <c r="A411" s="43" t="s">
        <v>138</v>
      </c>
      <c r="B411" s="44">
        <v>45737</v>
      </c>
      <c r="C411" s="43">
        <v>69202</v>
      </c>
      <c r="D411" s="45">
        <v>600</v>
      </c>
      <c r="E411" s="45">
        <v>240</v>
      </c>
      <c r="F411" s="43" t="s">
        <v>33</v>
      </c>
      <c r="G411" s="43">
        <v>1260</v>
      </c>
      <c r="H411" s="43" t="s">
        <v>14</v>
      </c>
      <c r="I411" s="43" t="s">
        <v>38</v>
      </c>
      <c r="J411" s="43" t="s">
        <v>11</v>
      </c>
      <c r="K411" s="46">
        <f t="shared" si="40"/>
        <v>79750</v>
      </c>
      <c r="L411" s="47">
        <f>IF(I411="Product",IF(K411/'Commission Rate and Quota'!$D$5&lt;0.5,'Commission Rate and Quota'!$D$11,IF(K411/'Commission Rate and Quota'!$D$5&lt;0.75,'Commission Rate and Quota'!$D$12,IF(K411/'Commission Rate and Quota'!$D$5&lt;0.9,'Commission Rate and Quota'!$D$13,IF('Impact of Quota'!K411/'Commission Rate and Quota'!$D$5&lt;1,'Commission Rate and Quota'!$D$14,IF('Impact of Quota'!K411/'Commission Rate and Quota'!$D$5&lt;1.25,'Commission Rate and Quota'!$D$15,'Commission Rate and Quota'!$D$16))))),IF(K411/'Commission Rate and Quota'!$E$5&lt;0.5,'Commission Rate and Quota'!$E$11,IF(K411/'Commission Rate and Quota'!$E$5&lt;0.75,'Commission Rate and Quota'!$E$12,IF(K411/'Commission Rate and Quota'!$E$5&lt;0.9,'Commission Rate and Quota'!$E$13,IF(K411/'Commission Rate and Quota'!$E$5&lt;1,'Commission Rate and Quota'!$E$14,IF(K411/'Commission Rate and Quota'!$E$5&lt;1.25,'Commission Rate and Quota'!$E$15,'Commission Rate and Quota'!$E$16))))))</f>
        <v>0.1</v>
      </c>
      <c r="M411" s="46">
        <f t="shared" si="37"/>
        <v>60</v>
      </c>
      <c r="N411" s="51">
        <f>IF(I411="Product",K411/'Commission Rate and Quota'!$D$5,K411/'Commission Rate and Quota'!$E$5)</f>
        <v>9.6393027309141802E-2</v>
      </c>
      <c r="O411" s="43">
        <f t="shared" si="38"/>
        <v>0</v>
      </c>
      <c r="P411" s="29">
        <f t="shared" si="39"/>
        <v>0.4</v>
      </c>
      <c r="Q411" s="47">
        <f>IF(I411="Product",IF(K411/$S$4&lt;0.5,'Commission Rate and Quota'!$D$11,IF(K411/$S$4&lt;0.75,'Commission Rate and Quota'!$D$12,IF(K411/$S$4&lt;0.9,'Commission Rate and Quota'!$D$13,IF('Impact of Quota'!K411/$S$4,'Commission Rate and Quota'!$D$14,IF('Impact of Quota'!K411/$S$4&lt;1.25,'Commission Rate and Quota'!$D$15,'Commission Rate and Quota'!$D$16))))),IF(K411/$S$4&lt;0.5,'Commission Rate and Quota'!$E$11,IF(K411/$S$4&lt;0.75,'Commission Rate and Quota'!$E$12,IF(K411/$S$4&lt;0.9,'Commission Rate and Quota'!$E$13,IF(K411/$S$4&lt;1,'Commission Rate and Quota'!$E$14,IF(K411/$S$4&lt;1.25,'Commission Rate and Quota'!$E$15,'Commission Rate and Quota'!$E$16))))))</f>
        <v>0.1</v>
      </c>
      <c r="R411" s="34">
        <f t="shared" si="35"/>
        <v>60</v>
      </c>
    </row>
    <row r="412" spans="1:18" x14ac:dyDescent="0.25">
      <c r="A412" s="43" t="s">
        <v>138</v>
      </c>
      <c r="B412" s="44">
        <v>45737</v>
      </c>
      <c r="C412" s="43">
        <v>69202</v>
      </c>
      <c r="D412" s="45">
        <v>8000</v>
      </c>
      <c r="E412" s="45">
        <v>2600</v>
      </c>
      <c r="F412" s="43" t="s">
        <v>33</v>
      </c>
      <c r="G412" s="43">
        <v>1260</v>
      </c>
      <c r="H412" s="43" t="s">
        <v>14</v>
      </c>
      <c r="I412" s="43" t="s">
        <v>38</v>
      </c>
      <c r="J412" s="43" t="s">
        <v>11</v>
      </c>
      <c r="K412" s="46">
        <f t="shared" si="40"/>
        <v>87750</v>
      </c>
      <c r="L412" s="47">
        <f>IF(I412="Product",IF(K412/'Commission Rate and Quota'!$D$5&lt;0.5,'Commission Rate and Quota'!$D$11,IF(K412/'Commission Rate and Quota'!$D$5&lt;0.75,'Commission Rate and Quota'!$D$12,IF(K412/'Commission Rate and Quota'!$D$5&lt;0.9,'Commission Rate and Quota'!$D$13,IF('Impact of Quota'!K412/'Commission Rate and Quota'!$D$5&lt;1,'Commission Rate and Quota'!$D$14,IF('Impact of Quota'!K412/'Commission Rate and Quota'!$D$5&lt;1.25,'Commission Rate and Quota'!$D$15,'Commission Rate and Quota'!$D$16))))),IF(K412/'Commission Rate and Quota'!$E$5&lt;0.5,'Commission Rate and Quota'!$E$11,IF(K412/'Commission Rate and Quota'!$E$5&lt;0.75,'Commission Rate and Quota'!$E$12,IF(K412/'Commission Rate and Quota'!$E$5&lt;0.9,'Commission Rate and Quota'!$E$13,IF(K412/'Commission Rate and Quota'!$E$5&lt;1,'Commission Rate and Quota'!$E$14,IF(K412/'Commission Rate and Quota'!$E$5&lt;1.25,'Commission Rate and Quota'!$E$15,'Commission Rate and Quota'!$E$16))))))</f>
        <v>0.1</v>
      </c>
      <c r="M412" s="46">
        <f t="shared" si="37"/>
        <v>800</v>
      </c>
      <c r="N412" s="51">
        <f>IF(I412="Product",K412/'Commission Rate and Quota'!$D$5,K412/'Commission Rate and Quota'!$E$5)</f>
        <v>0.10606254728999616</v>
      </c>
      <c r="O412" s="43">
        <f t="shared" si="38"/>
        <v>0</v>
      </c>
      <c r="P412" s="29">
        <f t="shared" si="39"/>
        <v>0.32500000000000001</v>
      </c>
      <c r="Q412" s="47">
        <f>IF(I412="Product",IF(K412/$S$4&lt;0.5,'Commission Rate and Quota'!$D$11,IF(K412/$S$4&lt;0.75,'Commission Rate and Quota'!$D$12,IF(K412/$S$4&lt;0.9,'Commission Rate and Quota'!$D$13,IF('Impact of Quota'!K412/$S$4,'Commission Rate and Quota'!$D$14,IF('Impact of Quota'!K412/$S$4&lt;1.25,'Commission Rate and Quota'!$D$15,'Commission Rate and Quota'!$D$16))))),IF(K412/$S$4&lt;0.5,'Commission Rate and Quota'!$E$11,IF(K412/$S$4&lt;0.75,'Commission Rate and Quota'!$E$12,IF(K412/$S$4&lt;0.9,'Commission Rate and Quota'!$E$13,IF(K412/$S$4&lt;1,'Commission Rate and Quota'!$E$14,IF(K412/$S$4&lt;1.25,'Commission Rate and Quota'!$E$15,'Commission Rate and Quota'!$E$16))))))</f>
        <v>0.1</v>
      </c>
      <c r="R412" s="34">
        <f t="shared" si="35"/>
        <v>800</v>
      </c>
    </row>
    <row r="413" spans="1:18" x14ac:dyDescent="0.25">
      <c r="A413" s="43" t="s">
        <v>45</v>
      </c>
      <c r="B413" s="44">
        <v>45788</v>
      </c>
      <c r="C413" s="43">
        <v>34028</v>
      </c>
      <c r="D413" s="45">
        <v>45000.3</v>
      </c>
      <c r="E413" s="45">
        <v>18270.3</v>
      </c>
      <c r="F413" s="43" t="s">
        <v>33</v>
      </c>
      <c r="G413" s="43">
        <v>1260</v>
      </c>
      <c r="H413" s="43" t="s">
        <v>14</v>
      </c>
      <c r="I413" s="43" t="s">
        <v>38</v>
      </c>
      <c r="J413" s="43" t="s">
        <v>11</v>
      </c>
      <c r="K413" s="46">
        <f t="shared" si="40"/>
        <v>132750.29999999999</v>
      </c>
      <c r="L413" s="47">
        <f>IF(I413="Product",IF(K413/'Commission Rate and Quota'!$D$5&lt;0.5,'Commission Rate and Quota'!$D$11,IF(K413/'Commission Rate and Quota'!$D$5&lt;0.75,'Commission Rate and Quota'!$D$12,IF(K413/'Commission Rate and Quota'!$D$5&lt;0.9,'Commission Rate and Quota'!$D$13,IF('Impact of Quota'!K413/'Commission Rate and Quota'!$D$5&lt;1,'Commission Rate and Quota'!$D$14,IF('Impact of Quota'!K413/'Commission Rate and Quota'!$D$5&lt;1.25,'Commission Rate and Quota'!$D$15,'Commission Rate and Quota'!$D$16))))),IF(K413/'Commission Rate and Quota'!$E$5&lt;0.5,'Commission Rate and Quota'!$E$11,IF(K413/'Commission Rate and Quota'!$E$5&lt;0.75,'Commission Rate and Quota'!$E$12,IF(K413/'Commission Rate and Quota'!$E$5&lt;0.9,'Commission Rate and Quota'!$E$13,IF(K413/'Commission Rate and Quota'!$E$5&lt;1,'Commission Rate and Quota'!$E$14,IF(K413/'Commission Rate and Quota'!$E$5&lt;1.25,'Commission Rate and Quota'!$E$15,'Commission Rate and Quota'!$E$16))))))</f>
        <v>0.1</v>
      </c>
      <c r="M413" s="46">
        <f t="shared" si="37"/>
        <v>4500.0300000000007</v>
      </c>
      <c r="N413" s="51">
        <f>IF(I413="Product",K413/'Commission Rate and Quota'!$D$5,K413/'Commission Rate and Quota'!$E$5)</f>
        <v>0.16045395978930116</v>
      </c>
      <c r="O413" s="43">
        <f t="shared" si="38"/>
        <v>0</v>
      </c>
      <c r="P413" s="29">
        <f t="shared" si="39"/>
        <v>0.40600395997360011</v>
      </c>
      <c r="Q413" s="47">
        <f>IF(I413="Product",IF(K413/$S$4&lt;0.5,'Commission Rate and Quota'!$D$11,IF(K413/$S$4&lt;0.75,'Commission Rate and Quota'!$D$12,IF(K413/$S$4&lt;0.9,'Commission Rate and Quota'!$D$13,IF('Impact of Quota'!K413/$S$4,'Commission Rate and Quota'!$D$14,IF('Impact of Quota'!K413/$S$4&lt;1.25,'Commission Rate and Quota'!$D$15,'Commission Rate and Quota'!$D$16))))),IF(K413/$S$4&lt;0.5,'Commission Rate and Quota'!$E$11,IF(K413/$S$4&lt;0.75,'Commission Rate and Quota'!$E$12,IF(K413/$S$4&lt;0.9,'Commission Rate and Quota'!$E$13,IF(K413/$S$4&lt;1,'Commission Rate and Quota'!$E$14,IF(K413/$S$4&lt;1.25,'Commission Rate and Quota'!$E$15,'Commission Rate and Quota'!$E$16))))))</f>
        <v>0.1</v>
      </c>
      <c r="R413" s="34">
        <f t="shared" si="35"/>
        <v>4500.0300000000007</v>
      </c>
    </row>
    <row r="414" spans="1:18" x14ac:dyDescent="0.25">
      <c r="A414" s="43" t="s">
        <v>140</v>
      </c>
      <c r="B414" s="44">
        <v>45821</v>
      </c>
      <c r="C414" s="43">
        <v>69202</v>
      </c>
      <c r="D414" s="45">
        <v>60000</v>
      </c>
      <c r="E414" s="45">
        <v>31470</v>
      </c>
      <c r="F414" s="43" t="s">
        <v>33</v>
      </c>
      <c r="G414" s="43">
        <v>1260</v>
      </c>
      <c r="H414" s="43" t="s">
        <v>14</v>
      </c>
      <c r="I414" s="43" t="s">
        <v>38</v>
      </c>
      <c r="J414" s="43" t="s">
        <v>11</v>
      </c>
      <c r="K414" s="46">
        <f t="shared" si="40"/>
        <v>192750.3</v>
      </c>
      <c r="L414" s="47">
        <f>IF(I414="Product",IF(K414/'Commission Rate and Quota'!$D$5&lt;0.5,'Commission Rate and Quota'!$D$11,IF(K414/'Commission Rate and Quota'!$D$5&lt;0.75,'Commission Rate and Quota'!$D$12,IF(K414/'Commission Rate and Quota'!$D$5&lt;0.9,'Commission Rate and Quota'!$D$13,IF('Impact of Quota'!K414/'Commission Rate and Quota'!$D$5&lt;1,'Commission Rate and Quota'!$D$14,IF('Impact of Quota'!K414/'Commission Rate and Quota'!$D$5&lt;1.25,'Commission Rate and Quota'!$D$15,'Commission Rate and Quota'!$D$16))))),IF(K414/'Commission Rate and Quota'!$E$5&lt;0.5,'Commission Rate and Quota'!$E$11,IF(K414/'Commission Rate and Quota'!$E$5&lt;0.75,'Commission Rate and Quota'!$E$12,IF(K414/'Commission Rate and Quota'!$E$5&lt;0.9,'Commission Rate and Quota'!$E$13,IF(K414/'Commission Rate and Quota'!$E$5&lt;1,'Commission Rate and Quota'!$E$14,IF(K414/'Commission Rate and Quota'!$E$5&lt;1.25,'Commission Rate and Quota'!$E$15,'Commission Rate and Quota'!$E$16))))))</f>
        <v>0.1</v>
      </c>
      <c r="M414" s="46">
        <f t="shared" si="37"/>
        <v>6000</v>
      </c>
      <c r="N414" s="51">
        <f>IF(I414="Product",K414/'Commission Rate and Quota'!$D$5,K414/'Commission Rate and Quota'!$E$5)</f>
        <v>0.23297535964570878</v>
      </c>
      <c r="O414" s="43">
        <f t="shared" si="38"/>
        <v>0</v>
      </c>
      <c r="P414" s="29">
        <f t="shared" si="39"/>
        <v>0.52449999999999997</v>
      </c>
      <c r="Q414" s="47">
        <f>IF(I414="Product",IF(K414/$S$4&lt;0.5,'Commission Rate and Quota'!$D$11,IF(K414/$S$4&lt;0.75,'Commission Rate and Quota'!$D$12,IF(K414/$S$4&lt;0.9,'Commission Rate and Quota'!$D$13,IF('Impact of Quota'!K414/$S$4,'Commission Rate and Quota'!$D$14,IF('Impact of Quota'!K414/$S$4&lt;1.25,'Commission Rate and Quota'!$D$15,'Commission Rate and Quota'!$D$16))))),IF(K414/$S$4&lt;0.5,'Commission Rate and Quota'!$E$11,IF(K414/$S$4&lt;0.75,'Commission Rate and Quota'!$E$12,IF(K414/$S$4&lt;0.9,'Commission Rate and Quota'!$E$13,IF(K414/$S$4&lt;1,'Commission Rate and Quota'!$E$14,IF(K414/$S$4&lt;1.25,'Commission Rate and Quota'!$E$15,'Commission Rate and Quota'!$E$16))))))</f>
        <v>0.1</v>
      </c>
      <c r="R414" s="34">
        <f t="shared" si="35"/>
        <v>6000</v>
      </c>
    </row>
    <row r="415" spans="1:18" x14ac:dyDescent="0.25">
      <c r="A415" s="43" t="s">
        <v>296</v>
      </c>
      <c r="B415" s="44">
        <v>45822</v>
      </c>
      <c r="C415" s="43">
        <v>386244</v>
      </c>
      <c r="D415" s="45">
        <v>10300</v>
      </c>
      <c r="E415" s="45">
        <v>5720</v>
      </c>
      <c r="F415" s="43" t="s">
        <v>33</v>
      </c>
      <c r="G415" s="43">
        <v>1260</v>
      </c>
      <c r="H415" s="43" t="s">
        <v>14</v>
      </c>
      <c r="I415" s="43" t="s">
        <v>38</v>
      </c>
      <c r="J415" s="43" t="s">
        <v>11</v>
      </c>
      <c r="K415" s="46">
        <f t="shared" si="40"/>
        <v>203050.3</v>
      </c>
      <c r="L415" s="47">
        <f>IF(I415="Product",IF(K415/'Commission Rate and Quota'!$D$5&lt;0.5,'Commission Rate and Quota'!$D$11,IF(K415/'Commission Rate and Quota'!$D$5&lt;0.75,'Commission Rate and Quota'!$D$12,IF(K415/'Commission Rate and Quota'!$D$5&lt;0.9,'Commission Rate and Quota'!$D$13,IF('Impact of Quota'!K415/'Commission Rate and Quota'!$D$5&lt;1,'Commission Rate and Quota'!$D$14,IF('Impact of Quota'!K415/'Commission Rate and Quota'!$D$5&lt;1.25,'Commission Rate and Quota'!$D$15,'Commission Rate and Quota'!$D$16))))),IF(K415/'Commission Rate and Quota'!$E$5&lt;0.5,'Commission Rate and Quota'!$E$11,IF(K415/'Commission Rate and Quota'!$E$5&lt;0.75,'Commission Rate and Quota'!$E$12,IF(K415/'Commission Rate and Quota'!$E$5&lt;0.9,'Commission Rate and Quota'!$E$13,IF(K415/'Commission Rate and Quota'!$E$5&lt;1,'Commission Rate and Quota'!$E$14,IF(K415/'Commission Rate and Quota'!$E$5&lt;1.25,'Commission Rate and Quota'!$E$15,'Commission Rate and Quota'!$E$16))))))</f>
        <v>0.1</v>
      </c>
      <c r="M415" s="46">
        <f t="shared" si="37"/>
        <v>1030</v>
      </c>
      <c r="N415" s="51">
        <f>IF(I415="Product",K415/'Commission Rate and Quota'!$D$5,K415/'Commission Rate and Quota'!$E$5)</f>
        <v>0.24542486662105875</v>
      </c>
      <c r="O415" s="43">
        <f t="shared" si="38"/>
        <v>0</v>
      </c>
      <c r="P415" s="29">
        <f t="shared" si="39"/>
        <v>0.55533980582524267</v>
      </c>
      <c r="Q415" s="47">
        <f>IF(I415="Product",IF(K415/$S$4&lt;0.5,'Commission Rate and Quota'!$D$11,IF(K415/$S$4&lt;0.75,'Commission Rate and Quota'!$D$12,IF(K415/$S$4&lt;0.9,'Commission Rate and Quota'!$D$13,IF('Impact of Quota'!K415/$S$4,'Commission Rate and Quota'!$D$14,IF('Impact of Quota'!K415/$S$4&lt;1.25,'Commission Rate and Quota'!$D$15,'Commission Rate and Quota'!$D$16))))),IF(K415/$S$4&lt;0.5,'Commission Rate and Quota'!$E$11,IF(K415/$S$4&lt;0.75,'Commission Rate and Quota'!$E$12,IF(K415/$S$4&lt;0.9,'Commission Rate and Quota'!$E$13,IF(K415/$S$4&lt;1,'Commission Rate and Quota'!$E$14,IF(K415/$S$4&lt;1.25,'Commission Rate and Quota'!$E$15,'Commission Rate and Quota'!$E$16))))))</f>
        <v>0.1</v>
      </c>
      <c r="R415" s="34">
        <f t="shared" si="35"/>
        <v>1030</v>
      </c>
    </row>
    <row r="416" spans="1:18" x14ac:dyDescent="0.25">
      <c r="A416" s="43" t="s">
        <v>188</v>
      </c>
      <c r="B416" s="44">
        <v>45841</v>
      </c>
      <c r="C416" s="43">
        <v>166022</v>
      </c>
      <c r="D416" s="45">
        <v>19040</v>
      </c>
      <c r="E416" s="45">
        <v>4480</v>
      </c>
      <c r="F416" s="43" t="s">
        <v>33</v>
      </c>
      <c r="G416" s="43">
        <v>1260</v>
      </c>
      <c r="H416" s="43" t="s">
        <v>14</v>
      </c>
      <c r="I416" s="43" t="s">
        <v>38</v>
      </c>
      <c r="J416" s="43" t="s">
        <v>11</v>
      </c>
      <c r="K416" s="46">
        <f t="shared" si="40"/>
        <v>222090.3</v>
      </c>
      <c r="L416" s="47">
        <f>IF(I416="Product",IF(K416/'Commission Rate and Quota'!$D$5&lt;0.5,'Commission Rate and Quota'!$D$11,IF(K416/'Commission Rate and Quota'!$D$5&lt;0.75,'Commission Rate and Quota'!$D$12,IF(K416/'Commission Rate and Quota'!$D$5&lt;0.9,'Commission Rate and Quota'!$D$13,IF('Impact of Quota'!K416/'Commission Rate and Quota'!$D$5&lt;1,'Commission Rate and Quota'!$D$14,IF('Impact of Quota'!K416/'Commission Rate and Quota'!$D$5&lt;1.25,'Commission Rate and Quota'!$D$15,'Commission Rate and Quota'!$D$16))))),IF(K416/'Commission Rate and Quota'!$E$5&lt;0.5,'Commission Rate and Quota'!$E$11,IF(K416/'Commission Rate and Quota'!$E$5&lt;0.75,'Commission Rate and Quota'!$E$12,IF(K416/'Commission Rate and Quota'!$E$5&lt;0.9,'Commission Rate and Quota'!$E$13,IF(K416/'Commission Rate and Quota'!$E$5&lt;1,'Commission Rate and Quota'!$E$14,IF(K416/'Commission Rate and Quota'!$E$5&lt;1.25,'Commission Rate and Quota'!$E$15,'Commission Rate and Quota'!$E$16))))))</f>
        <v>0.1</v>
      </c>
      <c r="M416" s="46">
        <f t="shared" si="37"/>
        <v>1904</v>
      </c>
      <c r="N416" s="51">
        <f>IF(I416="Product",K416/'Commission Rate and Quota'!$D$5,K416/'Commission Rate and Quota'!$E$5)</f>
        <v>0.26843832417549213</v>
      </c>
      <c r="O416" s="43">
        <f t="shared" si="38"/>
        <v>0</v>
      </c>
      <c r="P416" s="29">
        <f t="shared" si="39"/>
        <v>0.23529411764705882</v>
      </c>
      <c r="Q416" s="47">
        <f>IF(I416="Product",IF(K416/$S$4&lt;0.5,'Commission Rate and Quota'!$D$11,IF(K416/$S$4&lt;0.75,'Commission Rate and Quota'!$D$12,IF(K416/$S$4&lt;0.9,'Commission Rate and Quota'!$D$13,IF('Impact of Quota'!K416/$S$4,'Commission Rate and Quota'!$D$14,IF('Impact of Quota'!K416/$S$4&lt;1.25,'Commission Rate and Quota'!$D$15,'Commission Rate and Quota'!$D$16))))),IF(K416/$S$4&lt;0.5,'Commission Rate and Quota'!$E$11,IF(K416/$S$4&lt;0.75,'Commission Rate and Quota'!$E$12,IF(K416/$S$4&lt;0.9,'Commission Rate and Quota'!$E$13,IF(K416/$S$4&lt;1,'Commission Rate and Quota'!$E$14,IF(K416/$S$4&lt;1.25,'Commission Rate and Quota'!$E$15,'Commission Rate and Quota'!$E$16))))))</f>
        <v>0.1</v>
      </c>
      <c r="R416" s="34">
        <f t="shared" si="35"/>
        <v>1904</v>
      </c>
    </row>
    <row r="417" spans="1:22" x14ac:dyDescent="0.25">
      <c r="A417" s="43" t="s">
        <v>189</v>
      </c>
      <c r="B417" s="44">
        <v>45868</v>
      </c>
      <c r="C417" s="43">
        <v>166022</v>
      </c>
      <c r="D417" s="45">
        <v>20400</v>
      </c>
      <c r="E417" s="45">
        <v>11760</v>
      </c>
      <c r="F417" s="43" t="s">
        <v>33</v>
      </c>
      <c r="G417" s="43">
        <v>1260</v>
      </c>
      <c r="H417" s="43" t="s">
        <v>14</v>
      </c>
      <c r="I417" s="43" t="s">
        <v>38</v>
      </c>
      <c r="J417" s="43" t="s">
        <v>11</v>
      </c>
      <c r="K417" s="46">
        <f t="shared" si="40"/>
        <v>242490.3</v>
      </c>
      <c r="L417" s="47">
        <f>IF(I417="Product",IF(K417/'Commission Rate and Quota'!$D$5&lt;0.5,'Commission Rate and Quota'!$D$11,IF(K417/'Commission Rate and Quota'!$D$5&lt;0.75,'Commission Rate and Quota'!$D$12,IF(K417/'Commission Rate and Quota'!$D$5&lt;0.9,'Commission Rate and Quota'!$D$13,IF('Impact of Quota'!K417/'Commission Rate and Quota'!$D$5&lt;1,'Commission Rate and Quota'!$D$14,IF('Impact of Quota'!K417/'Commission Rate and Quota'!$D$5&lt;1.25,'Commission Rate and Quota'!$D$15,'Commission Rate and Quota'!$D$16))))),IF(K417/'Commission Rate and Quota'!$E$5&lt;0.5,'Commission Rate and Quota'!$E$11,IF(K417/'Commission Rate and Quota'!$E$5&lt;0.75,'Commission Rate and Quota'!$E$12,IF(K417/'Commission Rate and Quota'!$E$5&lt;0.9,'Commission Rate and Quota'!$E$13,IF(K417/'Commission Rate and Quota'!$E$5&lt;1,'Commission Rate and Quota'!$E$14,IF(K417/'Commission Rate and Quota'!$E$5&lt;1.25,'Commission Rate and Quota'!$E$15,'Commission Rate and Quota'!$E$16))))))</f>
        <v>0.1</v>
      </c>
      <c r="M417" s="46">
        <f t="shared" si="37"/>
        <v>2040</v>
      </c>
      <c r="N417" s="51">
        <f>IF(I417="Product",K417/'Commission Rate and Quota'!$D$5,K417/'Commission Rate and Quota'!$E$5)</f>
        <v>0.29309560012667069</v>
      </c>
      <c r="O417" s="43">
        <f t="shared" si="38"/>
        <v>0</v>
      </c>
      <c r="P417" s="29">
        <f t="shared" si="39"/>
        <v>0.57647058823529407</v>
      </c>
      <c r="Q417" s="47">
        <f>IF(I417="Product",IF(K417/$S$4&lt;0.5,'Commission Rate and Quota'!$D$11,IF(K417/$S$4&lt;0.75,'Commission Rate and Quota'!$D$12,IF(K417/$S$4&lt;0.9,'Commission Rate and Quota'!$D$13,IF('Impact of Quota'!K417/$S$4,'Commission Rate and Quota'!$D$14,IF('Impact of Quota'!K417/$S$4&lt;1.25,'Commission Rate and Quota'!$D$15,'Commission Rate and Quota'!$D$16))))),IF(K417/$S$4&lt;0.5,'Commission Rate and Quota'!$E$11,IF(K417/$S$4&lt;0.75,'Commission Rate and Quota'!$E$12,IF(K417/$S$4&lt;0.9,'Commission Rate and Quota'!$E$13,IF(K417/$S$4&lt;1,'Commission Rate and Quota'!$E$14,IF(K417/$S$4&lt;1.25,'Commission Rate and Quota'!$E$15,'Commission Rate and Quota'!$E$16))))))</f>
        <v>0.1</v>
      </c>
      <c r="R417" s="34">
        <f t="shared" si="35"/>
        <v>2040</v>
      </c>
    </row>
    <row r="418" spans="1:22" x14ac:dyDescent="0.25">
      <c r="A418" s="43" t="s">
        <v>141</v>
      </c>
      <c r="B418" s="44">
        <v>45884</v>
      </c>
      <c r="C418" s="43">
        <v>69202</v>
      </c>
      <c r="D418" s="45">
        <v>28050</v>
      </c>
      <c r="E418" s="45">
        <v>12795</v>
      </c>
      <c r="F418" s="43" t="s">
        <v>33</v>
      </c>
      <c r="G418" s="43">
        <v>1260</v>
      </c>
      <c r="H418" s="43" t="s">
        <v>14</v>
      </c>
      <c r="I418" s="43" t="s">
        <v>38</v>
      </c>
      <c r="J418" s="43" t="s">
        <v>11</v>
      </c>
      <c r="K418" s="46">
        <f t="shared" si="40"/>
        <v>270540.3</v>
      </c>
      <c r="L418" s="47">
        <f>IF(I418="Product",IF(K418/'Commission Rate and Quota'!$D$5&lt;0.5,'Commission Rate and Quota'!$D$11,IF(K418/'Commission Rate and Quota'!$D$5&lt;0.75,'Commission Rate and Quota'!$D$12,IF(K418/'Commission Rate and Quota'!$D$5&lt;0.9,'Commission Rate and Quota'!$D$13,IF('Impact of Quota'!K418/'Commission Rate and Quota'!$D$5&lt;1,'Commission Rate and Quota'!$D$14,IF('Impact of Quota'!K418/'Commission Rate and Quota'!$D$5&lt;1.25,'Commission Rate and Quota'!$D$15,'Commission Rate and Quota'!$D$16))))),IF(K418/'Commission Rate and Quota'!$E$5&lt;0.5,'Commission Rate and Quota'!$E$11,IF(K418/'Commission Rate and Quota'!$E$5&lt;0.75,'Commission Rate and Quota'!$E$12,IF(K418/'Commission Rate and Quota'!$E$5&lt;0.9,'Commission Rate and Quota'!$E$13,IF(K418/'Commission Rate and Quota'!$E$5&lt;1,'Commission Rate and Quota'!$E$14,IF(K418/'Commission Rate and Quota'!$E$5&lt;1.25,'Commission Rate and Quota'!$E$15,'Commission Rate and Quota'!$E$16))))))</f>
        <v>0.1</v>
      </c>
      <c r="M418" s="46">
        <f t="shared" si="37"/>
        <v>2805</v>
      </c>
      <c r="N418" s="51">
        <f>IF(I418="Product",K418/'Commission Rate and Quota'!$D$5,K418/'Commission Rate and Quota'!$E$5)</f>
        <v>0.32699935455954127</v>
      </c>
      <c r="O418" s="43">
        <f t="shared" si="38"/>
        <v>0</v>
      </c>
      <c r="P418" s="29">
        <f t="shared" si="39"/>
        <v>0.45614973262032088</v>
      </c>
      <c r="Q418" s="47">
        <f>IF(I418="Product",IF(K418/$S$4&lt;0.5,'Commission Rate and Quota'!$D$11,IF(K418/$S$4&lt;0.75,'Commission Rate and Quota'!$D$12,IF(K418/$S$4&lt;0.9,'Commission Rate and Quota'!$D$13,IF('Impact of Quota'!K418/$S$4,'Commission Rate and Quota'!$D$14,IF('Impact of Quota'!K418/$S$4&lt;1.25,'Commission Rate and Quota'!$D$15,'Commission Rate and Quota'!$D$16))))),IF(K418/$S$4&lt;0.5,'Commission Rate and Quota'!$E$11,IF(K418/$S$4&lt;0.75,'Commission Rate and Quota'!$E$12,IF(K418/$S$4&lt;0.9,'Commission Rate and Quota'!$E$13,IF(K418/$S$4&lt;1,'Commission Rate and Quota'!$E$14,IF(K418/$S$4&lt;1.25,'Commission Rate and Quota'!$E$15,'Commission Rate and Quota'!$E$16))))))</f>
        <v>0.1</v>
      </c>
      <c r="R418" s="34">
        <f t="shared" si="35"/>
        <v>2805</v>
      </c>
    </row>
    <row r="419" spans="1:22" x14ac:dyDescent="0.25">
      <c r="A419" s="43" t="s">
        <v>297</v>
      </c>
      <c r="B419" s="44">
        <v>45956</v>
      </c>
      <c r="C419" s="43">
        <v>386244</v>
      </c>
      <c r="D419" s="45">
        <v>126000</v>
      </c>
      <c r="E419" s="45">
        <v>57900</v>
      </c>
      <c r="F419" s="43" t="s">
        <v>33</v>
      </c>
      <c r="G419" s="43">
        <v>1260</v>
      </c>
      <c r="H419" s="43" t="s">
        <v>14</v>
      </c>
      <c r="I419" s="43" t="s">
        <v>38</v>
      </c>
      <c r="J419" s="43" t="s">
        <v>11</v>
      </c>
      <c r="K419" s="46">
        <f t="shared" si="40"/>
        <v>396540.3</v>
      </c>
      <c r="L419" s="47">
        <f>IF(I419="Product",IF(K419/'Commission Rate and Quota'!$D$5&lt;0.5,'Commission Rate and Quota'!$D$11,IF(K419/'Commission Rate and Quota'!$D$5&lt;0.75,'Commission Rate and Quota'!$D$12,IF(K419/'Commission Rate and Quota'!$D$5&lt;0.9,'Commission Rate and Quota'!$D$13,IF('Impact of Quota'!K419/'Commission Rate and Quota'!$D$5&lt;1,'Commission Rate and Quota'!$D$14,IF('Impact of Quota'!K419/'Commission Rate and Quota'!$D$5&lt;1.25,'Commission Rate and Quota'!$D$15,'Commission Rate and Quota'!$D$16))))),IF(K419/'Commission Rate and Quota'!$E$5&lt;0.5,'Commission Rate and Quota'!$E$11,IF(K419/'Commission Rate and Quota'!$E$5&lt;0.75,'Commission Rate and Quota'!$E$12,IF(K419/'Commission Rate and Quota'!$E$5&lt;0.9,'Commission Rate and Quota'!$E$13,IF(K419/'Commission Rate and Quota'!$E$5&lt;1,'Commission Rate and Quota'!$E$14,IF(K419/'Commission Rate and Quota'!$E$5&lt;1.25,'Commission Rate and Quota'!$E$15,'Commission Rate and Quota'!$E$16))))))</f>
        <v>0.1</v>
      </c>
      <c r="M419" s="46">
        <f t="shared" si="37"/>
        <v>12600</v>
      </c>
      <c r="N419" s="51">
        <f>IF(I419="Product",K419/'Commission Rate and Quota'!$D$5,K419/'Commission Rate and Quota'!$E$5)</f>
        <v>0.4792942942579973</v>
      </c>
      <c r="O419" s="43">
        <f t="shared" si="38"/>
        <v>0</v>
      </c>
      <c r="P419" s="29">
        <f t="shared" si="39"/>
        <v>0.4595238095238095</v>
      </c>
      <c r="Q419" s="47">
        <f>IF(I419="Product",IF(K419/$S$4&lt;0.5,'Commission Rate and Quota'!$D$11,IF(K419/$S$4&lt;0.75,'Commission Rate and Quota'!$D$12,IF(K419/$S$4&lt;0.9,'Commission Rate and Quota'!$D$13,IF('Impact of Quota'!K419/$S$4,'Commission Rate and Quota'!$D$14,IF('Impact of Quota'!K419/$S$4&lt;1.25,'Commission Rate and Quota'!$D$15,'Commission Rate and Quota'!$D$16))))),IF(K419/$S$4&lt;0.5,'Commission Rate and Quota'!$E$11,IF(K419/$S$4&lt;0.75,'Commission Rate and Quota'!$E$12,IF(K419/$S$4&lt;0.9,'Commission Rate and Quota'!$E$13,IF(K419/$S$4&lt;1,'Commission Rate and Quota'!$E$14,IF(K419/$S$4&lt;1.25,'Commission Rate and Quota'!$E$15,'Commission Rate and Quota'!$E$16))))))</f>
        <v>0.1</v>
      </c>
      <c r="R419" s="34">
        <f t="shared" si="35"/>
        <v>12600</v>
      </c>
    </row>
    <row r="420" spans="1:22" x14ac:dyDescent="0.25">
      <c r="A420" s="43" t="s">
        <v>152</v>
      </c>
      <c r="B420" s="44">
        <v>45980</v>
      </c>
      <c r="C420" s="43">
        <v>70610</v>
      </c>
      <c r="D420" s="45">
        <v>600</v>
      </c>
      <c r="E420" s="45">
        <v>240</v>
      </c>
      <c r="F420" s="43" t="s">
        <v>33</v>
      </c>
      <c r="G420" s="43">
        <v>1260</v>
      </c>
      <c r="H420" s="43" t="s">
        <v>14</v>
      </c>
      <c r="I420" s="43" t="s">
        <v>38</v>
      </c>
      <c r="J420" s="43" t="s">
        <v>11</v>
      </c>
      <c r="K420" s="46">
        <f t="shared" si="40"/>
        <v>397140.3</v>
      </c>
      <c r="L420" s="47">
        <f>IF(I420="Product",IF(K420/'Commission Rate and Quota'!$D$5&lt;0.5,'Commission Rate and Quota'!$D$11,IF(K420/'Commission Rate and Quota'!$D$5&lt;0.75,'Commission Rate and Quota'!$D$12,IF(K420/'Commission Rate and Quota'!$D$5&lt;0.9,'Commission Rate and Quota'!$D$13,IF('Impact of Quota'!K420/'Commission Rate and Quota'!$D$5&lt;1,'Commission Rate and Quota'!$D$14,IF('Impact of Quota'!K420/'Commission Rate and Quota'!$D$5&lt;1.25,'Commission Rate and Quota'!$D$15,'Commission Rate and Quota'!$D$16))))),IF(K420/'Commission Rate and Quota'!$E$5&lt;0.5,'Commission Rate and Quota'!$E$11,IF(K420/'Commission Rate and Quota'!$E$5&lt;0.75,'Commission Rate and Quota'!$E$12,IF(K420/'Commission Rate and Quota'!$E$5&lt;0.9,'Commission Rate and Quota'!$E$13,IF(K420/'Commission Rate and Quota'!$E$5&lt;1,'Commission Rate and Quota'!$E$14,IF(K420/'Commission Rate and Quota'!$E$5&lt;1.25,'Commission Rate and Quota'!$E$15,'Commission Rate and Quota'!$E$16))))))</f>
        <v>0.1</v>
      </c>
      <c r="M420" s="46">
        <f t="shared" si="37"/>
        <v>60</v>
      </c>
      <c r="N420" s="51">
        <f>IF(I420="Product",K420/'Commission Rate and Quota'!$D$5,K420/'Commission Rate and Quota'!$E$5)</f>
        <v>0.48001950825656137</v>
      </c>
      <c r="O420" s="43">
        <f t="shared" si="38"/>
        <v>0</v>
      </c>
      <c r="P420" s="29">
        <f t="shared" si="39"/>
        <v>0.4</v>
      </c>
      <c r="Q420" s="47">
        <f>IF(I420="Product",IF(K420/$S$4&lt;0.5,'Commission Rate and Quota'!$D$11,IF(K420/$S$4&lt;0.75,'Commission Rate and Quota'!$D$12,IF(K420/$S$4&lt;0.9,'Commission Rate and Quota'!$D$13,IF('Impact of Quota'!K420/$S$4,'Commission Rate and Quota'!$D$14,IF('Impact of Quota'!K420/$S$4&lt;1.25,'Commission Rate and Quota'!$D$15,'Commission Rate and Quota'!$D$16))))),IF(K420/$S$4&lt;0.5,'Commission Rate and Quota'!$E$11,IF(K420/$S$4&lt;0.75,'Commission Rate and Quota'!$E$12,IF(K420/$S$4&lt;0.9,'Commission Rate and Quota'!$E$13,IF(K420/$S$4&lt;1,'Commission Rate and Quota'!$E$14,IF(K420/$S$4&lt;1.25,'Commission Rate and Quota'!$E$15,'Commission Rate and Quota'!$E$16))))))</f>
        <v>0.1</v>
      </c>
      <c r="R420" s="34">
        <f t="shared" si="35"/>
        <v>60</v>
      </c>
    </row>
    <row r="421" spans="1:22" x14ac:dyDescent="0.25">
      <c r="A421" s="43" t="s">
        <v>152</v>
      </c>
      <c r="B421" s="44">
        <v>45980</v>
      </c>
      <c r="C421" s="43">
        <v>70610</v>
      </c>
      <c r="D421" s="45">
        <v>21000</v>
      </c>
      <c r="E421" s="45">
        <v>9660</v>
      </c>
      <c r="F421" s="43" t="s">
        <v>33</v>
      </c>
      <c r="G421" s="43">
        <v>1260</v>
      </c>
      <c r="H421" s="43" t="s">
        <v>14</v>
      </c>
      <c r="I421" s="43" t="s">
        <v>38</v>
      </c>
      <c r="J421" s="43" t="s">
        <v>11</v>
      </c>
      <c r="K421" s="46">
        <f t="shared" si="40"/>
        <v>418140.3</v>
      </c>
      <c r="L421" s="47">
        <f>IF(I421="Product",IF(K421/'Commission Rate and Quota'!$D$5&lt;0.5,'Commission Rate and Quota'!$D$11,IF(K421/'Commission Rate and Quota'!$D$5&lt;0.75,'Commission Rate and Quota'!$D$12,IF(K421/'Commission Rate and Quota'!$D$5&lt;0.9,'Commission Rate and Quota'!$D$13,IF('Impact of Quota'!K421/'Commission Rate and Quota'!$D$5&lt;1,'Commission Rate and Quota'!$D$14,IF('Impact of Quota'!K421/'Commission Rate and Quota'!$D$5&lt;1.25,'Commission Rate and Quota'!$D$15,'Commission Rate and Quota'!$D$16))))),IF(K421/'Commission Rate and Quota'!$E$5&lt;0.5,'Commission Rate and Quota'!$E$11,IF(K421/'Commission Rate and Quota'!$E$5&lt;0.75,'Commission Rate and Quota'!$E$12,IF(K421/'Commission Rate and Quota'!$E$5&lt;0.9,'Commission Rate and Quota'!$E$13,IF(K421/'Commission Rate and Quota'!$E$5&lt;1,'Commission Rate and Quota'!$E$14,IF(K421/'Commission Rate and Quota'!$E$5&lt;1.25,'Commission Rate and Quota'!$E$15,'Commission Rate and Quota'!$E$16))))))</f>
        <v>0.125</v>
      </c>
      <c r="M421" s="46">
        <f t="shared" si="37"/>
        <v>2625</v>
      </c>
      <c r="N421" s="51">
        <f>IF(I421="Product",K421/'Commission Rate and Quota'!$D$5,K421/'Commission Rate and Quota'!$E$5)</f>
        <v>0.50540199820630405</v>
      </c>
      <c r="O421" s="43">
        <f t="shared" si="38"/>
        <v>0</v>
      </c>
      <c r="P421" s="29">
        <f t="shared" si="39"/>
        <v>0.46</v>
      </c>
      <c r="Q421" s="47">
        <f>IF(I421="Product",IF(K421/$S$4&lt;0.5,'Commission Rate and Quota'!$D$11,IF(K421/$S$4&lt;0.75,'Commission Rate and Quota'!$D$12,IF(K421/$S$4&lt;0.9,'Commission Rate and Quota'!$D$13,IF('Impact of Quota'!K421/$S$4,'Commission Rate and Quota'!$D$14,IF('Impact of Quota'!K421/$S$4&lt;1.25,'Commission Rate and Quota'!$D$15,'Commission Rate and Quota'!$D$16))))),IF(K421/$S$4&lt;0.5,'Commission Rate and Quota'!$E$11,IF(K421/$S$4&lt;0.75,'Commission Rate and Quota'!$E$12,IF(K421/$S$4&lt;0.9,'Commission Rate and Quota'!$E$13,IF(K421/$S$4&lt;1,'Commission Rate and Quota'!$E$14,IF(K421/$S$4&lt;1.25,'Commission Rate and Quota'!$E$15,'Commission Rate and Quota'!$E$16))))))</f>
        <v>0.1</v>
      </c>
      <c r="R421" s="34">
        <f t="shared" si="35"/>
        <v>2100</v>
      </c>
    </row>
    <row r="422" spans="1:22" s="43" customFormat="1" x14ac:dyDescent="0.25">
      <c r="A422" s="43" t="s">
        <v>147</v>
      </c>
      <c r="B422" s="44">
        <v>45982</v>
      </c>
      <c r="C422" s="43">
        <v>69609</v>
      </c>
      <c r="D422" s="45">
        <v>324859.56</v>
      </c>
      <c r="E422" s="45">
        <v>0</v>
      </c>
      <c r="F422" s="43" t="s">
        <v>33</v>
      </c>
      <c r="G422" s="43">
        <v>1260</v>
      </c>
      <c r="H422" s="43" t="s">
        <v>14</v>
      </c>
      <c r="I422" s="43" t="s">
        <v>38</v>
      </c>
      <c r="J422" s="43" t="s">
        <v>11</v>
      </c>
      <c r="K422" s="46">
        <f t="shared" si="40"/>
        <v>742999.86</v>
      </c>
      <c r="L422" s="47">
        <f>IF(I422="Product",IF(K422/'Commission Rate and Quota'!$D$5&lt;0.5,'Commission Rate and Quota'!$D$11,IF(K422/'Commission Rate and Quota'!$D$5&lt;0.75,'Commission Rate and Quota'!$D$12,IF(K422/'Commission Rate and Quota'!$D$5&lt;0.9,'Commission Rate and Quota'!$D$13,IF('Impact of Quota'!K422/'Commission Rate and Quota'!$D$5&lt;1,'Commission Rate and Quota'!$D$14,IF('Impact of Quota'!K422/'Commission Rate and Quota'!$D$5&lt;1.25,'Commission Rate and Quota'!$D$15,'Commission Rate and Quota'!$D$16))))),IF(K422/'Commission Rate and Quota'!$E$5&lt;0.5,'Commission Rate and Quota'!$E$11,IF(K422/'Commission Rate and Quota'!$E$5&lt;0.75,'Commission Rate and Quota'!$E$12,IF(K422/'Commission Rate and Quota'!$E$5&lt;0.9,'Commission Rate and Quota'!$E$13,IF(K422/'Commission Rate and Quota'!$E$5&lt;1,'Commission Rate and Quota'!$E$14,IF(K422/'Commission Rate and Quota'!$E$5&lt;1.25,'Commission Rate and Quota'!$E$15,'Commission Rate and Quota'!$E$16))))))</f>
        <v>0.14000000000000001</v>
      </c>
      <c r="M422" s="46">
        <f t="shared" si="37"/>
        <v>45480.338400000001</v>
      </c>
      <c r="N422" s="51">
        <f>IF(I422="Product",K422/'Commission Rate and Quota'!$D$5,K422/'Commission Rate and Quota'!$E$5)</f>
        <v>0.89805649900524809</v>
      </c>
      <c r="O422" s="43">
        <f t="shared" si="38"/>
        <v>0</v>
      </c>
      <c r="P422" s="29">
        <f t="shared" si="39"/>
        <v>0</v>
      </c>
      <c r="Q422" s="47">
        <f>IF(I422="Product",IF(K422/$S$4&lt;0.5,'Commission Rate and Quota'!$D$11,IF(K422/$S$4&lt;0.75,'Commission Rate and Quota'!$D$12,IF(K422/$S$4&lt;0.9,'Commission Rate and Quota'!$D$13,IF('Impact of Quota'!K422/$S$4,'Commission Rate and Quota'!$D$14,IF('Impact of Quota'!K422/$S$4&lt;1.25,'Commission Rate and Quota'!$D$15,'Commission Rate and Quota'!$D$16))))),IF(K422/$S$4&lt;0.5,'Commission Rate and Quota'!$E$11,IF(K422/$S$4&lt;0.75,'Commission Rate and Quota'!$E$12,IF(K422/$S$4&lt;0.9,'Commission Rate and Quota'!$E$13,IF(K422/$S$4&lt;1,'Commission Rate and Quota'!$E$14,IF(K422/$S$4&lt;1.25,'Commission Rate and Quota'!$E$15,'Commission Rate and Quota'!$E$16))))))</f>
        <v>0.1</v>
      </c>
      <c r="R422" s="34">
        <f t="shared" si="35"/>
        <v>32485.956000000002</v>
      </c>
    </row>
    <row r="423" spans="1:22" x14ac:dyDescent="0.25">
      <c r="A423" s="43" t="s">
        <v>154</v>
      </c>
      <c r="B423" s="44">
        <v>45991</v>
      </c>
      <c r="C423" s="43">
        <v>70610</v>
      </c>
      <c r="D423" s="45">
        <v>418397.9</v>
      </c>
      <c r="E423" s="45">
        <v>199557.9</v>
      </c>
      <c r="F423" s="43" t="s">
        <v>33</v>
      </c>
      <c r="G423" s="43">
        <v>1260</v>
      </c>
      <c r="H423" s="43" t="s">
        <v>14</v>
      </c>
      <c r="I423" s="43" t="s">
        <v>38</v>
      </c>
      <c r="J423" s="43" t="s">
        <v>11</v>
      </c>
      <c r="K423" s="46">
        <f t="shared" si="40"/>
        <v>1161397.76</v>
      </c>
      <c r="L423" s="47">
        <f>IF(I423="Product",IF(K423/'Commission Rate and Quota'!$D$5&lt;0.5,'Commission Rate and Quota'!$D$11,IF(K423/'Commission Rate and Quota'!$D$5&lt;0.75,'Commission Rate and Quota'!$D$12,IF(K423/'Commission Rate and Quota'!$D$5&lt;0.9,'Commission Rate and Quota'!$D$13,IF('Impact of Quota'!K423/'Commission Rate and Quota'!$D$5&lt;1,'Commission Rate and Quota'!$D$14,IF('Impact of Quota'!K423/'Commission Rate and Quota'!$D$5&lt;1.25,'Commission Rate and Quota'!$D$15,'Commission Rate and Quota'!$D$16))))),IF(K423/'Commission Rate and Quota'!$E$5&lt;0.5,'Commission Rate and Quota'!$E$11,IF(K423/'Commission Rate and Quota'!$E$5&lt;0.75,'Commission Rate and Quota'!$E$12,IF(K423/'Commission Rate and Quota'!$E$5&lt;0.9,'Commission Rate and Quota'!$E$13,IF(K423/'Commission Rate and Quota'!$E$5&lt;1,'Commission Rate and Quota'!$E$14,IF(K423/'Commission Rate and Quota'!$E$5&lt;1.25,'Commission Rate and Quota'!$E$15,'Commission Rate and Quota'!$E$16))))))</f>
        <v>0.28000000000000003</v>
      </c>
      <c r="M423" s="46">
        <f t="shared" si="37"/>
        <v>117151.41200000001</v>
      </c>
      <c r="N423" s="51">
        <f>IF(I423="Product",K423/'Commission Rate and Quota'!$D$5,K423/'Commission Rate and Quota'!$E$5)</f>
        <v>1.4037698557549356</v>
      </c>
      <c r="O423" s="43">
        <f t="shared" si="38"/>
        <v>1</v>
      </c>
      <c r="P423" s="29">
        <f t="shared" si="39"/>
        <v>0.47695722182161998</v>
      </c>
      <c r="Q423" s="47">
        <f>IF(I423="Product",IF(K423/$S$4&lt;0.5,'Commission Rate and Quota'!$D$11,IF(K423/$S$4&lt;0.75,'Commission Rate and Quota'!$D$12,IF(K423/$S$4&lt;0.9,'Commission Rate and Quota'!$D$13,IF('Impact of Quota'!K423/$S$4,'Commission Rate and Quota'!$D$14,IF('Impact of Quota'!K423/$S$4&lt;1.25,'Commission Rate and Quota'!$D$15,'Commission Rate and Quota'!$D$16))))),IF(K423/$S$4&lt;0.5,'Commission Rate and Quota'!$E$11,IF(K423/$S$4&lt;0.75,'Commission Rate and Quota'!$E$12,IF(K423/$S$4&lt;0.9,'Commission Rate and Quota'!$E$13,IF(K423/$S$4&lt;1,'Commission Rate and Quota'!$E$14,IF(K423/$S$4&lt;1.25,'Commission Rate and Quota'!$E$15,'Commission Rate and Quota'!$E$16))))))</f>
        <v>0.1</v>
      </c>
      <c r="R423" s="34">
        <f t="shared" si="35"/>
        <v>41839.790000000008</v>
      </c>
    </row>
    <row r="424" spans="1:22" x14ac:dyDescent="0.25">
      <c r="A424" s="43" t="s">
        <v>196</v>
      </c>
      <c r="B424" s="44">
        <v>45996</v>
      </c>
      <c r="C424" s="43">
        <v>166022</v>
      </c>
      <c r="D424" s="45">
        <v>1200</v>
      </c>
      <c r="E424" s="45">
        <v>480</v>
      </c>
      <c r="F424" s="43" t="s">
        <v>33</v>
      </c>
      <c r="G424" s="43">
        <v>1260</v>
      </c>
      <c r="H424" s="43" t="s">
        <v>14</v>
      </c>
      <c r="I424" s="43" t="s">
        <v>38</v>
      </c>
      <c r="J424" s="43" t="s">
        <v>11</v>
      </c>
      <c r="K424" s="46">
        <f t="shared" si="40"/>
        <v>1162597.76</v>
      </c>
      <c r="L424" s="47">
        <f>IF(I424="Product",IF(K424/'Commission Rate and Quota'!$D$5&lt;0.5,'Commission Rate and Quota'!$D$11,IF(K424/'Commission Rate and Quota'!$D$5&lt;0.75,'Commission Rate and Quota'!$D$12,IF(K424/'Commission Rate and Quota'!$D$5&lt;0.9,'Commission Rate and Quota'!$D$13,IF('Impact of Quota'!K424/'Commission Rate and Quota'!$D$5&lt;1,'Commission Rate and Quota'!$D$14,IF('Impact of Quota'!K424/'Commission Rate and Quota'!$D$5&lt;1.25,'Commission Rate and Quota'!$D$15,'Commission Rate and Quota'!$D$16))))),IF(K424/'Commission Rate and Quota'!$E$5&lt;0.5,'Commission Rate and Quota'!$E$11,IF(K424/'Commission Rate and Quota'!$E$5&lt;0.75,'Commission Rate and Quota'!$E$12,IF(K424/'Commission Rate and Quota'!$E$5&lt;0.9,'Commission Rate and Quota'!$E$13,IF(K424/'Commission Rate and Quota'!$E$5&lt;1,'Commission Rate and Quota'!$E$14,IF(K424/'Commission Rate and Quota'!$E$5&lt;1.25,'Commission Rate and Quota'!$E$15,'Commission Rate and Quota'!$E$16))))))</f>
        <v>0.28000000000000003</v>
      </c>
      <c r="M424" s="46">
        <f t="shared" si="37"/>
        <v>336.00000000000006</v>
      </c>
      <c r="N424" s="51">
        <f>IF(I424="Product",K424/'Commission Rate and Quota'!$D$5,K424/'Commission Rate and Quota'!$E$5)</f>
        <v>1.4052202837520638</v>
      </c>
      <c r="O424" s="43">
        <f t="shared" si="38"/>
        <v>1</v>
      </c>
      <c r="P424" s="29">
        <f t="shared" si="39"/>
        <v>0.4</v>
      </c>
      <c r="Q424" s="47">
        <f>IF(I424="Product",IF(K424/$S$4&lt;0.5,'Commission Rate and Quota'!$D$11,IF(K424/$S$4&lt;0.75,'Commission Rate and Quota'!$D$12,IF(K424/$S$4&lt;0.9,'Commission Rate and Quota'!$D$13,IF('Impact of Quota'!K424/$S$4,'Commission Rate and Quota'!$D$14,IF('Impact of Quota'!K424/$S$4&lt;1.25,'Commission Rate and Quota'!$D$15,'Commission Rate and Quota'!$D$16))))),IF(K424/$S$4&lt;0.5,'Commission Rate and Quota'!$E$11,IF(K424/$S$4&lt;0.75,'Commission Rate and Quota'!$E$12,IF(K424/$S$4&lt;0.9,'Commission Rate and Quota'!$E$13,IF(K424/$S$4&lt;1,'Commission Rate and Quota'!$E$14,IF(K424/$S$4&lt;1.25,'Commission Rate and Quota'!$E$15,'Commission Rate and Quota'!$E$16))))))</f>
        <v>0.1</v>
      </c>
      <c r="R424" s="34">
        <f t="shared" si="35"/>
        <v>120</v>
      </c>
    </row>
    <row r="425" spans="1:22" x14ac:dyDescent="0.25">
      <c r="A425" s="43" t="s">
        <v>196</v>
      </c>
      <c r="B425" s="44">
        <v>45996</v>
      </c>
      <c r="C425" s="43">
        <v>166022</v>
      </c>
      <c r="D425" s="45">
        <v>9200</v>
      </c>
      <c r="E425" s="45">
        <v>3800</v>
      </c>
      <c r="F425" s="43" t="s">
        <v>33</v>
      </c>
      <c r="G425" s="43">
        <v>1260</v>
      </c>
      <c r="H425" s="43" t="s">
        <v>14</v>
      </c>
      <c r="I425" s="43" t="s">
        <v>38</v>
      </c>
      <c r="J425" s="43" t="s">
        <v>11</v>
      </c>
      <c r="K425" s="46">
        <f t="shared" si="40"/>
        <v>1171797.76</v>
      </c>
      <c r="L425" s="47">
        <f>IF(I425="Product",IF(K425/'Commission Rate and Quota'!$D$5&lt;0.5,'Commission Rate and Quota'!$D$11,IF(K425/'Commission Rate and Quota'!$D$5&lt;0.75,'Commission Rate and Quota'!$D$12,IF(K425/'Commission Rate and Quota'!$D$5&lt;0.9,'Commission Rate and Quota'!$D$13,IF('Impact of Quota'!K425/'Commission Rate and Quota'!$D$5&lt;1,'Commission Rate and Quota'!$D$14,IF('Impact of Quota'!K425/'Commission Rate and Quota'!$D$5&lt;1.25,'Commission Rate and Quota'!$D$15,'Commission Rate and Quota'!$D$16))))),IF(K425/'Commission Rate and Quota'!$E$5&lt;0.5,'Commission Rate and Quota'!$E$11,IF(K425/'Commission Rate and Quota'!$E$5&lt;0.75,'Commission Rate and Quota'!$E$12,IF(K425/'Commission Rate and Quota'!$E$5&lt;0.9,'Commission Rate and Quota'!$E$13,IF(K425/'Commission Rate and Quota'!$E$5&lt;1,'Commission Rate and Quota'!$E$14,IF(K425/'Commission Rate and Quota'!$E$5&lt;1.25,'Commission Rate and Quota'!$E$15,'Commission Rate and Quota'!$E$16))))))</f>
        <v>0.28000000000000003</v>
      </c>
      <c r="M425" s="46">
        <f t="shared" si="37"/>
        <v>2576.0000000000005</v>
      </c>
      <c r="N425" s="51">
        <f>IF(I425="Product",K425/'Commission Rate and Quota'!$D$5,K425/'Commission Rate and Quota'!$E$5)</f>
        <v>1.4163402317300464</v>
      </c>
      <c r="O425" s="43">
        <f t="shared" si="38"/>
        <v>1</v>
      </c>
      <c r="P425" s="29">
        <f t="shared" si="39"/>
        <v>0.41304347826086957</v>
      </c>
      <c r="Q425" s="47">
        <f>IF(I425="Product",IF(K425/$S$4&lt;0.5,'Commission Rate and Quota'!$D$11,IF(K425/$S$4&lt;0.75,'Commission Rate and Quota'!$D$12,IF(K425/$S$4&lt;0.9,'Commission Rate and Quota'!$D$13,IF('Impact of Quota'!K425/$S$4,'Commission Rate and Quota'!$D$14,IF('Impact of Quota'!K425/$S$4&lt;1.25,'Commission Rate and Quota'!$D$15,'Commission Rate and Quota'!$D$16))))),IF(K425/$S$4&lt;0.5,'Commission Rate and Quota'!$E$11,IF(K425/$S$4&lt;0.75,'Commission Rate and Quota'!$E$12,IF(K425/$S$4&lt;0.9,'Commission Rate and Quota'!$E$13,IF(K425/$S$4&lt;1,'Commission Rate and Quota'!$E$14,IF(K425/$S$4&lt;1.25,'Commission Rate and Quota'!$E$15,'Commission Rate and Quota'!$E$16))))))</f>
        <v>0.1</v>
      </c>
      <c r="R425" s="34">
        <f t="shared" si="35"/>
        <v>920</v>
      </c>
    </row>
    <row r="426" spans="1:22" x14ac:dyDescent="0.25">
      <c r="A426" s="43" t="s">
        <v>196</v>
      </c>
      <c r="B426" s="44">
        <v>45996</v>
      </c>
      <c r="C426" s="43">
        <v>166022</v>
      </c>
      <c r="D426" s="45">
        <v>10120</v>
      </c>
      <c r="E426" s="45">
        <v>4180</v>
      </c>
      <c r="F426" s="43" t="s">
        <v>33</v>
      </c>
      <c r="G426" s="43">
        <v>1260</v>
      </c>
      <c r="H426" s="43" t="s">
        <v>14</v>
      </c>
      <c r="I426" s="43" t="s">
        <v>38</v>
      </c>
      <c r="J426" s="43" t="s">
        <v>11</v>
      </c>
      <c r="K426" s="46">
        <f t="shared" si="40"/>
        <v>1181917.76</v>
      </c>
      <c r="L426" s="47">
        <f>IF(I426="Product",IF(K426/'Commission Rate and Quota'!$D$5&lt;0.5,'Commission Rate and Quota'!$D$11,IF(K426/'Commission Rate and Quota'!$D$5&lt;0.75,'Commission Rate and Quota'!$D$12,IF(K426/'Commission Rate and Quota'!$D$5&lt;0.9,'Commission Rate and Quota'!$D$13,IF('Impact of Quota'!K426/'Commission Rate and Quota'!$D$5&lt;1,'Commission Rate and Quota'!$D$14,IF('Impact of Quota'!K426/'Commission Rate and Quota'!$D$5&lt;1.25,'Commission Rate and Quota'!$D$15,'Commission Rate and Quota'!$D$16))))),IF(K426/'Commission Rate and Quota'!$E$5&lt;0.5,'Commission Rate and Quota'!$E$11,IF(K426/'Commission Rate and Quota'!$E$5&lt;0.75,'Commission Rate and Quota'!$E$12,IF(K426/'Commission Rate and Quota'!$E$5&lt;0.9,'Commission Rate and Quota'!$E$13,IF(K426/'Commission Rate and Quota'!$E$5&lt;1,'Commission Rate and Quota'!$E$14,IF(K426/'Commission Rate and Quota'!$E$5&lt;1.25,'Commission Rate and Quota'!$E$15,'Commission Rate and Quota'!$E$16))))))</f>
        <v>0.28000000000000003</v>
      </c>
      <c r="M426" s="46">
        <f t="shared" si="37"/>
        <v>2833.6000000000004</v>
      </c>
      <c r="N426" s="51">
        <f>IF(I426="Product",K426/'Commission Rate and Quota'!$D$5,K426/'Commission Rate and Quota'!$E$5)</f>
        <v>1.4285721745058271</v>
      </c>
      <c r="O426" s="43">
        <f t="shared" si="38"/>
        <v>1</v>
      </c>
      <c r="P426" s="29">
        <f t="shared" si="39"/>
        <v>0.41304347826086957</v>
      </c>
      <c r="Q426" s="47">
        <f>IF(I426="Product",IF(K426/$S$4&lt;0.5,'Commission Rate and Quota'!$D$11,IF(K426/$S$4&lt;0.75,'Commission Rate and Quota'!$D$12,IF(K426/$S$4&lt;0.9,'Commission Rate and Quota'!$D$13,IF('Impact of Quota'!K426/$S$4,'Commission Rate and Quota'!$D$14,IF('Impact of Quota'!K426/$S$4&lt;1.25,'Commission Rate and Quota'!$D$15,'Commission Rate and Quota'!$D$16))))),IF(K426/$S$4&lt;0.5,'Commission Rate and Quota'!$E$11,IF(K426/$S$4&lt;0.75,'Commission Rate and Quota'!$E$12,IF(K426/$S$4&lt;0.9,'Commission Rate and Quota'!$E$13,IF(K426/$S$4&lt;1,'Commission Rate and Quota'!$E$14,IF(K426/$S$4&lt;1.25,'Commission Rate and Quota'!$E$15,'Commission Rate and Quota'!$E$16))))))</f>
        <v>0.1</v>
      </c>
      <c r="R426" s="34">
        <f t="shared" si="35"/>
        <v>1012</v>
      </c>
      <c r="S426" s="34"/>
    </row>
    <row r="427" spans="1:22" x14ac:dyDescent="0.25">
      <c r="A427" s="43" t="s">
        <v>71</v>
      </c>
      <c r="B427" s="44">
        <v>45673</v>
      </c>
      <c r="C427" s="43">
        <v>41359</v>
      </c>
      <c r="D427" s="45">
        <v>2622.87</v>
      </c>
      <c r="E427" s="45">
        <v>0</v>
      </c>
      <c r="F427" s="43" t="s">
        <v>33</v>
      </c>
      <c r="G427" s="43">
        <v>762668</v>
      </c>
      <c r="H427" s="43" t="s">
        <v>15</v>
      </c>
      <c r="I427" s="43" t="s">
        <v>34</v>
      </c>
      <c r="J427" s="43" t="s">
        <v>13</v>
      </c>
      <c r="K427" s="46">
        <f>D427</f>
        <v>2622.87</v>
      </c>
      <c r="L427" s="47">
        <f>IF(I427="Product",IF(K427/'Commission Rate and Quota'!$D$6&lt;0.5,'Commission Rate and Quota'!$D$20,IF(K427/'Commission Rate and Quota'!$D$6&lt;0.75,'Commission Rate and Quota'!$D$21,IF(K427/'Commission Rate and Quota'!$D$6&lt;0.9,'Commission Rate and Quota'!$D$22,IF('Impact of Quota'!K427/'Commission Rate and Quota'!$D$6&lt;1,'Commission Rate and Quota'!$D$23,IF('Impact of Quota'!K427/'Commission Rate and Quota'!$D$6&lt;1.25,'Commission Rate and Quota'!$D$24,'Commission Rate and Quota'!$D$25))))),IF(K427/'Commission Rate and Quota'!$E$6&lt;0.5,'Commission Rate and Quota'!$E$20,IF(K427/'Commission Rate and Quota'!$E$6&lt;0.75,'Commission Rate and Quota'!$E$21,IF(K427/'Commission Rate and Quota'!$E$6&lt;0.9,'Commission Rate and Quota'!$E$22,IF(K427/'Commission Rate and Quota'!$E$6&lt;1,'Commission Rate and Quota'!$E$23,IF(K427/'Commission Rate and Quota'!$E$6&lt;1.25,'Commission Rate and Quota'!$E$24,'Commission Rate and Quota'!$E$25))))))</f>
        <v>0.05</v>
      </c>
      <c r="M427" s="46">
        <f t="shared" si="37"/>
        <v>131.14349999999999</v>
      </c>
      <c r="N427" s="51">
        <f>IF(I427="Product",K427/'Commission Rate and Quota'!$D$6,K427/'Commission Rate and Quota'!$E$6)</f>
        <v>3.1454636161072987E-3</v>
      </c>
      <c r="O427" s="43">
        <f t="shared" si="38"/>
        <v>0</v>
      </c>
      <c r="P427" s="29">
        <f t="shared" si="39"/>
        <v>0</v>
      </c>
      <c r="Q427" s="47">
        <f>IF(I427="Product",IF(K427/$S$4&lt;0.5,'Commission Rate and Quota'!$D$20,IF(K427/$S$4&lt;0.75,'Commission Rate and Quota'!$D$21,IF(K427/$S$4&lt;0.9,'Commission Rate and Quota'!$D$22,IF('Impact of Quota'!K427/'Commission Rate and Quota'!$D$6&lt;1,'Commission Rate and Quota'!$D$23,IF('Impact of Quota'!K427/$S$4&lt;1.25,'Commission Rate and Quota'!$D$24,'Commission Rate and Quota'!$D$25))))),IF(K427/$S$4&lt;0.5,'Commission Rate and Quota'!$E$20,IF(K427/$S$4&lt;0.75,'Commission Rate and Quota'!$E$21,IF(K427/$S$4&lt;0.9,'Commission Rate and Quota'!$E$22,IF(K427/$S$4&lt;1,'Commission Rate and Quota'!$E$23,IF(K427/$S$4&lt;1.25,'Commission Rate and Quota'!$E$24,'Commission Rate and Quota'!$E$25))))))</f>
        <v>0.05</v>
      </c>
      <c r="R427" s="34">
        <f t="shared" si="35"/>
        <v>131.14349999999999</v>
      </c>
      <c r="S427" s="34">
        <f>SUM(R427:R541)</f>
        <v>64142.953500000003</v>
      </c>
      <c r="T427" s="34"/>
      <c r="U427" s="34"/>
      <c r="V427" s="34"/>
    </row>
    <row r="428" spans="1:22" x14ac:dyDescent="0.25">
      <c r="A428" s="43" t="s">
        <v>63</v>
      </c>
      <c r="B428" s="44">
        <v>45674</v>
      </c>
      <c r="C428" s="43">
        <v>39204</v>
      </c>
      <c r="D428" s="45">
        <v>5640</v>
      </c>
      <c r="E428" s="45">
        <v>540</v>
      </c>
      <c r="F428" s="43" t="s">
        <v>33</v>
      </c>
      <c r="G428" s="43">
        <v>762668</v>
      </c>
      <c r="H428" s="43" t="s">
        <v>15</v>
      </c>
      <c r="I428" s="43" t="s">
        <v>34</v>
      </c>
      <c r="J428" s="43" t="s">
        <v>13</v>
      </c>
      <c r="K428" s="46">
        <f>K427+D428</f>
        <v>8262.869999999999</v>
      </c>
      <c r="L428" s="47">
        <f>IF(I428="Product",IF(K428/'Commission Rate and Quota'!$D$6&lt;0.5,'Commission Rate and Quota'!$D$20,IF(K428/'Commission Rate and Quota'!$D$6&lt;0.75,'Commission Rate and Quota'!$D$21,IF(K428/'Commission Rate and Quota'!$D$6&lt;0.9,'Commission Rate and Quota'!$D$22,IF('Impact of Quota'!K428/'Commission Rate and Quota'!$D$6&lt;1,'Commission Rate and Quota'!$D$23,IF('Impact of Quota'!K428/'Commission Rate and Quota'!$D$6&lt;1.25,'Commission Rate and Quota'!$D$24,'Commission Rate and Quota'!$D$25))))),IF(K428/'Commission Rate and Quota'!$E$6&lt;0.5,'Commission Rate and Quota'!$E$20,IF(K428/'Commission Rate and Quota'!$E$6&lt;0.75,'Commission Rate and Quota'!$E$21,IF(K428/'Commission Rate and Quota'!$E$6&lt;0.9,'Commission Rate and Quota'!$E$22,IF(K428/'Commission Rate and Quota'!$E$6&lt;1,'Commission Rate and Quota'!$E$23,IF(K428/'Commission Rate and Quota'!$E$6&lt;1.25,'Commission Rate and Quota'!$E$24,'Commission Rate and Quota'!$E$25))))))</f>
        <v>0.05</v>
      </c>
      <c r="M428" s="46">
        <f t="shared" si="37"/>
        <v>282</v>
      </c>
      <c r="N428" s="51">
        <f>IF(I428="Product",K428/'Commission Rate and Quota'!$D$6,K428/'Commission Rate and Quota'!$E$6)</f>
        <v>9.9092051644284751E-3</v>
      </c>
      <c r="O428" s="43">
        <f t="shared" si="38"/>
        <v>0</v>
      </c>
      <c r="P428" s="29">
        <f t="shared" si="39"/>
        <v>9.5744680851063829E-2</v>
      </c>
      <c r="Q428" s="47">
        <f>IF(I428="Product",IF(K428/$S$4&lt;0.5,'Commission Rate and Quota'!$D$20,IF(K428/$S$4&lt;0.75,'Commission Rate and Quota'!$D$21,IF(K428/$S$4&lt;0.9,'Commission Rate and Quota'!$D$22,IF('Impact of Quota'!K428/'Commission Rate and Quota'!$D$6&lt;1,'Commission Rate and Quota'!$D$23,IF('Impact of Quota'!K428/$S$4&lt;1.25,'Commission Rate and Quota'!$D$24,'Commission Rate and Quota'!$D$25))))),IF(K428/$S$4&lt;0.5,'Commission Rate and Quota'!$E$20,IF(K428/$S$4&lt;0.75,'Commission Rate and Quota'!$E$21,IF(K428/$S$4&lt;0.9,'Commission Rate and Quota'!$E$22,IF(K428/$S$4&lt;1,'Commission Rate and Quota'!$E$23,IF(K428/$S$4&lt;1.25,'Commission Rate and Quota'!$E$24,'Commission Rate and Quota'!$E$25))))))</f>
        <v>0.05</v>
      </c>
      <c r="R428" s="34">
        <f t="shared" si="35"/>
        <v>282</v>
      </c>
    </row>
    <row r="429" spans="1:22" x14ac:dyDescent="0.25">
      <c r="A429" s="43" t="s">
        <v>63</v>
      </c>
      <c r="B429" s="44">
        <v>45674</v>
      </c>
      <c r="C429" s="43">
        <v>39204</v>
      </c>
      <c r="D429" s="45">
        <v>4259.1400000000003</v>
      </c>
      <c r="E429" s="45">
        <v>407.79</v>
      </c>
      <c r="F429" s="43" t="s">
        <v>33</v>
      </c>
      <c r="G429" s="43">
        <v>762668</v>
      </c>
      <c r="H429" s="43" t="s">
        <v>15</v>
      </c>
      <c r="I429" s="43" t="s">
        <v>34</v>
      </c>
      <c r="J429" s="43" t="s">
        <v>13</v>
      </c>
      <c r="K429" s="46">
        <f t="shared" ref="K429:K492" si="41">K428+D429</f>
        <v>12522.009999999998</v>
      </c>
      <c r="L429" s="47">
        <f>IF(I429="Product",IF(K429/'Commission Rate and Quota'!$D$6&lt;0.5,'Commission Rate and Quota'!$D$20,IF(K429/'Commission Rate and Quota'!$D$6&lt;0.75,'Commission Rate and Quota'!$D$21,IF(K429/'Commission Rate and Quota'!$D$6&lt;0.9,'Commission Rate and Quota'!$D$22,IF('Impact of Quota'!K429/'Commission Rate and Quota'!$D$6&lt;1,'Commission Rate and Quota'!$D$23,IF('Impact of Quota'!K429/'Commission Rate and Quota'!$D$6&lt;1.25,'Commission Rate and Quota'!$D$24,'Commission Rate and Quota'!$D$25))))),IF(K429/'Commission Rate and Quota'!$E$6&lt;0.5,'Commission Rate and Quota'!$E$20,IF(K429/'Commission Rate and Quota'!$E$6&lt;0.75,'Commission Rate and Quota'!$E$21,IF(K429/'Commission Rate and Quota'!$E$6&lt;0.9,'Commission Rate and Quota'!$E$22,IF(K429/'Commission Rate and Quota'!$E$6&lt;1,'Commission Rate and Quota'!$E$23,IF(K429/'Commission Rate and Quota'!$E$6&lt;1.25,'Commission Rate and Quota'!$E$24,'Commission Rate and Quota'!$E$25))))))</f>
        <v>0.05</v>
      </c>
      <c r="M429" s="46">
        <f t="shared" si="37"/>
        <v>212.95700000000002</v>
      </c>
      <c r="N429" s="51">
        <f>IF(I429="Product",K429/'Commission Rate and Quota'!$D$6,K429/'Commission Rate and Quota'!$E$6)</f>
        <v>1.5016957323669016E-2</v>
      </c>
      <c r="O429" s="43">
        <f t="shared" si="38"/>
        <v>0</v>
      </c>
      <c r="P429" s="29">
        <f t="shared" si="39"/>
        <v>9.5744680851063829E-2</v>
      </c>
      <c r="Q429" s="47">
        <f>IF(I429="Product",IF(K429/$S$4&lt;0.5,'Commission Rate and Quota'!$D$20,IF(K429/$S$4&lt;0.75,'Commission Rate and Quota'!$D$21,IF(K429/$S$4&lt;0.9,'Commission Rate and Quota'!$D$22,IF('Impact of Quota'!K429/'Commission Rate and Quota'!$D$6&lt;1,'Commission Rate and Quota'!$D$23,IF('Impact of Quota'!K429/$S$4&lt;1.25,'Commission Rate and Quota'!$D$24,'Commission Rate and Quota'!$D$25))))),IF(K429/$S$4&lt;0.5,'Commission Rate and Quota'!$E$20,IF(K429/$S$4&lt;0.75,'Commission Rate and Quota'!$E$21,IF(K429/$S$4&lt;0.9,'Commission Rate and Quota'!$E$22,IF(K429/$S$4&lt;1,'Commission Rate and Quota'!$E$23,IF(K429/$S$4&lt;1.25,'Commission Rate and Quota'!$E$24,'Commission Rate and Quota'!$E$25))))))</f>
        <v>0.05</v>
      </c>
      <c r="R429" s="34">
        <f t="shared" si="35"/>
        <v>212.95700000000002</v>
      </c>
    </row>
    <row r="430" spans="1:22" x14ac:dyDescent="0.25">
      <c r="A430" s="43" t="s">
        <v>63</v>
      </c>
      <c r="B430" s="44">
        <v>45674</v>
      </c>
      <c r="C430" s="43">
        <v>39204</v>
      </c>
      <c r="D430" s="45">
        <v>816.68</v>
      </c>
      <c r="E430" s="45">
        <v>0</v>
      </c>
      <c r="F430" s="43" t="s">
        <v>33</v>
      </c>
      <c r="G430" s="43">
        <v>762668</v>
      </c>
      <c r="H430" s="43" t="s">
        <v>15</v>
      </c>
      <c r="I430" s="43" t="s">
        <v>34</v>
      </c>
      <c r="J430" s="43" t="s">
        <v>13</v>
      </c>
      <c r="K430" s="46">
        <f t="shared" si="41"/>
        <v>13338.689999999999</v>
      </c>
      <c r="L430" s="47">
        <f>IF(I430="Product",IF(K430/'Commission Rate and Quota'!$D$6&lt;0.5,'Commission Rate and Quota'!$D$20,IF(K430/'Commission Rate and Quota'!$D$6&lt;0.75,'Commission Rate and Quota'!$D$21,IF(K430/'Commission Rate and Quota'!$D$6&lt;0.9,'Commission Rate and Quota'!$D$22,IF('Impact of Quota'!K430/'Commission Rate and Quota'!$D$6&lt;1,'Commission Rate and Quota'!$D$23,IF('Impact of Quota'!K430/'Commission Rate and Quota'!$D$6&lt;1.25,'Commission Rate and Quota'!$D$24,'Commission Rate and Quota'!$D$25))))),IF(K430/'Commission Rate and Quota'!$E$6&lt;0.5,'Commission Rate and Quota'!$E$20,IF(K430/'Commission Rate and Quota'!$E$6&lt;0.75,'Commission Rate and Quota'!$E$21,IF(K430/'Commission Rate and Quota'!$E$6&lt;0.9,'Commission Rate and Quota'!$E$22,IF(K430/'Commission Rate and Quota'!$E$6&lt;1,'Commission Rate and Quota'!$E$23,IF(K430/'Commission Rate and Quota'!$E$6&lt;1.25,'Commission Rate and Quota'!$E$24,'Commission Rate and Quota'!$E$25))))))</f>
        <v>0.05</v>
      </c>
      <c r="M430" s="46">
        <f t="shared" si="37"/>
        <v>40.834000000000003</v>
      </c>
      <c r="N430" s="51">
        <f>IF(I430="Product",K430/'Commission Rate and Quota'!$D$6,K430/'Commission Rate and Quota'!$E$6)</f>
        <v>1.5996356693825566E-2</v>
      </c>
      <c r="O430" s="43">
        <f t="shared" si="38"/>
        <v>0</v>
      </c>
      <c r="P430" s="29">
        <f t="shared" si="39"/>
        <v>0</v>
      </c>
      <c r="Q430" s="47">
        <f>IF(I430="Product",IF(K430/$S$4&lt;0.5,'Commission Rate and Quota'!$D$20,IF(K430/$S$4&lt;0.75,'Commission Rate and Quota'!$D$21,IF(K430/$S$4&lt;0.9,'Commission Rate and Quota'!$D$22,IF('Impact of Quota'!K430/'Commission Rate and Quota'!$D$6&lt;1,'Commission Rate and Quota'!$D$23,IF('Impact of Quota'!K430/$S$4&lt;1.25,'Commission Rate and Quota'!$D$24,'Commission Rate and Quota'!$D$25))))),IF(K430/$S$4&lt;0.5,'Commission Rate and Quota'!$E$20,IF(K430/$S$4&lt;0.75,'Commission Rate and Quota'!$E$21,IF(K430/$S$4&lt;0.9,'Commission Rate and Quota'!$E$22,IF(K430/$S$4&lt;1,'Commission Rate and Quota'!$E$23,IF(K430/$S$4&lt;1.25,'Commission Rate and Quota'!$E$24,'Commission Rate and Quota'!$E$25))))))</f>
        <v>0.05</v>
      </c>
      <c r="R430" s="34">
        <f t="shared" si="35"/>
        <v>40.834000000000003</v>
      </c>
    </row>
    <row r="431" spans="1:22" x14ac:dyDescent="0.25">
      <c r="A431" s="43" t="s">
        <v>72</v>
      </c>
      <c r="B431" s="44">
        <v>45679</v>
      </c>
      <c r="C431" s="43">
        <v>41359</v>
      </c>
      <c r="D431" s="45">
        <v>1333.1</v>
      </c>
      <c r="E431" s="45">
        <v>0</v>
      </c>
      <c r="F431" s="43" t="s">
        <v>33</v>
      </c>
      <c r="G431" s="43">
        <v>762668</v>
      </c>
      <c r="H431" s="43" t="s">
        <v>15</v>
      </c>
      <c r="I431" s="43" t="s">
        <v>34</v>
      </c>
      <c r="J431" s="43" t="s">
        <v>13</v>
      </c>
      <c r="K431" s="46">
        <f t="shared" si="41"/>
        <v>14671.789999999999</v>
      </c>
      <c r="L431" s="47">
        <f>IF(I431="Product",IF(K431/'Commission Rate and Quota'!$D$6&lt;0.5,'Commission Rate and Quota'!$D$20,IF(K431/'Commission Rate and Quota'!$D$6&lt;0.75,'Commission Rate and Quota'!$D$21,IF(K431/'Commission Rate and Quota'!$D$6&lt;0.9,'Commission Rate and Quota'!$D$22,IF('Impact of Quota'!K431/'Commission Rate and Quota'!$D$6&lt;1,'Commission Rate and Quota'!$D$23,IF('Impact of Quota'!K431/'Commission Rate and Quota'!$D$6&lt;1.25,'Commission Rate and Quota'!$D$24,'Commission Rate and Quota'!$D$25))))),IF(K431/'Commission Rate and Quota'!$E$6&lt;0.5,'Commission Rate and Quota'!$E$20,IF(K431/'Commission Rate and Quota'!$E$6&lt;0.75,'Commission Rate and Quota'!$E$21,IF(K431/'Commission Rate and Quota'!$E$6&lt;0.9,'Commission Rate and Quota'!$E$22,IF(K431/'Commission Rate and Quota'!$E$6&lt;1,'Commission Rate and Quota'!$E$23,IF(K431/'Commission Rate and Quota'!$E$6&lt;1.25,'Commission Rate and Quota'!$E$24,'Commission Rate and Quota'!$E$25))))))</f>
        <v>0.05</v>
      </c>
      <c r="M431" s="46">
        <f t="shared" si="37"/>
        <v>66.655000000000001</v>
      </c>
      <c r="N431" s="51">
        <f>IF(I431="Product",K431/'Commission Rate and Quota'!$D$6,K431/'Commission Rate and Quota'!$E$6)</f>
        <v>1.7595070143837439E-2</v>
      </c>
      <c r="O431" s="43">
        <f t="shared" si="38"/>
        <v>0</v>
      </c>
      <c r="P431" s="29">
        <f t="shared" si="39"/>
        <v>0</v>
      </c>
      <c r="Q431" s="47">
        <f>IF(I431="Product",IF(K431/$S$4&lt;0.5,'Commission Rate and Quota'!$D$20,IF(K431/$S$4&lt;0.75,'Commission Rate and Quota'!$D$21,IF(K431/$S$4&lt;0.9,'Commission Rate and Quota'!$D$22,IF('Impact of Quota'!K431/'Commission Rate and Quota'!$D$6&lt;1,'Commission Rate and Quota'!$D$23,IF('Impact of Quota'!K431/$S$4&lt;1.25,'Commission Rate and Quota'!$D$24,'Commission Rate and Quota'!$D$25))))),IF(K431/$S$4&lt;0.5,'Commission Rate and Quota'!$E$20,IF(K431/$S$4&lt;0.75,'Commission Rate and Quota'!$E$21,IF(K431/$S$4&lt;0.9,'Commission Rate and Quota'!$E$22,IF(K431/$S$4&lt;1,'Commission Rate and Quota'!$E$23,IF(K431/$S$4&lt;1.25,'Commission Rate and Quota'!$E$24,'Commission Rate and Quota'!$E$25))))))</f>
        <v>0.05</v>
      </c>
      <c r="R431" s="34">
        <f t="shared" si="35"/>
        <v>66.655000000000001</v>
      </c>
    </row>
    <row r="432" spans="1:22" x14ac:dyDescent="0.25">
      <c r="A432" s="43" t="s">
        <v>261</v>
      </c>
      <c r="B432" s="44">
        <v>45679</v>
      </c>
      <c r="C432" s="43">
        <v>169040</v>
      </c>
      <c r="D432" s="45">
        <v>3308.46</v>
      </c>
      <c r="E432" s="45">
        <v>347.61</v>
      </c>
      <c r="F432" s="43" t="s">
        <v>33</v>
      </c>
      <c r="G432" s="43">
        <v>762668</v>
      </c>
      <c r="H432" s="43" t="s">
        <v>15</v>
      </c>
      <c r="I432" s="43" t="s">
        <v>34</v>
      </c>
      <c r="J432" s="43" t="s">
        <v>13</v>
      </c>
      <c r="K432" s="46">
        <f t="shared" si="41"/>
        <v>17980.25</v>
      </c>
      <c r="L432" s="47">
        <f>IF(I432="Product",IF(K432/'Commission Rate and Quota'!$D$6&lt;0.5,'Commission Rate and Quota'!$D$20,IF(K432/'Commission Rate and Quota'!$D$6&lt;0.75,'Commission Rate and Quota'!$D$21,IF(K432/'Commission Rate and Quota'!$D$6&lt;0.9,'Commission Rate and Quota'!$D$22,IF('Impact of Quota'!K432/'Commission Rate and Quota'!$D$6&lt;1,'Commission Rate and Quota'!$D$23,IF('Impact of Quota'!K432/'Commission Rate and Quota'!$D$6&lt;1.25,'Commission Rate and Quota'!$D$24,'Commission Rate and Quota'!$D$25))))),IF(K432/'Commission Rate and Quota'!$E$6&lt;0.5,'Commission Rate and Quota'!$E$20,IF(K432/'Commission Rate and Quota'!$E$6&lt;0.75,'Commission Rate and Quota'!$E$21,IF(K432/'Commission Rate and Quota'!$E$6&lt;0.9,'Commission Rate and Quota'!$E$22,IF(K432/'Commission Rate and Quota'!$E$6&lt;1,'Commission Rate and Quota'!$E$23,IF(K432/'Commission Rate and Quota'!$E$6&lt;1.25,'Commission Rate and Quota'!$E$24,'Commission Rate and Quota'!$E$25))))))</f>
        <v>0.05</v>
      </c>
      <c r="M432" s="46">
        <f t="shared" si="37"/>
        <v>165.423</v>
      </c>
      <c r="N432" s="51">
        <f>IF(I432="Product",K432/'Commission Rate and Quota'!$D$6,K432/'Commission Rate and Quota'!$E$6)</f>
        <v>2.1562724108901036E-2</v>
      </c>
      <c r="O432" s="43">
        <f t="shared" si="38"/>
        <v>0</v>
      </c>
      <c r="P432" s="29">
        <f t="shared" si="39"/>
        <v>0.10506701002883517</v>
      </c>
      <c r="Q432" s="47">
        <f>IF(I432="Product",IF(K432/$S$4&lt;0.5,'Commission Rate and Quota'!$D$20,IF(K432/$S$4&lt;0.75,'Commission Rate and Quota'!$D$21,IF(K432/$S$4&lt;0.9,'Commission Rate and Quota'!$D$22,IF('Impact of Quota'!K432/'Commission Rate and Quota'!$D$6&lt;1,'Commission Rate and Quota'!$D$23,IF('Impact of Quota'!K432/$S$4&lt;1.25,'Commission Rate and Quota'!$D$24,'Commission Rate and Quota'!$D$25))))),IF(K432/$S$4&lt;0.5,'Commission Rate and Quota'!$E$20,IF(K432/$S$4&lt;0.75,'Commission Rate and Quota'!$E$21,IF(K432/$S$4&lt;0.9,'Commission Rate and Quota'!$E$22,IF(K432/$S$4&lt;1,'Commission Rate and Quota'!$E$23,IF(K432/$S$4&lt;1.25,'Commission Rate and Quota'!$E$24,'Commission Rate and Quota'!$E$25))))))</f>
        <v>0.05</v>
      </c>
      <c r="R432" s="34">
        <f t="shared" si="35"/>
        <v>165.423</v>
      </c>
    </row>
    <row r="433" spans="1:18" x14ac:dyDescent="0.25">
      <c r="A433" s="43" t="s">
        <v>261</v>
      </c>
      <c r="B433" s="44">
        <v>45679</v>
      </c>
      <c r="C433" s="43">
        <v>169040</v>
      </c>
      <c r="D433" s="45">
        <v>397.88</v>
      </c>
      <c r="E433" s="45">
        <v>0</v>
      </c>
      <c r="F433" s="43" t="s">
        <v>33</v>
      </c>
      <c r="G433" s="43">
        <v>762668</v>
      </c>
      <c r="H433" s="43" t="s">
        <v>15</v>
      </c>
      <c r="I433" s="43" t="s">
        <v>34</v>
      </c>
      <c r="J433" s="43" t="s">
        <v>13</v>
      </c>
      <c r="K433" s="46">
        <f t="shared" si="41"/>
        <v>18378.13</v>
      </c>
      <c r="L433" s="47">
        <f>IF(I433="Product",IF(K433/'Commission Rate and Quota'!$D$6&lt;0.5,'Commission Rate and Quota'!$D$20,IF(K433/'Commission Rate and Quota'!$D$6&lt;0.75,'Commission Rate and Quota'!$D$21,IF(K433/'Commission Rate and Quota'!$D$6&lt;0.9,'Commission Rate and Quota'!$D$22,IF('Impact of Quota'!K433/'Commission Rate and Quota'!$D$6&lt;1,'Commission Rate and Quota'!$D$23,IF('Impact of Quota'!K433/'Commission Rate and Quota'!$D$6&lt;1.25,'Commission Rate and Quota'!$D$24,'Commission Rate and Quota'!$D$25))))),IF(K433/'Commission Rate and Quota'!$E$6&lt;0.5,'Commission Rate and Quota'!$E$20,IF(K433/'Commission Rate and Quota'!$E$6&lt;0.75,'Commission Rate and Quota'!$E$21,IF(K433/'Commission Rate and Quota'!$E$6&lt;0.9,'Commission Rate and Quota'!$E$22,IF(K433/'Commission Rate and Quota'!$E$6&lt;1,'Commission Rate and Quota'!$E$23,IF(K433/'Commission Rate and Quota'!$E$6&lt;1.25,'Commission Rate and Quota'!$E$24,'Commission Rate and Quota'!$E$25))))))</f>
        <v>0.05</v>
      </c>
      <c r="M433" s="46">
        <f t="shared" si="37"/>
        <v>19.894000000000002</v>
      </c>
      <c r="N433" s="51">
        <f>IF(I433="Product",K433/'Commission Rate and Quota'!$D$6,K433/'Commission Rate and Quota'!$E$6)</f>
        <v>2.2039879691746079E-2</v>
      </c>
      <c r="O433" s="43">
        <f t="shared" si="38"/>
        <v>0</v>
      </c>
      <c r="P433" s="29">
        <f t="shared" si="39"/>
        <v>0</v>
      </c>
      <c r="Q433" s="47">
        <f>IF(I433="Product",IF(K433/$S$4&lt;0.5,'Commission Rate and Quota'!$D$20,IF(K433/$S$4&lt;0.75,'Commission Rate and Quota'!$D$21,IF(K433/$S$4&lt;0.9,'Commission Rate and Quota'!$D$22,IF('Impact of Quota'!K433/'Commission Rate and Quota'!$D$6&lt;1,'Commission Rate and Quota'!$D$23,IF('Impact of Quota'!K433/$S$4&lt;1.25,'Commission Rate and Quota'!$D$24,'Commission Rate and Quota'!$D$25))))),IF(K433/$S$4&lt;0.5,'Commission Rate and Quota'!$E$20,IF(K433/$S$4&lt;0.75,'Commission Rate and Quota'!$E$21,IF(K433/$S$4&lt;0.9,'Commission Rate and Quota'!$E$22,IF(K433/$S$4&lt;1,'Commission Rate and Quota'!$E$23,IF(K433/$S$4&lt;1.25,'Commission Rate and Quota'!$E$24,'Commission Rate and Quota'!$E$25))))))</f>
        <v>0.05</v>
      </c>
      <c r="R433" s="34">
        <f t="shared" si="35"/>
        <v>19.894000000000002</v>
      </c>
    </row>
    <row r="434" spans="1:18" x14ac:dyDescent="0.25">
      <c r="A434" s="43" t="s">
        <v>261</v>
      </c>
      <c r="B434" s="44">
        <v>45679</v>
      </c>
      <c r="C434" s="43">
        <v>169040</v>
      </c>
      <c r="D434" s="45">
        <v>272.95999999999998</v>
      </c>
      <c r="E434" s="45">
        <v>0</v>
      </c>
      <c r="F434" s="43" t="s">
        <v>33</v>
      </c>
      <c r="G434" s="43">
        <v>762668</v>
      </c>
      <c r="H434" s="43" t="s">
        <v>15</v>
      </c>
      <c r="I434" s="43" t="s">
        <v>34</v>
      </c>
      <c r="J434" s="43" t="s">
        <v>13</v>
      </c>
      <c r="K434" s="46">
        <f t="shared" si="41"/>
        <v>18651.09</v>
      </c>
      <c r="L434" s="47">
        <f>IF(I434="Product",IF(K434/'Commission Rate and Quota'!$D$6&lt;0.5,'Commission Rate and Quota'!$D$20,IF(K434/'Commission Rate and Quota'!$D$6&lt;0.75,'Commission Rate and Quota'!$D$21,IF(K434/'Commission Rate and Quota'!$D$6&lt;0.9,'Commission Rate and Quota'!$D$22,IF('Impact of Quota'!K434/'Commission Rate and Quota'!$D$6&lt;1,'Commission Rate and Quota'!$D$23,IF('Impact of Quota'!K434/'Commission Rate and Quota'!$D$6&lt;1.25,'Commission Rate and Quota'!$D$24,'Commission Rate and Quota'!$D$25))))),IF(K434/'Commission Rate and Quota'!$E$6&lt;0.5,'Commission Rate and Quota'!$E$20,IF(K434/'Commission Rate and Quota'!$E$6&lt;0.75,'Commission Rate and Quota'!$E$21,IF(K434/'Commission Rate and Quota'!$E$6&lt;0.9,'Commission Rate and Quota'!$E$22,IF(K434/'Commission Rate and Quota'!$E$6&lt;1,'Commission Rate and Quota'!$E$23,IF(K434/'Commission Rate and Quota'!$E$6&lt;1.25,'Commission Rate and Quota'!$E$24,'Commission Rate and Quota'!$E$25))))))</f>
        <v>0.05</v>
      </c>
      <c r="M434" s="46">
        <f t="shared" si="37"/>
        <v>13.648</v>
      </c>
      <c r="N434" s="51">
        <f>IF(I434="Product",K434/'Commission Rate and Quota'!$D$6,K434/'Commission Rate and Quota'!$E$6)</f>
        <v>2.2367225594765536E-2</v>
      </c>
      <c r="O434" s="43">
        <f t="shared" si="38"/>
        <v>0</v>
      </c>
      <c r="P434" s="29">
        <f t="shared" si="39"/>
        <v>0</v>
      </c>
      <c r="Q434" s="47">
        <f>IF(I434="Product",IF(K434/$S$4&lt;0.5,'Commission Rate and Quota'!$D$20,IF(K434/$S$4&lt;0.75,'Commission Rate and Quota'!$D$21,IF(K434/$S$4&lt;0.9,'Commission Rate and Quota'!$D$22,IF('Impact of Quota'!K434/'Commission Rate and Quota'!$D$6&lt;1,'Commission Rate and Quota'!$D$23,IF('Impact of Quota'!K434/$S$4&lt;1.25,'Commission Rate and Quota'!$D$24,'Commission Rate and Quota'!$D$25))))),IF(K434/$S$4&lt;0.5,'Commission Rate and Quota'!$E$20,IF(K434/$S$4&lt;0.75,'Commission Rate and Quota'!$E$21,IF(K434/$S$4&lt;0.9,'Commission Rate and Quota'!$E$22,IF(K434/$S$4&lt;1,'Commission Rate and Quota'!$E$23,IF(K434/$S$4&lt;1.25,'Commission Rate and Quota'!$E$24,'Commission Rate and Quota'!$E$25))))))</f>
        <v>0.05</v>
      </c>
      <c r="R434" s="34">
        <f t="shared" si="35"/>
        <v>13.648</v>
      </c>
    </row>
    <row r="435" spans="1:18" x14ac:dyDescent="0.25">
      <c r="A435" s="43" t="s">
        <v>262</v>
      </c>
      <c r="B435" s="44">
        <v>45679</v>
      </c>
      <c r="C435" s="43">
        <v>169040</v>
      </c>
      <c r="D435" s="45">
        <v>899.28</v>
      </c>
      <c r="E435" s="45">
        <v>0</v>
      </c>
      <c r="F435" s="43" t="s">
        <v>33</v>
      </c>
      <c r="G435" s="43">
        <v>762668</v>
      </c>
      <c r="H435" s="43" t="s">
        <v>15</v>
      </c>
      <c r="I435" s="43" t="s">
        <v>34</v>
      </c>
      <c r="J435" s="43" t="s">
        <v>13</v>
      </c>
      <c r="K435" s="46">
        <f t="shared" si="41"/>
        <v>19550.37</v>
      </c>
      <c r="L435" s="47">
        <f>IF(I435="Product",IF(K435/'Commission Rate and Quota'!$D$6&lt;0.5,'Commission Rate and Quota'!$D$20,IF(K435/'Commission Rate and Quota'!$D$6&lt;0.75,'Commission Rate and Quota'!$D$21,IF(K435/'Commission Rate and Quota'!$D$6&lt;0.9,'Commission Rate and Quota'!$D$22,IF('Impact of Quota'!K435/'Commission Rate and Quota'!$D$6&lt;1,'Commission Rate and Quota'!$D$23,IF('Impact of Quota'!K435/'Commission Rate and Quota'!$D$6&lt;1.25,'Commission Rate and Quota'!$D$24,'Commission Rate and Quota'!$D$25))))),IF(K435/'Commission Rate and Quota'!$E$6&lt;0.5,'Commission Rate and Quota'!$E$20,IF(K435/'Commission Rate and Quota'!$E$6&lt;0.75,'Commission Rate and Quota'!$E$21,IF(K435/'Commission Rate and Quota'!$E$6&lt;0.9,'Commission Rate and Quota'!$E$22,IF(K435/'Commission Rate and Quota'!$E$6&lt;1,'Commission Rate and Quota'!$E$23,IF(K435/'Commission Rate and Quota'!$E$6&lt;1.25,'Commission Rate and Quota'!$E$24,'Commission Rate and Quota'!$E$25))))))</f>
        <v>0.05</v>
      </c>
      <c r="M435" s="46">
        <f t="shared" si="37"/>
        <v>44.963999999999999</v>
      </c>
      <c r="N435" s="51">
        <f>IF(I435="Product",K435/'Commission Rate and Quota'!$D$6,K435/'Commission Rate and Quota'!$E$6)</f>
        <v>2.3445682598236151E-2</v>
      </c>
      <c r="O435" s="43">
        <f t="shared" si="38"/>
        <v>0</v>
      </c>
      <c r="P435" s="29">
        <f t="shared" si="39"/>
        <v>0</v>
      </c>
      <c r="Q435" s="47">
        <f>IF(I435="Product",IF(K435/$S$4&lt;0.5,'Commission Rate and Quota'!$D$20,IF(K435/$S$4&lt;0.75,'Commission Rate and Quota'!$D$21,IF(K435/$S$4&lt;0.9,'Commission Rate and Quota'!$D$22,IF('Impact of Quota'!K435/'Commission Rate and Quota'!$D$6&lt;1,'Commission Rate and Quota'!$D$23,IF('Impact of Quota'!K435/$S$4&lt;1.25,'Commission Rate and Quota'!$D$24,'Commission Rate and Quota'!$D$25))))),IF(K435/$S$4&lt;0.5,'Commission Rate and Quota'!$E$20,IF(K435/$S$4&lt;0.75,'Commission Rate and Quota'!$E$21,IF(K435/$S$4&lt;0.9,'Commission Rate and Quota'!$E$22,IF(K435/$S$4&lt;1,'Commission Rate and Quota'!$E$23,IF(K435/$S$4&lt;1.25,'Commission Rate and Quota'!$E$24,'Commission Rate and Quota'!$E$25))))))</f>
        <v>0.05</v>
      </c>
      <c r="R435" s="34">
        <f t="shared" si="35"/>
        <v>44.963999999999999</v>
      </c>
    </row>
    <row r="436" spans="1:18" x14ac:dyDescent="0.25">
      <c r="A436" s="43" t="s">
        <v>262</v>
      </c>
      <c r="B436" s="44">
        <v>45679</v>
      </c>
      <c r="C436" s="43">
        <v>169040</v>
      </c>
      <c r="D436" s="45">
        <v>74.19</v>
      </c>
      <c r="E436" s="45">
        <v>0</v>
      </c>
      <c r="F436" s="43" t="s">
        <v>33</v>
      </c>
      <c r="G436" s="43">
        <v>762668</v>
      </c>
      <c r="H436" s="43" t="s">
        <v>15</v>
      </c>
      <c r="I436" s="43" t="s">
        <v>34</v>
      </c>
      <c r="J436" s="43" t="s">
        <v>13</v>
      </c>
      <c r="K436" s="46">
        <f t="shared" si="41"/>
        <v>19624.559999999998</v>
      </c>
      <c r="L436" s="47">
        <f>IF(I436="Product",IF(K436/'Commission Rate and Quota'!$D$6&lt;0.5,'Commission Rate and Quota'!$D$20,IF(K436/'Commission Rate and Quota'!$D$6&lt;0.75,'Commission Rate and Quota'!$D$21,IF(K436/'Commission Rate and Quota'!$D$6&lt;0.9,'Commission Rate and Quota'!$D$22,IF('Impact of Quota'!K436/'Commission Rate and Quota'!$D$6&lt;1,'Commission Rate and Quota'!$D$23,IF('Impact of Quota'!K436/'Commission Rate and Quota'!$D$6&lt;1.25,'Commission Rate and Quota'!$D$24,'Commission Rate and Quota'!$D$25))))),IF(K436/'Commission Rate and Quota'!$E$6&lt;0.5,'Commission Rate and Quota'!$E$20,IF(K436/'Commission Rate and Quota'!$E$6&lt;0.75,'Commission Rate and Quota'!$E$21,IF(K436/'Commission Rate and Quota'!$E$6&lt;0.9,'Commission Rate and Quota'!$E$22,IF(K436/'Commission Rate and Quota'!$E$6&lt;1,'Commission Rate and Quota'!$E$23,IF(K436/'Commission Rate and Quota'!$E$6&lt;1.25,'Commission Rate and Quota'!$E$24,'Commission Rate and Quota'!$E$25))))))</f>
        <v>0.05</v>
      </c>
      <c r="M436" s="46">
        <f t="shared" si="37"/>
        <v>3.7095000000000002</v>
      </c>
      <c r="N436" s="51">
        <f>IF(I436="Product",K436/'Commission Rate and Quota'!$D$6,K436/'Commission Rate and Quota'!$E$6)</f>
        <v>2.3534654581475502E-2</v>
      </c>
      <c r="O436" s="43">
        <f t="shared" si="38"/>
        <v>0</v>
      </c>
      <c r="P436" s="29">
        <f t="shared" si="39"/>
        <v>0</v>
      </c>
      <c r="Q436" s="47">
        <f>IF(I436="Product",IF(K436/$S$4&lt;0.5,'Commission Rate and Quota'!$D$20,IF(K436/$S$4&lt;0.75,'Commission Rate and Quota'!$D$21,IF(K436/$S$4&lt;0.9,'Commission Rate and Quota'!$D$22,IF('Impact of Quota'!K436/'Commission Rate and Quota'!$D$6&lt;1,'Commission Rate and Quota'!$D$23,IF('Impact of Quota'!K436/$S$4&lt;1.25,'Commission Rate and Quota'!$D$24,'Commission Rate and Quota'!$D$25))))),IF(K436/$S$4&lt;0.5,'Commission Rate and Quota'!$E$20,IF(K436/$S$4&lt;0.75,'Commission Rate and Quota'!$E$21,IF(K436/$S$4&lt;0.9,'Commission Rate and Quota'!$E$22,IF(K436/$S$4&lt;1,'Commission Rate and Quota'!$E$23,IF(K436/$S$4&lt;1.25,'Commission Rate and Quota'!$E$24,'Commission Rate and Quota'!$E$25))))))</f>
        <v>0.05</v>
      </c>
      <c r="R436" s="34">
        <f t="shared" si="35"/>
        <v>3.7095000000000002</v>
      </c>
    </row>
    <row r="437" spans="1:18" x14ac:dyDescent="0.25">
      <c r="A437" s="43" t="s">
        <v>73</v>
      </c>
      <c r="B437" s="44">
        <v>45681</v>
      </c>
      <c r="C437" s="43">
        <v>41359</v>
      </c>
      <c r="D437" s="45">
        <v>2050</v>
      </c>
      <c r="E437" s="45">
        <v>0</v>
      </c>
      <c r="F437" s="43" t="s">
        <v>33</v>
      </c>
      <c r="G437" s="43">
        <v>762668</v>
      </c>
      <c r="H437" s="43" t="s">
        <v>15</v>
      </c>
      <c r="I437" s="43" t="s">
        <v>34</v>
      </c>
      <c r="J437" s="43" t="s">
        <v>13</v>
      </c>
      <c r="K437" s="46">
        <f t="shared" si="41"/>
        <v>21674.559999999998</v>
      </c>
      <c r="L437" s="47">
        <f>IF(I437="Product",IF(K437/'Commission Rate and Quota'!$D$6&lt;0.5,'Commission Rate and Quota'!$D$20,IF(K437/'Commission Rate and Quota'!$D$6&lt;0.75,'Commission Rate and Quota'!$D$21,IF(K437/'Commission Rate and Quota'!$D$6&lt;0.9,'Commission Rate and Quota'!$D$22,IF('Impact of Quota'!K437/'Commission Rate and Quota'!$D$6&lt;1,'Commission Rate and Quota'!$D$23,IF('Impact of Quota'!K437/'Commission Rate and Quota'!$D$6&lt;1.25,'Commission Rate and Quota'!$D$24,'Commission Rate and Quota'!$D$25))))),IF(K437/'Commission Rate and Quota'!$E$6&lt;0.5,'Commission Rate and Quota'!$E$20,IF(K437/'Commission Rate and Quota'!$E$6&lt;0.75,'Commission Rate and Quota'!$E$21,IF(K437/'Commission Rate and Quota'!$E$6&lt;0.9,'Commission Rate and Quota'!$E$22,IF(K437/'Commission Rate and Quota'!$E$6&lt;1,'Commission Rate and Quota'!$E$23,IF(K437/'Commission Rate and Quota'!$E$6&lt;1.25,'Commission Rate and Quota'!$E$24,'Commission Rate and Quota'!$E$25))))))</f>
        <v>0.05</v>
      </c>
      <c r="M437" s="46">
        <f t="shared" si="37"/>
        <v>102.5</v>
      </c>
      <c r="N437" s="51">
        <f>IF(I437="Product",K437/'Commission Rate and Quota'!$D$6,K437/'Commission Rate and Quota'!$E$6)</f>
        <v>2.5993106739996497E-2</v>
      </c>
      <c r="O437" s="43">
        <f t="shared" si="38"/>
        <v>0</v>
      </c>
      <c r="P437" s="29">
        <f t="shared" si="39"/>
        <v>0</v>
      </c>
      <c r="Q437" s="47">
        <f>IF(I437="Product",IF(K437/$S$4&lt;0.5,'Commission Rate and Quota'!$D$20,IF(K437/$S$4&lt;0.75,'Commission Rate and Quota'!$D$21,IF(K437/$S$4&lt;0.9,'Commission Rate and Quota'!$D$22,IF('Impact of Quota'!K437/'Commission Rate and Quota'!$D$6&lt;1,'Commission Rate and Quota'!$D$23,IF('Impact of Quota'!K437/$S$4&lt;1.25,'Commission Rate and Quota'!$D$24,'Commission Rate and Quota'!$D$25))))),IF(K437/$S$4&lt;0.5,'Commission Rate and Quota'!$E$20,IF(K437/$S$4&lt;0.75,'Commission Rate and Quota'!$E$21,IF(K437/$S$4&lt;0.9,'Commission Rate and Quota'!$E$22,IF(K437/$S$4&lt;1,'Commission Rate and Quota'!$E$23,IF(K437/$S$4&lt;1.25,'Commission Rate and Quota'!$E$24,'Commission Rate and Quota'!$E$25))))))</f>
        <v>0.05</v>
      </c>
      <c r="R437" s="34">
        <f t="shared" si="35"/>
        <v>102.5</v>
      </c>
    </row>
    <row r="438" spans="1:18" x14ac:dyDescent="0.25">
      <c r="A438" s="43" t="s">
        <v>257</v>
      </c>
      <c r="B438" s="44">
        <v>45681</v>
      </c>
      <c r="C438" s="43">
        <v>168699</v>
      </c>
      <c r="D438" s="45">
        <v>11640</v>
      </c>
      <c r="E438" s="45">
        <v>2040</v>
      </c>
      <c r="F438" s="43" t="s">
        <v>33</v>
      </c>
      <c r="G438" s="43">
        <v>762668</v>
      </c>
      <c r="H438" s="43" t="s">
        <v>15</v>
      </c>
      <c r="I438" s="43" t="s">
        <v>34</v>
      </c>
      <c r="J438" s="43" t="s">
        <v>13</v>
      </c>
      <c r="K438" s="46">
        <f t="shared" si="41"/>
        <v>33314.559999999998</v>
      </c>
      <c r="L438" s="47">
        <f>IF(I438="Product",IF(K438/'Commission Rate and Quota'!$D$6&lt;0.5,'Commission Rate and Quota'!$D$20,IF(K438/'Commission Rate and Quota'!$D$6&lt;0.75,'Commission Rate and Quota'!$D$21,IF(K438/'Commission Rate and Quota'!$D$6&lt;0.9,'Commission Rate and Quota'!$D$22,IF('Impact of Quota'!K438/'Commission Rate and Quota'!$D$6&lt;1,'Commission Rate and Quota'!$D$23,IF('Impact of Quota'!K438/'Commission Rate and Quota'!$D$6&lt;1.25,'Commission Rate and Quota'!$D$24,'Commission Rate and Quota'!$D$25))))),IF(K438/'Commission Rate and Quota'!$E$6&lt;0.5,'Commission Rate and Quota'!$E$20,IF(K438/'Commission Rate and Quota'!$E$6&lt;0.75,'Commission Rate and Quota'!$E$21,IF(K438/'Commission Rate and Quota'!$E$6&lt;0.9,'Commission Rate and Quota'!$E$22,IF(K438/'Commission Rate and Quota'!$E$6&lt;1,'Commission Rate and Quota'!$E$23,IF(K438/'Commission Rate and Quota'!$E$6&lt;1.25,'Commission Rate and Quota'!$E$24,'Commission Rate and Quota'!$E$25))))))</f>
        <v>0.05</v>
      </c>
      <c r="M438" s="46">
        <f t="shared" si="37"/>
        <v>582</v>
      </c>
      <c r="N438" s="51">
        <f>IF(I438="Product",K438/'Commission Rate and Quota'!$D$6,K438/'Commission Rate and Quota'!$E$6)</f>
        <v>3.9952318020574244E-2</v>
      </c>
      <c r="O438" s="43">
        <f t="shared" si="38"/>
        <v>0</v>
      </c>
      <c r="P438" s="29">
        <f t="shared" si="39"/>
        <v>0.17525773195876287</v>
      </c>
      <c r="Q438" s="47">
        <f>IF(I438="Product",IF(K438/$S$4&lt;0.5,'Commission Rate and Quota'!$D$20,IF(K438/$S$4&lt;0.75,'Commission Rate and Quota'!$D$21,IF(K438/$S$4&lt;0.9,'Commission Rate and Quota'!$D$22,IF('Impact of Quota'!K438/'Commission Rate and Quota'!$D$6&lt;1,'Commission Rate and Quota'!$D$23,IF('Impact of Quota'!K438/$S$4&lt;1.25,'Commission Rate and Quota'!$D$24,'Commission Rate and Quota'!$D$25))))),IF(K438/$S$4&lt;0.5,'Commission Rate and Quota'!$E$20,IF(K438/$S$4&lt;0.75,'Commission Rate and Quota'!$E$21,IF(K438/$S$4&lt;0.9,'Commission Rate and Quota'!$E$22,IF(K438/$S$4&lt;1,'Commission Rate and Quota'!$E$23,IF(K438/$S$4&lt;1.25,'Commission Rate and Quota'!$E$24,'Commission Rate and Quota'!$E$25))))))</f>
        <v>0.05</v>
      </c>
      <c r="R438" s="34">
        <f t="shared" si="35"/>
        <v>582</v>
      </c>
    </row>
    <row r="439" spans="1:18" x14ac:dyDescent="0.25">
      <c r="A439" s="43" t="s">
        <v>257</v>
      </c>
      <c r="B439" s="44">
        <v>45681</v>
      </c>
      <c r="C439" s="43">
        <v>168699</v>
      </c>
      <c r="D439" s="45">
        <v>960.3</v>
      </c>
      <c r="E439" s="45">
        <v>0</v>
      </c>
      <c r="F439" s="43" t="s">
        <v>33</v>
      </c>
      <c r="G439" s="43">
        <v>762668</v>
      </c>
      <c r="H439" s="43" t="s">
        <v>15</v>
      </c>
      <c r="I439" s="43" t="s">
        <v>34</v>
      </c>
      <c r="J439" s="43" t="s">
        <v>13</v>
      </c>
      <c r="K439" s="46">
        <f t="shared" si="41"/>
        <v>34274.86</v>
      </c>
      <c r="L439" s="47">
        <f>IF(I439="Product",IF(K439/'Commission Rate and Quota'!$D$6&lt;0.5,'Commission Rate and Quota'!$D$20,IF(K439/'Commission Rate and Quota'!$D$6&lt;0.75,'Commission Rate and Quota'!$D$21,IF(K439/'Commission Rate and Quota'!$D$6&lt;0.9,'Commission Rate and Quota'!$D$22,IF('Impact of Quota'!K439/'Commission Rate and Quota'!$D$6&lt;1,'Commission Rate and Quota'!$D$23,IF('Impact of Quota'!K439/'Commission Rate and Quota'!$D$6&lt;1.25,'Commission Rate and Quota'!$D$24,'Commission Rate and Quota'!$D$25))))),IF(K439/'Commission Rate and Quota'!$E$6&lt;0.5,'Commission Rate and Quota'!$E$20,IF(K439/'Commission Rate and Quota'!$E$6&lt;0.75,'Commission Rate and Quota'!$E$21,IF(K439/'Commission Rate and Quota'!$E$6&lt;0.9,'Commission Rate and Quota'!$E$22,IF(K439/'Commission Rate and Quota'!$E$6&lt;1,'Commission Rate and Quota'!$E$23,IF(K439/'Commission Rate and Quota'!$E$6&lt;1.25,'Commission Rate and Quota'!$E$24,'Commission Rate and Quota'!$E$25))))))</f>
        <v>0.05</v>
      </c>
      <c r="M439" s="46">
        <f t="shared" si="37"/>
        <v>48.015000000000001</v>
      </c>
      <c r="N439" s="51">
        <f>IF(I439="Product",K439/'Commission Rate and Quota'!$D$6,K439/'Commission Rate and Quota'!$E$6)</f>
        <v>4.1103952951221913E-2</v>
      </c>
      <c r="O439" s="43">
        <f t="shared" si="38"/>
        <v>0</v>
      </c>
      <c r="P439" s="29">
        <f t="shared" si="39"/>
        <v>0</v>
      </c>
      <c r="Q439" s="47">
        <f>IF(I439="Product",IF(K439/$S$4&lt;0.5,'Commission Rate and Quota'!$D$20,IF(K439/$S$4&lt;0.75,'Commission Rate and Quota'!$D$21,IF(K439/$S$4&lt;0.9,'Commission Rate and Quota'!$D$22,IF('Impact of Quota'!K439/'Commission Rate and Quota'!$D$6&lt;1,'Commission Rate and Quota'!$D$23,IF('Impact of Quota'!K439/$S$4&lt;1.25,'Commission Rate and Quota'!$D$24,'Commission Rate and Quota'!$D$25))))),IF(K439/$S$4&lt;0.5,'Commission Rate and Quota'!$E$20,IF(K439/$S$4&lt;0.75,'Commission Rate and Quota'!$E$21,IF(K439/$S$4&lt;0.9,'Commission Rate and Quota'!$E$22,IF(K439/$S$4&lt;1,'Commission Rate and Quota'!$E$23,IF(K439/$S$4&lt;1.25,'Commission Rate and Quota'!$E$24,'Commission Rate and Quota'!$E$25))))))</f>
        <v>0.05</v>
      </c>
      <c r="R439" s="34">
        <f t="shared" si="35"/>
        <v>48.015000000000001</v>
      </c>
    </row>
    <row r="440" spans="1:18" x14ac:dyDescent="0.25">
      <c r="A440" s="43" t="s">
        <v>51</v>
      </c>
      <c r="B440" s="44">
        <v>45688</v>
      </c>
      <c r="C440" s="43">
        <v>37707</v>
      </c>
      <c r="D440" s="45">
        <v>18520</v>
      </c>
      <c r="E440" s="45">
        <v>3422.77</v>
      </c>
      <c r="F440" s="43" t="s">
        <v>33</v>
      </c>
      <c r="G440" s="43">
        <v>762668</v>
      </c>
      <c r="H440" s="43" t="s">
        <v>15</v>
      </c>
      <c r="I440" s="43" t="s">
        <v>34</v>
      </c>
      <c r="J440" s="43" t="s">
        <v>13</v>
      </c>
      <c r="K440" s="46">
        <f t="shared" si="41"/>
        <v>52794.86</v>
      </c>
      <c r="L440" s="47">
        <f>IF(I440="Product",IF(K440/'Commission Rate and Quota'!$D$6&lt;0.5,'Commission Rate and Quota'!$D$20,IF(K440/'Commission Rate and Quota'!$D$6&lt;0.75,'Commission Rate and Quota'!$D$21,IF(K440/'Commission Rate and Quota'!$D$6&lt;0.9,'Commission Rate and Quota'!$D$22,IF('Impact of Quota'!K440/'Commission Rate and Quota'!$D$6&lt;1,'Commission Rate and Quota'!$D$23,IF('Impact of Quota'!K440/'Commission Rate and Quota'!$D$6&lt;1.25,'Commission Rate and Quota'!$D$24,'Commission Rate and Quota'!$D$25))))),IF(K440/'Commission Rate and Quota'!$E$6&lt;0.5,'Commission Rate and Quota'!$E$20,IF(K440/'Commission Rate and Quota'!$E$6&lt;0.75,'Commission Rate and Quota'!$E$21,IF(K440/'Commission Rate and Quota'!$E$6&lt;0.9,'Commission Rate and Quota'!$E$22,IF(K440/'Commission Rate and Quota'!$E$6&lt;1,'Commission Rate and Quota'!$E$23,IF(K440/'Commission Rate and Quota'!$E$6&lt;1.25,'Commission Rate and Quota'!$E$24,'Commission Rate and Quota'!$E$25))))))</f>
        <v>0.05</v>
      </c>
      <c r="M440" s="46">
        <f t="shared" si="37"/>
        <v>926</v>
      </c>
      <c r="N440" s="51">
        <f>IF(I440="Product",K440/'Commission Rate and Quota'!$D$6,K440/'Commission Rate and Quota'!$E$6)</f>
        <v>6.3313969524787198E-2</v>
      </c>
      <c r="O440" s="43">
        <f t="shared" si="38"/>
        <v>0</v>
      </c>
      <c r="P440" s="29">
        <f t="shared" si="39"/>
        <v>0.18481479481641469</v>
      </c>
      <c r="Q440" s="47">
        <f>IF(I440="Product",IF(K440/$S$4&lt;0.5,'Commission Rate and Quota'!$D$20,IF(K440/$S$4&lt;0.75,'Commission Rate and Quota'!$D$21,IF(K440/$S$4&lt;0.9,'Commission Rate and Quota'!$D$22,IF('Impact of Quota'!K440/'Commission Rate and Quota'!$D$6&lt;1,'Commission Rate and Quota'!$D$23,IF('Impact of Quota'!K440/$S$4&lt;1.25,'Commission Rate and Quota'!$D$24,'Commission Rate and Quota'!$D$25))))),IF(K440/$S$4&lt;0.5,'Commission Rate and Quota'!$E$20,IF(K440/$S$4&lt;0.75,'Commission Rate and Quota'!$E$21,IF(K440/$S$4&lt;0.9,'Commission Rate and Quota'!$E$22,IF(K440/$S$4&lt;1,'Commission Rate and Quota'!$E$23,IF(K440/$S$4&lt;1.25,'Commission Rate and Quota'!$E$24,'Commission Rate and Quota'!$E$25))))))</f>
        <v>0.05</v>
      </c>
      <c r="R440" s="34">
        <f t="shared" si="35"/>
        <v>926</v>
      </c>
    </row>
    <row r="441" spans="1:18" x14ac:dyDescent="0.25">
      <c r="A441" s="43" t="s">
        <v>51</v>
      </c>
      <c r="B441" s="44">
        <v>45688</v>
      </c>
      <c r="C441" s="43">
        <v>37707</v>
      </c>
      <c r="D441" s="45">
        <v>1527.9</v>
      </c>
      <c r="E441" s="45">
        <v>0</v>
      </c>
      <c r="F441" s="43" t="s">
        <v>33</v>
      </c>
      <c r="G441" s="43">
        <v>762668</v>
      </c>
      <c r="H441" s="43" t="s">
        <v>15</v>
      </c>
      <c r="I441" s="43" t="s">
        <v>34</v>
      </c>
      <c r="J441" s="43" t="s">
        <v>13</v>
      </c>
      <c r="K441" s="46">
        <f t="shared" si="41"/>
        <v>54322.76</v>
      </c>
      <c r="L441" s="47">
        <f>IF(I441="Product",IF(K441/'Commission Rate and Quota'!$D$6&lt;0.5,'Commission Rate and Quota'!$D$20,IF(K441/'Commission Rate and Quota'!$D$6&lt;0.75,'Commission Rate and Quota'!$D$21,IF(K441/'Commission Rate and Quota'!$D$6&lt;0.9,'Commission Rate and Quota'!$D$22,IF('Impact of Quota'!K441/'Commission Rate and Quota'!$D$6&lt;1,'Commission Rate and Quota'!$D$23,IF('Impact of Quota'!K441/'Commission Rate and Quota'!$D$6&lt;1.25,'Commission Rate and Quota'!$D$24,'Commission Rate and Quota'!$D$25))))),IF(K441/'Commission Rate and Quota'!$E$6&lt;0.5,'Commission Rate and Quota'!$E$20,IF(K441/'Commission Rate and Quota'!$E$6&lt;0.75,'Commission Rate and Quota'!$E$21,IF(K441/'Commission Rate and Quota'!$E$6&lt;0.9,'Commission Rate and Quota'!$E$22,IF(K441/'Commission Rate and Quota'!$E$6&lt;1,'Commission Rate and Quota'!$E$23,IF(K441/'Commission Rate and Quota'!$E$6&lt;1.25,'Commission Rate and Quota'!$E$24,'Commission Rate and Quota'!$E$25))))))</f>
        <v>0.05</v>
      </c>
      <c r="M441" s="46">
        <f t="shared" si="37"/>
        <v>76.39500000000001</v>
      </c>
      <c r="N441" s="51">
        <f>IF(I441="Product",K441/'Commission Rate and Quota'!$D$6,K441/'Commission Rate and Quota'!$E$6)</f>
        <v>6.5146295892106326E-2</v>
      </c>
      <c r="O441" s="43">
        <f t="shared" si="38"/>
        <v>0</v>
      </c>
      <c r="P441" s="29">
        <f t="shared" si="39"/>
        <v>0</v>
      </c>
      <c r="Q441" s="47">
        <f>IF(I441="Product",IF(K441/$S$4&lt;0.5,'Commission Rate and Quota'!$D$20,IF(K441/$S$4&lt;0.75,'Commission Rate and Quota'!$D$21,IF(K441/$S$4&lt;0.9,'Commission Rate and Quota'!$D$22,IF('Impact of Quota'!K441/'Commission Rate and Quota'!$D$6&lt;1,'Commission Rate and Quota'!$D$23,IF('Impact of Quota'!K441/$S$4&lt;1.25,'Commission Rate and Quota'!$D$24,'Commission Rate and Quota'!$D$25))))),IF(K441/$S$4&lt;0.5,'Commission Rate and Quota'!$E$20,IF(K441/$S$4&lt;0.75,'Commission Rate and Quota'!$E$21,IF(K441/$S$4&lt;0.9,'Commission Rate and Quota'!$E$22,IF(K441/$S$4&lt;1,'Commission Rate and Quota'!$E$23,IF(K441/$S$4&lt;1.25,'Commission Rate and Quota'!$E$24,'Commission Rate and Quota'!$E$25))))))</f>
        <v>0.05</v>
      </c>
      <c r="R441" s="34">
        <f t="shared" si="35"/>
        <v>76.39500000000001</v>
      </c>
    </row>
    <row r="442" spans="1:18" x14ac:dyDescent="0.25">
      <c r="A442" s="43" t="s">
        <v>52</v>
      </c>
      <c r="B442" s="44">
        <v>45690</v>
      </c>
      <c r="C442" s="43">
        <v>37707</v>
      </c>
      <c r="D442" s="45">
        <v>63364.56</v>
      </c>
      <c r="E442" s="45">
        <v>6531.56</v>
      </c>
      <c r="F442" s="43" t="s">
        <v>33</v>
      </c>
      <c r="G442" s="43">
        <v>762668</v>
      </c>
      <c r="H442" s="43" t="s">
        <v>15</v>
      </c>
      <c r="I442" s="43" t="s">
        <v>34</v>
      </c>
      <c r="J442" s="43" t="s">
        <v>13</v>
      </c>
      <c r="K442" s="46">
        <f t="shared" si="41"/>
        <v>117687.32</v>
      </c>
      <c r="L442" s="47">
        <f>IF(I442="Product",IF(K442/'Commission Rate and Quota'!$D$6&lt;0.5,'Commission Rate and Quota'!$D$20,IF(K442/'Commission Rate and Quota'!$D$6&lt;0.75,'Commission Rate and Quota'!$D$21,IF(K442/'Commission Rate and Quota'!$D$6&lt;0.9,'Commission Rate and Quota'!$D$22,IF('Impact of Quota'!K442/'Commission Rate and Quota'!$D$6&lt;1,'Commission Rate and Quota'!$D$23,IF('Impact of Quota'!K442/'Commission Rate and Quota'!$D$6&lt;1.25,'Commission Rate and Quota'!$D$24,'Commission Rate and Quota'!$D$25))))),IF(K442/'Commission Rate and Quota'!$E$6&lt;0.5,'Commission Rate and Quota'!$E$20,IF(K442/'Commission Rate and Quota'!$E$6&lt;0.75,'Commission Rate and Quota'!$E$21,IF(K442/'Commission Rate and Quota'!$E$6&lt;0.9,'Commission Rate and Quota'!$E$22,IF(K442/'Commission Rate and Quota'!$E$6&lt;1,'Commission Rate and Quota'!$E$23,IF(K442/'Commission Rate and Quota'!$E$6&lt;1.25,'Commission Rate and Quota'!$E$24,'Commission Rate and Quota'!$E$25))))))</f>
        <v>0.05</v>
      </c>
      <c r="M442" s="46">
        <f t="shared" si="37"/>
        <v>3168.2280000000001</v>
      </c>
      <c r="N442" s="51">
        <f>IF(I442="Product",K442/'Commission Rate and Quota'!$D$6,K442/'Commission Rate and Quota'!$E$6)</f>
        <v>0.14113592482173223</v>
      </c>
      <c r="O442" s="43">
        <f t="shared" si="38"/>
        <v>0</v>
      </c>
      <c r="P442" s="29">
        <f t="shared" si="39"/>
        <v>0.10307907132946241</v>
      </c>
      <c r="Q442" s="47">
        <f>IF(I442="Product",IF(K442/$S$4&lt;0.5,'Commission Rate and Quota'!$D$20,IF(K442/$S$4&lt;0.75,'Commission Rate and Quota'!$D$21,IF(K442/$S$4&lt;0.9,'Commission Rate and Quota'!$D$22,IF('Impact of Quota'!K442/'Commission Rate and Quota'!$D$6&lt;1,'Commission Rate and Quota'!$D$23,IF('Impact of Quota'!K442/$S$4&lt;1.25,'Commission Rate and Quota'!$D$24,'Commission Rate and Quota'!$D$25))))),IF(K442/$S$4&lt;0.5,'Commission Rate and Quota'!$E$20,IF(K442/$S$4&lt;0.75,'Commission Rate and Quota'!$E$21,IF(K442/$S$4&lt;0.9,'Commission Rate and Quota'!$E$22,IF(K442/$S$4&lt;1,'Commission Rate and Quota'!$E$23,IF(K442/$S$4&lt;1.25,'Commission Rate and Quota'!$E$24,'Commission Rate and Quota'!$E$25))))))</f>
        <v>0.05</v>
      </c>
      <c r="R442" s="34">
        <f t="shared" si="35"/>
        <v>3168.2280000000001</v>
      </c>
    </row>
    <row r="443" spans="1:18" x14ac:dyDescent="0.25">
      <c r="A443" s="43" t="s">
        <v>52</v>
      </c>
      <c r="B443" s="44">
        <v>45690</v>
      </c>
      <c r="C443" s="43">
        <v>37707</v>
      </c>
      <c r="D443" s="45">
        <v>5227.59</v>
      </c>
      <c r="E443" s="45">
        <v>0</v>
      </c>
      <c r="F443" s="43" t="s">
        <v>33</v>
      </c>
      <c r="G443" s="43">
        <v>762668</v>
      </c>
      <c r="H443" s="43" t="s">
        <v>15</v>
      </c>
      <c r="I443" s="43" t="s">
        <v>34</v>
      </c>
      <c r="J443" s="43" t="s">
        <v>13</v>
      </c>
      <c r="K443" s="46">
        <f t="shared" si="41"/>
        <v>122914.91</v>
      </c>
      <c r="L443" s="47">
        <f>IF(I443="Product",IF(K443/'Commission Rate and Quota'!$D$6&lt;0.5,'Commission Rate and Quota'!$D$20,IF(K443/'Commission Rate and Quota'!$D$6&lt;0.75,'Commission Rate and Quota'!$D$21,IF(K443/'Commission Rate and Quota'!$D$6&lt;0.9,'Commission Rate and Quota'!$D$22,IF('Impact of Quota'!K443/'Commission Rate and Quota'!$D$6&lt;1,'Commission Rate and Quota'!$D$23,IF('Impact of Quota'!K443/'Commission Rate and Quota'!$D$6&lt;1.25,'Commission Rate and Quota'!$D$24,'Commission Rate and Quota'!$D$25))))),IF(K443/'Commission Rate and Quota'!$E$6&lt;0.5,'Commission Rate and Quota'!$E$20,IF(K443/'Commission Rate and Quota'!$E$6&lt;0.75,'Commission Rate and Quota'!$E$21,IF(K443/'Commission Rate and Quota'!$E$6&lt;0.9,'Commission Rate and Quota'!$E$22,IF(K443/'Commission Rate and Quota'!$E$6&lt;1,'Commission Rate and Quota'!$E$23,IF(K443/'Commission Rate and Quota'!$E$6&lt;1.25,'Commission Rate and Quota'!$E$24,'Commission Rate and Quota'!$E$25))))))</f>
        <v>0.05</v>
      </c>
      <c r="M443" s="46">
        <f t="shared" si="37"/>
        <v>261.37950000000001</v>
      </c>
      <c r="N443" s="51">
        <f>IF(I443="Product",K443/'Commission Rate and Quota'!$D$6,K443/'Commission Rate and Quota'!$E$6)</f>
        <v>0.14740508575800676</v>
      </c>
      <c r="O443" s="43">
        <f t="shared" si="38"/>
        <v>0</v>
      </c>
      <c r="P443" s="29">
        <f t="shared" si="39"/>
        <v>0</v>
      </c>
      <c r="Q443" s="47">
        <f>IF(I443="Product",IF(K443/$S$4&lt;0.5,'Commission Rate and Quota'!$D$20,IF(K443/$S$4&lt;0.75,'Commission Rate and Quota'!$D$21,IF(K443/$S$4&lt;0.9,'Commission Rate and Quota'!$D$22,IF('Impact of Quota'!K443/'Commission Rate and Quota'!$D$6&lt;1,'Commission Rate and Quota'!$D$23,IF('Impact of Quota'!K443/$S$4&lt;1.25,'Commission Rate and Quota'!$D$24,'Commission Rate and Quota'!$D$25))))),IF(K443/$S$4&lt;0.5,'Commission Rate and Quota'!$E$20,IF(K443/$S$4&lt;0.75,'Commission Rate and Quota'!$E$21,IF(K443/$S$4&lt;0.9,'Commission Rate and Quota'!$E$22,IF(K443/$S$4&lt;1,'Commission Rate and Quota'!$E$23,IF(K443/$S$4&lt;1.25,'Commission Rate and Quota'!$E$24,'Commission Rate and Quota'!$E$25))))))</f>
        <v>0.05</v>
      </c>
      <c r="R443" s="34">
        <f t="shared" si="35"/>
        <v>261.37950000000001</v>
      </c>
    </row>
    <row r="444" spans="1:18" x14ac:dyDescent="0.25">
      <c r="A444" s="43" t="s">
        <v>258</v>
      </c>
      <c r="B444" s="44">
        <v>45702</v>
      </c>
      <c r="C444" s="43">
        <v>168699</v>
      </c>
      <c r="D444" s="45">
        <v>14175.36</v>
      </c>
      <c r="E444" s="45">
        <v>1848.96</v>
      </c>
      <c r="F444" s="43" t="s">
        <v>33</v>
      </c>
      <c r="G444" s="43">
        <v>762668</v>
      </c>
      <c r="H444" s="43" t="s">
        <v>15</v>
      </c>
      <c r="I444" s="43" t="s">
        <v>34</v>
      </c>
      <c r="J444" s="43" t="s">
        <v>13</v>
      </c>
      <c r="K444" s="46">
        <f t="shared" si="41"/>
        <v>137090.27000000002</v>
      </c>
      <c r="L444" s="47">
        <f>IF(I444="Product",IF(K444/'Commission Rate and Quota'!$D$6&lt;0.5,'Commission Rate and Quota'!$D$20,IF(K444/'Commission Rate and Quota'!$D$6&lt;0.75,'Commission Rate and Quota'!$D$21,IF(K444/'Commission Rate and Quota'!$D$6&lt;0.9,'Commission Rate and Quota'!$D$22,IF('Impact of Quota'!K444/'Commission Rate and Quota'!$D$6&lt;1,'Commission Rate and Quota'!$D$23,IF('Impact of Quota'!K444/'Commission Rate and Quota'!$D$6&lt;1.25,'Commission Rate and Quota'!$D$24,'Commission Rate and Quota'!$D$25))))),IF(K444/'Commission Rate and Quota'!$E$6&lt;0.5,'Commission Rate and Quota'!$E$20,IF(K444/'Commission Rate and Quota'!$E$6&lt;0.75,'Commission Rate and Quota'!$E$21,IF(K444/'Commission Rate and Quota'!$E$6&lt;0.9,'Commission Rate and Quota'!$E$22,IF(K444/'Commission Rate and Quota'!$E$6&lt;1,'Commission Rate and Quota'!$E$23,IF(K444/'Commission Rate and Quota'!$E$6&lt;1.25,'Commission Rate and Quota'!$E$24,'Commission Rate and Quota'!$E$25))))))</f>
        <v>0.05</v>
      </c>
      <c r="M444" s="46">
        <f t="shared" si="37"/>
        <v>708.76800000000003</v>
      </c>
      <c r="N444" s="51">
        <f>IF(I444="Product",K444/'Commission Rate and Quota'!$D$6,K444/'Commission Rate and Quota'!$E$6)</f>
        <v>0.16440481472864688</v>
      </c>
      <c r="O444" s="43">
        <f t="shared" si="38"/>
        <v>0</v>
      </c>
      <c r="P444" s="29">
        <f t="shared" si="39"/>
        <v>0.13043478260869565</v>
      </c>
      <c r="Q444" s="47">
        <f>IF(I444="Product",IF(K444/$S$4&lt;0.5,'Commission Rate and Quota'!$D$20,IF(K444/$S$4&lt;0.75,'Commission Rate and Quota'!$D$21,IF(K444/$S$4&lt;0.9,'Commission Rate and Quota'!$D$22,IF('Impact of Quota'!K444/'Commission Rate and Quota'!$D$6&lt;1,'Commission Rate and Quota'!$D$23,IF('Impact of Quota'!K444/$S$4&lt;1.25,'Commission Rate and Quota'!$D$24,'Commission Rate and Quota'!$D$25))))),IF(K444/$S$4&lt;0.5,'Commission Rate and Quota'!$E$20,IF(K444/$S$4&lt;0.75,'Commission Rate and Quota'!$E$21,IF(K444/$S$4&lt;0.9,'Commission Rate and Quota'!$E$22,IF(K444/$S$4&lt;1,'Commission Rate and Quota'!$E$23,IF(K444/$S$4&lt;1.25,'Commission Rate and Quota'!$E$24,'Commission Rate and Quota'!$E$25))))))</f>
        <v>0.05</v>
      </c>
      <c r="R444" s="34">
        <f t="shared" ref="R444:R507" si="42">Q444*D444</f>
        <v>708.76800000000003</v>
      </c>
    </row>
    <row r="445" spans="1:18" x14ac:dyDescent="0.25">
      <c r="A445" s="43" t="s">
        <v>258</v>
      </c>
      <c r="B445" s="44">
        <v>45702</v>
      </c>
      <c r="C445" s="43">
        <v>168699</v>
      </c>
      <c r="D445" s="45">
        <v>1169.46</v>
      </c>
      <c r="E445" s="45">
        <v>0</v>
      </c>
      <c r="F445" s="43" t="s">
        <v>33</v>
      </c>
      <c r="G445" s="43">
        <v>762668</v>
      </c>
      <c r="H445" s="43" t="s">
        <v>15</v>
      </c>
      <c r="I445" s="43" t="s">
        <v>34</v>
      </c>
      <c r="J445" s="43" t="s">
        <v>13</v>
      </c>
      <c r="K445" s="46">
        <f t="shared" si="41"/>
        <v>138259.73000000001</v>
      </c>
      <c r="L445" s="47">
        <f>IF(I445="Product",IF(K445/'Commission Rate and Quota'!$D$6&lt;0.5,'Commission Rate and Quota'!$D$20,IF(K445/'Commission Rate and Quota'!$D$6&lt;0.75,'Commission Rate and Quota'!$D$21,IF(K445/'Commission Rate and Quota'!$D$6&lt;0.9,'Commission Rate and Quota'!$D$22,IF('Impact of Quota'!K445/'Commission Rate and Quota'!$D$6&lt;1,'Commission Rate and Quota'!$D$23,IF('Impact of Quota'!K445/'Commission Rate and Quota'!$D$6&lt;1.25,'Commission Rate and Quota'!$D$24,'Commission Rate and Quota'!$D$25))))),IF(K445/'Commission Rate and Quota'!$E$6&lt;0.5,'Commission Rate and Quota'!$E$20,IF(K445/'Commission Rate and Quota'!$E$6&lt;0.75,'Commission Rate and Quota'!$E$21,IF(K445/'Commission Rate and Quota'!$E$6&lt;0.9,'Commission Rate and Quota'!$E$22,IF(K445/'Commission Rate and Quota'!$E$6&lt;1,'Commission Rate and Quota'!$E$23,IF(K445/'Commission Rate and Quota'!$E$6&lt;1.25,'Commission Rate and Quota'!$E$24,'Commission Rate and Quota'!$E$25))))))</f>
        <v>0.05</v>
      </c>
      <c r="M445" s="46">
        <f t="shared" si="37"/>
        <v>58.473000000000006</v>
      </c>
      <c r="N445" s="51">
        <f>IF(I445="Product",K445/'Commission Rate and Quota'!$D$6,K445/'Commission Rate and Quota'!$E$6)</f>
        <v>0.16580728373416098</v>
      </c>
      <c r="O445" s="43">
        <f t="shared" si="38"/>
        <v>0</v>
      </c>
      <c r="P445" s="29">
        <f t="shared" si="39"/>
        <v>0</v>
      </c>
      <c r="Q445" s="47">
        <f>IF(I445="Product",IF(K445/$S$4&lt;0.5,'Commission Rate and Quota'!$D$20,IF(K445/$S$4&lt;0.75,'Commission Rate and Quota'!$D$21,IF(K445/$S$4&lt;0.9,'Commission Rate and Quota'!$D$22,IF('Impact of Quota'!K445/'Commission Rate and Quota'!$D$6&lt;1,'Commission Rate and Quota'!$D$23,IF('Impact of Quota'!K445/$S$4&lt;1.25,'Commission Rate and Quota'!$D$24,'Commission Rate and Quota'!$D$25))))),IF(K445/$S$4&lt;0.5,'Commission Rate and Quota'!$E$20,IF(K445/$S$4&lt;0.75,'Commission Rate and Quota'!$E$21,IF(K445/$S$4&lt;0.9,'Commission Rate and Quota'!$E$22,IF(K445/$S$4&lt;1,'Commission Rate and Quota'!$E$23,IF(K445/$S$4&lt;1.25,'Commission Rate and Quota'!$E$24,'Commission Rate and Quota'!$E$25))))))</f>
        <v>0.05</v>
      </c>
      <c r="R445" s="34">
        <f t="shared" si="42"/>
        <v>58.473000000000006</v>
      </c>
    </row>
    <row r="446" spans="1:18" x14ac:dyDescent="0.25">
      <c r="A446" s="43" t="s">
        <v>263</v>
      </c>
      <c r="B446" s="44">
        <v>45709</v>
      </c>
      <c r="C446" s="43">
        <v>169040</v>
      </c>
      <c r="D446" s="45">
        <v>6630</v>
      </c>
      <c r="E446" s="45">
        <v>663</v>
      </c>
      <c r="F446" s="43" t="s">
        <v>33</v>
      </c>
      <c r="G446" s="43">
        <v>762668</v>
      </c>
      <c r="H446" s="43" t="s">
        <v>15</v>
      </c>
      <c r="I446" s="43" t="s">
        <v>34</v>
      </c>
      <c r="J446" s="43" t="s">
        <v>13</v>
      </c>
      <c r="K446" s="46">
        <f t="shared" si="41"/>
        <v>144889.73000000001</v>
      </c>
      <c r="L446" s="47">
        <f>IF(I446="Product",IF(K446/'Commission Rate and Quota'!$D$6&lt;0.5,'Commission Rate and Quota'!$D$20,IF(K446/'Commission Rate and Quota'!$D$6&lt;0.75,'Commission Rate and Quota'!$D$21,IF(K446/'Commission Rate and Quota'!$D$6&lt;0.9,'Commission Rate and Quota'!$D$22,IF('Impact of Quota'!K446/'Commission Rate and Quota'!$D$6&lt;1,'Commission Rate and Quota'!$D$23,IF('Impact of Quota'!K446/'Commission Rate and Quota'!$D$6&lt;1.25,'Commission Rate and Quota'!$D$24,'Commission Rate and Quota'!$D$25))))),IF(K446/'Commission Rate and Quota'!$E$6&lt;0.5,'Commission Rate and Quota'!$E$20,IF(K446/'Commission Rate and Quota'!$E$6&lt;0.75,'Commission Rate and Quota'!$E$21,IF(K446/'Commission Rate and Quota'!$E$6&lt;0.9,'Commission Rate and Quota'!$E$22,IF(K446/'Commission Rate and Quota'!$E$6&lt;1,'Commission Rate and Quota'!$E$23,IF(K446/'Commission Rate and Quota'!$E$6&lt;1.25,'Commission Rate and Quota'!$E$24,'Commission Rate and Quota'!$E$25))))))</f>
        <v>0.05</v>
      </c>
      <c r="M446" s="46">
        <f t="shared" si="37"/>
        <v>331.5</v>
      </c>
      <c r="N446" s="51">
        <f>IF(I446="Product",K446/'Commission Rate and Quota'!$D$6,K446/'Commission Rate and Quota'!$E$6)</f>
        <v>0.17375827778830449</v>
      </c>
      <c r="O446" s="43">
        <f t="shared" si="38"/>
        <v>0</v>
      </c>
      <c r="P446" s="29">
        <f t="shared" si="39"/>
        <v>0.1</v>
      </c>
      <c r="Q446" s="47">
        <f>IF(I446="Product",IF(K446/$S$4&lt;0.5,'Commission Rate and Quota'!$D$20,IF(K446/$S$4&lt;0.75,'Commission Rate and Quota'!$D$21,IF(K446/$S$4&lt;0.9,'Commission Rate and Quota'!$D$22,IF('Impact of Quota'!K446/'Commission Rate and Quota'!$D$6&lt;1,'Commission Rate and Quota'!$D$23,IF('Impact of Quota'!K446/$S$4&lt;1.25,'Commission Rate and Quota'!$D$24,'Commission Rate and Quota'!$D$25))))),IF(K446/$S$4&lt;0.5,'Commission Rate and Quota'!$E$20,IF(K446/$S$4&lt;0.75,'Commission Rate and Quota'!$E$21,IF(K446/$S$4&lt;0.9,'Commission Rate and Quota'!$E$22,IF(K446/$S$4&lt;1,'Commission Rate and Quota'!$E$23,IF(K446/$S$4&lt;1.25,'Commission Rate and Quota'!$E$24,'Commission Rate and Quota'!$E$25))))))</f>
        <v>0.05</v>
      </c>
      <c r="R446" s="34">
        <f t="shared" si="42"/>
        <v>331.5</v>
      </c>
    </row>
    <row r="447" spans="1:18" x14ac:dyDescent="0.25">
      <c r="A447" s="43" t="s">
        <v>263</v>
      </c>
      <c r="B447" s="44">
        <v>45709</v>
      </c>
      <c r="C447" s="43">
        <v>169040</v>
      </c>
      <c r="D447" s="45">
        <v>546.98</v>
      </c>
      <c r="E447" s="45">
        <v>0</v>
      </c>
      <c r="F447" s="43" t="s">
        <v>33</v>
      </c>
      <c r="G447" s="43">
        <v>762668</v>
      </c>
      <c r="H447" s="43" t="s">
        <v>15</v>
      </c>
      <c r="I447" s="43" t="s">
        <v>34</v>
      </c>
      <c r="J447" s="43" t="s">
        <v>13</v>
      </c>
      <c r="K447" s="46">
        <f t="shared" si="41"/>
        <v>145436.71000000002</v>
      </c>
      <c r="L447" s="47">
        <f>IF(I447="Product",IF(K447/'Commission Rate and Quota'!$D$6&lt;0.5,'Commission Rate and Quota'!$D$20,IF(K447/'Commission Rate and Quota'!$D$6&lt;0.75,'Commission Rate and Quota'!$D$21,IF(K447/'Commission Rate and Quota'!$D$6&lt;0.9,'Commission Rate and Quota'!$D$22,IF('Impact of Quota'!K447/'Commission Rate and Quota'!$D$6&lt;1,'Commission Rate and Quota'!$D$23,IF('Impact of Quota'!K447/'Commission Rate and Quota'!$D$6&lt;1.25,'Commission Rate and Quota'!$D$24,'Commission Rate and Quota'!$D$25))))),IF(K447/'Commission Rate and Quota'!$E$6&lt;0.5,'Commission Rate and Quota'!$E$20,IF(K447/'Commission Rate and Quota'!$E$6&lt;0.75,'Commission Rate and Quota'!$E$21,IF(K447/'Commission Rate and Quota'!$E$6&lt;0.9,'Commission Rate and Quota'!$E$22,IF(K447/'Commission Rate and Quota'!$E$6&lt;1,'Commission Rate and Quota'!$E$23,IF(K447/'Commission Rate and Quota'!$E$6&lt;1.25,'Commission Rate and Quota'!$E$24,'Commission Rate and Quota'!$E$25))))))</f>
        <v>0.05</v>
      </c>
      <c r="M447" s="46">
        <f t="shared" si="37"/>
        <v>27.349000000000004</v>
      </c>
      <c r="N447" s="51">
        <f>IF(I447="Product",K447/'Commission Rate and Quota'!$D$6,K447/'Commission Rate and Quota'!$E$6)</f>
        <v>0.17441424079399612</v>
      </c>
      <c r="O447" s="43">
        <f t="shared" si="38"/>
        <v>0</v>
      </c>
      <c r="P447" s="29">
        <f t="shared" si="39"/>
        <v>0</v>
      </c>
      <c r="Q447" s="47">
        <f>IF(I447="Product",IF(K447/$S$4&lt;0.5,'Commission Rate and Quota'!$D$20,IF(K447/$S$4&lt;0.75,'Commission Rate and Quota'!$D$21,IF(K447/$S$4&lt;0.9,'Commission Rate and Quota'!$D$22,IF('Impact of Quota'!K447/'Commission Rate and Quota'!$D$6&lt;1,'Commission Rate and Quota'!$D$23,IF('Impact of Quota'!K447/$S$4&lt;1.25,'Commission Rate and Quota'!$D$24,'Commission Rate and Quota'!$D$25))))),IF(K447/$S$4&lt;0.5,'Commission Rate and Quota'!$E$20,IF(K447/$S$4&lt;0.75,'Commission Rate and Quota'!$E$21,IF(K447/$S$4&lt;0.9,'Commission Rate and Quota'!$E$22,IF(K447/$S$4&lt;1,'Commission Rate and Quota'!$E$23,IF(K447/$S$4&lt;1.25,'Commission Rate and Quota'!$E$24,'Commission Rate and Quota'!$E$25))))))</f>
        <v>0.05</v>
      </c>
      <c r="R447" s="34">
        <f t="shared" si="42"/>
        <v>27.349000000000004</v>
      </c>
    </row>
    <row r="448" spans="1:18" x14ac:dyDescent="0.25">
      <c r="A448" s="43" t="s">
        <v>74</v>
      </c>
      <c r="B448" s="44">
        <v>45715</v>
      </c>
      <c r="C448" s="43">
        <v>41359</v>
      </c>
      <c r="D448" s="45">
        <v>1616.89</v>
      </c>
      <c r="E448" s="45">
        <v>0</v>
      </c>
      <c r="F448" s="43" t="s">
        <v>33</v>
      </c>
      <c r="G448" s="43">
        <v>762668</v>
      </c>
      <c r="H448" s="43" t="s">
        <v>15</v>
      </c>
      <c r="I448" s="43" t="s">
        <v>34</v>
      </c>
      <c r="J448" s="43" t="s">
        <v>13</v>
      </c>
      <c r="K448" s="46">
        <f t="shared" si="41"/>
        <v>147053.60000000003</v>
      </c>
      <c r="L448" s="47">
        <f>IF(I448="Product",IF(K448/'Commission Rate and Quota'!$D$6&lt;0.5,'Commission Rate and Quota'!$D$20,IF(K448/'Commission Rate and Quota'!$D$6&lt;0.75,'Commission Rate and Quota'!$D$21,IF(K448/'Commission Rate and Quota'!$D$6&lt;0.9,'Commission Rate and Quota'!$D$22,IF('Impact of Quota'!K448/'Commission Rate and Quota'!$D$6&lt;1,'Commission Rate and Quota'!$D$23,IF('Impact of Quota'!K448/'Commission Rate and Quota'!$D$6&lt;1.25,'Commission Rate and Quota'!$D$24,'Commission Rate and Quota'!$D$25))))),IF(K448/'Commission Rate and Quota'!$E$6&lt;0.5,'Commission Rate and Quota'!$E$20,IF(K448/'Commission Rate and Quota'!$E$6&lt;0.75,'Commission Rate and Quota'!$E$21,IF(K448/'Commission Rate and Quota'!$E$6&lt;0.9,'Commission Rate and Quota'!$E$22,IF(K448/'Commission Rate and Quota'!$E$6&lt;1,'Commission Rate and Quota'!$E$23,IF(K448/'Commission Rate and Quota'!$E$6&lt;1.25,'Commission Rate and Quota'!$E$24,'Commission Rate and Quota'!$E$25))))))</f>
        <v>0.05</v>
      </c>
      <c r="M448" s="46">
        <f t="shared" si="37"/>
        <v>80.844500000000011</v>
      </c>
      <c r="N448" s="51">
        <f>IF(I448="Product",K448/'Commission Rate and Quota'!$D$6,K448/'Commission Rate and Quota'!$E$6)</f>
        <v>0.17635328796989419</v>
      </c>
      <c r="O448" s="43">
        <f t="shared" si="38"/>
        <v>0</v>
      </c>
      <c r="P448" s="29">
        <f t="shared" si="39"/>
        <v>0</v>
      </c>
      <c r="Q448" s="47">
        <f>IF(I448="Product",IF(K448/$S$4&lt;0.5,'Commission Rate and Quota'!$D$20,IF(K448/$S$4&lt;0.75,'Commission Rate and Quota'!$D$21,IF(K448/$S$4&lt;0.9,'Commission Rate and Quota'!$D$22,IF('Impact of Quota'!K448/'Commission Rate and Quota'!$D$6&lt;1,'Commission Rate and Quota'!$D$23,IF('Impact of Quota'!K448/$S$4&lt;1.25,'Commission Rate and Quota'!$D$24,'Commission Rate and Quota'!$D$25))))),IF(K448/$S$4&lt;0.5,'Commission Rate and Quota'!$E$20,IF(K448/$S$4&lt;0.75,'Commission Rate and Quota'!$E$21,IF(K448/$S$4&lt;0.9,'Commission Rate and Quota'!$E$22,IF(K448/$S$4&lt;1,'Commission Rate and Quota'!$E$23,IF(K448/$S$4&lt;1.25,'Commission Rate and Quota'!$E$24,'Commission Rate and Quota'!$E$25))))))</f>
        <v>0.05</v>
      </c>
      <c r="R448" s="34">
        <f t="shared" si="42"/>
        <v>80.844500000000011</v>
      </c>
    </row>
    <row r="449" spans="1:18" x14ac:dyDescent="0.25">
      <c r="A449" s="43" t="s">
        <v>75</v>
      </c>
      <c r="B449" s="44">
        <v>45717</v>
      </c>
      <c r="C449" s="43">
        <v>41359</v>
      </c>
      <c r="D449" s="45">
        <v>121640</v>
      </c>
      <c r="E449" s="45">
        <v>12160</v>
      </c>
      <c r="F449" s="43" t="s">
        <v>33</v>
      </c>
      <c r="G449" s="43">
        <v>762668</v>
      </c>
      <c r="H449" s="43" t="s">
        <v>15</v>
      </c>
      <c r="I449" s="43" t="s">
        <v>34</v>
      </c>
      <c r="J449" s="43" t="s">
        <v>13</v>
      </c>
      <c r="K449" s="46">
        <f t="shared" si="41"/>
        <v>268693.60000000003</v>
      </c>
      <c r="L449" s="47">
        <f>IF(I449="Product",IF(K449/'Commission Rate and Quota'!$D$6&lt;0.5,'Commission Rate and Quota'!$D$20,IF(K449/'Commission Rate and Quota'!$D$6&lt;0.75,'Commission Rate and Quota'!$D$21,IF(K449/'Commission Rate and Quota'!$D$6&lt;0.9,'Commission Rate and Quota'!$D$22,IF('Impact of Quota'!K449/'Commission Rate and Quota'!$D$6&lt;1,'Commission Rate and Quota'!$D$23,IF('Impact of Quota'!K449/'Commission Rate and Quota'!$D$6&lt;1.25,'Commission Rate and Quota'!$D$24,'Commission Rate and Quota'!$D$25))))),IF(K449/'Commission Rate and Quota'!$E$6&lt;0.5,'Commission Rate and Quota'!$E$20,IF(K449/'Commission Rate and Quota'!$E$6&lt;0.75,'Commission Rate and Quota'!$E$21,IF(K449/'Commission Rate and Quota'!$E$6&lt;0.9,'Commission Rate and Quota'!$E$22,IF(K449/'Commission Rate and Quota'!$E$6&lt;1,'Commission Rate and Quota'!$E$23,IF(K449/'Commission Rate and Quota'!$E$6&lt;1.25,'Commission Rate and Quota'!$E$24,'Commission Rate and Quota'!$E$25))))))</f>
        <v>0.05</v>
      </c>
      <c r="M449" s="46">
        <f t="shared" si="37"/>
        <v>6082</v>
      </c>
      <c r="N449" s="51">
        <f>IF(I449="Product",K449/'Commission Rate and Quota'!$D$6,K449/'Commission Rate and Quota'!$E$6)</f>
        <v>0.32222944434184242</v>
      </c>
      <c r="O449" s="43">
        <f t="shared" si="38"/>
        <v>0</v>
      </c>
      <c r="P449" s="29">
        <f t="shared" si="39"/>
        <v>9.996711608023677E-2</v>
      </c>
      <c r="Q449" s="47">
        <f>IF(I449="Product",IF(K449/$S$4&lt;0.5,'Commission Rate and Quota'!$D$20,IF(K449/$S$4&lt;0.75,'Commission Rate and Quota'!$D$21,IF(K449/$S$4&lt;0.9,'Commission Rate and Quota'!$D$22,IF('Impact of Quota'!K449/'Commission Rate and Quota'!$D$6&lt;1,'Commission Rate and Quota'!$D$23,IF('Impact of Quota'!K449/$S$4&lt;1.25,'Commission Rate and Quota'!$D$24,'Commission Rate and Quota'!$D$25))))),IF(K449/$S$4&lt;0.5,'Commission Rate and Quota'!$E$20,IF(K449/$S$4&lt;0.75,'Commission Rate and Quota'!$E$21,IF(K449/$S$4&lt;0.9,'Commission Rate and Quota'!$E$22,IF(K449/$S$4&lt;1,'Commission Rate and Quota'!$E$23,IF(K449/$S$4&lt;1.25,'Commission Rate and Quota'!$E$24,'Commission Rate and Quota'!$E$25))))))</f>
        <v>0.05</v>
      </c>
      <c r="R449" s="34">
        <f t="shared" si="42"/>
        <v>6082</v>
      </c>
    </row>
    <row r="450" spans="1:18" x14ac:dyDescent="0.25">
      <c r="A450" s="43" t="s">
        <v>75</v>
      </c>
      <c r="B450" s="44">
        <v>45717</v>
      </c>
      <c r="C450" s="43">
        <v>41359</v>
      </c>
      <c r="D450" s="45">
        <v>40580</v>
      </c>
      <c r="E450" s="45">
        <v>4060</v>
      </c>
      <c r="F450" s="43" t="s">
        <v>33</v>
      </c>
      <c r="G450" s="43">
        <v>762668</v>
      </c>
      <c r="H450" s="43" t="s">
        <v>15</v>
      </c>
      <c r="I450" s="43" t="s">
        <v>34</v>
      </c>
      <c r="J450" s="43" t="s">
        <v>13</v>
      </c>
      <c r="K450" s="46">
        <f t="shared" si="41"/>
        <v>309273.60000000003</v>
      </c>
      <c r="L450" s="47">
        <f>IF(I450="Product",IF(K450/'Commission Rate and Quota'!$D$6&lt;0.5,'Commission Rate and Quota'!$D$20,IF(K450/'Commission Rate and Quota'!$D$6&lt;0.75,'Commission Rate and Quota'!$D$21,IF(K450/'Commission Rate and Quota'!$D$6&lt;0.9,'Commission Rate and Quota'!$D$22,IF('Impact of Quota'!K450/'Commission Rate and Quota'!$D$6&lt;1,'Commission Rate and Quota'!$D$23,IF('Impact of Quota'!K450/'Commission Rate and Quota'!$D$6&lt;1.25,'Commission Rate and Quota'!$D$24,'Commission Rate and Quota'!$D$25))))),IF(K450/'Commission Rate and Quota'!$E$6&lt;0.5,'Commission Rate and Quota'!$E$20,IF(K450/'Commission Rate and Quota'!$E$6&lt;0.75,'Commission Rate and Quota'!$E$21,IF(K450/'Commission Rate and Quota'!$E$6&lt;0.9,'Commission Rate and Quota'!$E$22,IF(K450/'Commission Rate and Quota'!$E$6&lt;1,'Commission Rate and Quota'!$E$23,IF(K450/'Commission Rate and Quota'!$E$6&lt;1.25,'Commission Rate and Quota'!$E$24,'Commission Rate and Quota'!$E$25))))))</f>
        <v>0.05</v>
      </c>
      <c r="M450" s="46">
        <f t="shared" si="37"/>
        <v>2029</v>
      </c>
      <c r="N450" s="51">
        <f>IF(I450="Product",K450/'Commission Rate and Quota'!$D$6,K450/'Commission Rate and Quota'!$E$6)</f>
        <v>0.37089480463100438</v>
      </c>
      <c r="O450" s="43">
        <f t="shared" si="38"/>
        <v>0</v>
      </c>
      <c r="P450" s="29">
        <f t="shared" si="39"/>
        <v>0.10004928536224741</v>
      </c>
      <c r="Q450" s="47">
        <f>IF(I450="Product",IF(K450/$S$4&lt;0.5,'Commission Rate and Quota'!$D$20,IF(K450/$S$4&lt;0.75,'Commission Rate and Quota'!$D$21,IF(K450/$S$4&lt;0.9,'Commission Rate and Quota'!$D$22,IF('Impact of Quota'!K450/'Commission Rate and Quota'!$D$6&lt;1,'Commission Rate and Quota'!$D$23,IF('Impact of Quota'!K450/$S$4&lt;1.25,'Commission Rate and Quota'!$D$24,'Commission Rate and Quota'!$D$25))))),IF(K450/$S$4&lt;0.5,'Commission Rate and Quota'!$E$20,IF(K450/$S$4&lt;0.75,'Commission Rate and Quota'!$E$21,IF(K450/$S$4&lt;0.9,'Commission Rate and Quota'!$E$22,IF(K450/$S$4&lt;1,'Commission Rate and Quota'!$E$23,IF(K450/$S$4&lt;1.25,'Commission Rate and Quota'!$E$24,'Commission Rate and Quota'!$E$25))))))</f>
        <v>0.05</v>
      </c>
      <c r="R450" s="34">
        <f t="shared" si="42"/>
        <v>2029</v>
      </c>
    </row>
    <row r="451" spans="1:18" x14ac:dyDescent="0.25">
      <c r="A451" s="43" t="s">
        <v>75</v>
      </c>
      <c r="B451" s="44">
        <v>45717</v>
      </c>
      <c r="C451" s="43">
        <v>41359</v>
      </c>
      <c r="D451" s="45">
        <v>10000</v>
      </c>
      <c r="E451" s="45">
        <v>721.65</v>
      </c>
      <c r="F451" s="43" t="s">
        <v>33</v>
      </c>
      <c r="G451" s="43">
        <v>762668</v>
      </c>
      <c r="H451" s="43" t="s">
        <v>15</v>
      </c>
      <c r="I451" s="43" t="s">
        <v>34</v>
      </c>
      <c r="J451" s="43" t="s">
        <v>13</v>
      </c>
      <c r="K451" s="46">
        <f t="shared" si="41"/>
        <v>319273.60000000003</v>
      </c>
      <c r="L451" s="47">
        <f>IF(I451="Product",IF(K451/'Commission Rate and Quota'!$D$6&lt;0.5,'Commission Rate and Quota'!$D$20,IF(K451/'Commission Rate and Quota'!$D$6&lt;0.75,'Commission Rate and Quota'!$D$21,IF(K451/'Commission Rate and Quota'!$D$6&lt;0.9,'Commission Rate and Quota'!$D$22,IF('Impact of Quota'!K451/'Commission Rate and Quota'!$D$6&lt;1,'Commission Rate and Quota'!$D$23,IF('Impact of Quota'!K451/'Commission Rate and Quota'!$D$6&lt;1.25,'Commission Rate and Quota'!$D$24,'Commission Rate and Quota'!$D$25))))),IF(K451/'Commission Rate and Quota'!$E$6&lt;0.5,'Commission Rate and Quota'!$E$20,IF(K451/'Commission Rate and Quota'!$E$6&lt;0.75,'Commission Rate and Quota'!$E$21,IF(K451/'Commission Rate and Quota'!$E$6&lt;0.9,'Commission Rate and Quota'!$E$22,IF(K451/'Commission Rate and Quota'!$E$6&lt;1,'Commission Rate and Quota'!$E$23,IF(K451/'Commission Rate and Quota'!$E$6&lt;1.25,'Commission Rate and Quota'!$E$24,'Commission Rate and Quota'!$E$25))))))</f>
        <v>0.05</v>
      </c>
      <c r="M451" s="46">
        <f t="shared" ref="M451:M514" si="43">L451*D451</f>
        <v>500</v>
      </c>
      <c r="N451" s="51">
        <f>IF(I451="Product",K451/'Commission Rate and Quota'!$D$6,K451/'Commission Rate and Quota'!$E$6)</f>
        <v>0.38288725418476532</v>
      </c>
      <c r="O451" s="43">
        <f t="shared" ref="O451:O514" si="44">IF(N451&gt;1.25,1,0)</f>
        <v>0</v>
      </c>
      <c r="P451" s="29">
        <f t="shared" ref="P451:P514" si="45">E451/D451</f>
        <v>7.2164999999999993E-2</v>
      </c>
      <c r="Q451" s="47">
        <f>IF(I451="Product",IF(K451/$S$4&lt;0.5,'Commission Rate and Quota'!$D$20,IF(K451/$S$4&lt;0.75,'Commission Rate and Quota'!$D$21,IF(K451/$S$4&lt;0.9,'Commission Rate and Quota'!$D$22,IF('Impact of Quota'!K451/'Commission Rate and Quota'!$D$6&lt;1,'Commission Rate and Quota'!$D$23,IF('Impact of Quota'!K451/$S$4&lt;1.25,'Commission Rate and Quota'!$D$24,'Commission Rate and Quota'!$D$25))))),IF(K451/$S$4&lt;0.5,'Commission Rate and Quota'!$E$20,IF(K451/$S$4&lt;0.75,'Commission Rate and Quota'!$E$21,IF(K451/$S$4&lt;0.9,'Commission Rate and Quota'!$E$22,IF(K451/$S$4&lt;1,'Commission Rate and Quota'!$E$23,IF(K451/$S$4&lt;1.25,'Commission Rate and Quota'!$E$24,'Commission Rate and Quota'!$E$25))))))</f>
        <v>0.05</v>
      </c>
      <c r="R451" s="34">
        <f t="shared" si="42"/>
        <v>500</v>
      </c>
    </row>
    <row r="452" spans="1:18" x14ac:dyDescent="0.25">
      <c r="A452" s="43" t="s">
        <v>75</v>
      </c>
      <c r="B452" s="44">
        <v>45717</v>
      </c>
      <c r="C452" s="43">
        <v>41359</v>
      </c>
      <c r="D452" s="45">
        <v>14208.15</v>
      </c>
      <c r="E452" s="45">
        <v>0</v>
      </c>
      <c r="F452" s="43" t="s">
        <v>33</v>
      </c>
      <c r="G452" s="43">
        <v>762668</v>
      </c>
      <c r="H452" s="43" t="s">
        <v>15</v>
      </c>
      <c r="I452" s="43" t="s">
        <v>34</v>
      </c>
      <c r="J452" s="43" t="s">
        <v>13</v>
      </c>
      <c r="K452" s="46">
        <f t="shared" si="41"/>
        <v>333481.75000000006</v>
      </c>
      <c r="L452" s="47">
        <f>IF(I452="Product",IF(K452/'Commission Rate and Quota'!$D$6&lt;0.5,'Commission Rate and Quota'!$D$20,IF(K452/'Commission Rate and Quota'!$D$6&lt;0.75,'Commission Rate and Quota'!$D$21,IF(K452/'Commission Rate and Quota'!$D$6&lt;0.9,'Commission Rate and Quota'!$D$22,IF('Impact of Quota'!K452/'Commission Rate and Quota'!$D$6&lt;1,'Commission Rate and Quota'!$D$23,IF('Impact of Quota'!K452/'Commission Rate and Quota'!$D$6&lt;1.25,'Commission Rate and Quota'!$D$24,'Commission Rate and Quota'!$D$25))))),IF(K452/'Commission Rate and Quota'!$E$6&lt;0.5,'Commission Rate and Quota'!$E$20,IF(K452/'Commission Rate and Quota'!$E$6&lt;0.75,'Commission Rate and Quota'!$E$21,IF(K452/'Commission Rate and Quota'!$E$6&lt;0.9,'Commission Rate and Quota'!$E$22,IF(K452/'Commission Rate and Quota'!$E$6&lt;1,'Commission Rate and Quota'!$E$23,IF(K452/'Commission Rate and Quota'!$E$6&lt;1.25,'Commission Rate and Quota'!$E$24,'Commission Rate and Quota'!$E$25))))))</f>
        <v>0.05</v>
      </c>
      <c r="M452" s="46">
        <f t="shared" si="43"/>
        <v>710.40750000000003</v>
      </c>
      <c r="N452" s="51">
        <f>IF(I452="Product",K452/'Commission Rate and Quota'!$D$6,K452/'Commission Rate and Quota'!$E$6)</f>
        <v>0.39992630639749221</v>
      </c>
      <c r="O452" s="43">
        <f t="shared" si="44"/>
        <v>0</v>
      </c>
      <c r="P452" s="29">
        <f t="shared" si="45"/>
        <v>0</v>
      </c>
      <c r="Q452" s="47">
        <f>IF(I452="Product",IF(K452/$S$4&lt;0.5,'Commission Rate and Quota'!$D$20,IF(K452/$S$4&lt;0.75,'Commission Rate and Quota'!$D$21,IF(K452/$S$4&lt;0.9,'Commission Rate and Quota'!$D$22,IF('Impact of Quota'!K452/'Commission Rate and Quota'!$D$6&lt;1,'Commission Rate and Quota'!$D$23,IF('Impact of Quota'!K452/$S$4&lt;1.25,'Commission Rate and Quota'!$D$24,'Commission Rate and Quota'!$D$25))))),IF(K452/$S$4&lt;0.5,'Commission Rate and Quota'!$E$20,IF(K452/$S$4&lt;0.75,'Commission Rate and Quota'!$E$21,IF(K452/$S$4&lt;0.9,'Commission Rate and Quota'!$E$22,IF(K452/$S$4&lt;1,'Commission Rate and Quota'!$E$23,IF(K452/$S$4&lt;1.25,'Commission Rate and Quota'!$E$24,'Commission Rate and Quota'!$E$25))))))</f>
        <v>0.05</v>
      </c>
      <c r="R452" s="34">
        <f t="shared" si="42"/>
        <v>710.40750000000003</v>
      </c>
    </row>
    <row r="453" spans="1:18" x14ac:dyDescent="0.25">
      <c r="A453" s="43" t="s">
        <v>259</v>
      </c>
      <c r="B453" s="44">
        <v>45717</v>
      </c>
      <c r="C453" s="43">
        <v>168699</v>
      </c>
      <c r="D453" s="45">
        <v>16150</v>
      </c>
      <c r="E453" s="45">
        <v>2550</v>
      </c>
      <c r="F453" s="43" t="s">
        <v>33</v>
      </c>
      <c r="G453" s="43">
        <v>762668</v>
      </c>
      <c r="H453" s="43" t="s">
        <v>15</v>
      </c>
      <c r="I453" s="43" t="s">
        <v>34</v>
      </c>
      <c r="J453" s="43" t="s">
        <v>13</v>
      </c>
      <c r="K453" s="46">
        <f t="shared" si="41"/>
        <v>349631.75000000006</v>
      </c>
      <c r="L453" s="47">
        <f>IF(I453="Product",IF(K453/'Commission Rate and Quota'!$D$6&lt;0.5,'Commission Rate and Quota'!$D$20,IF(K453/'Commission Rate and Quota'!$D$6&lt;0.75,'Commission Rate and Quota'!$D$21,IF(K453/'Commission Rate and Quota'!$D$6&lt;0.9,'Commission Rate and Quota'!$D$22,IF('Impact of Quota'!K453/'Commission Rate and Quota'!$D$6&lt;1,'Commission Rate and Quota'!$D$23,IF('Impact of Quota'!K453/'Commission Rate and Quota'!$D$6&lt;1.25,'Commission Rate and Quota'!$D$24,'Commission Rate and Quota'!$D$25))))),IF(K453/'Commission Rate and Quota'!$E$6&lt;0.5,'Commission Rate and Quota'!$E$20,IF(K453/'Commission Rate and Quota'!$E$6&lt;0.75,'Commission Rate and Quota'!$E$21,IF(K453/'Commission Rate and Quota'!$E$6&lt;0.9,'Commission Rate and Quota'!$E$22,IF(K453/'Commission Rate and Quota'!$E$6&lt;1,'Commission Rate and Quota'!$E$23,IF(K453/'Commission Rate and Quota'!$E$6&lt;1.25,'Commission Rate and Quota'!$E$24,'Commission Rate and Quota'!$E$25))))))</f>
        <v>0.05</v>
      </c>
      <c r="M453" s="46">
        <f t="shared" si="43"/>
        <v>807.5</v>
      </c>
      <c r="N453" s="51">
        <f>IF(I453="Product",K453/'Commission Rate and Quota'!$D$6,K453/'Commission Rate and Quota'!$E$6)</f>
        <v>0.41929411242681613</v>
      </c>
      <c r="O453" s="43">
        <f t="shared" si="44"/>
        <v>0</v>
      </c>
      <c r="P453" s="29">
        <f t="shared" si="45"/>
        <v>0.15789473684210525</v>
      </c>
      <c r="Q453" s="47">
        <f>IF(I453="Product",IF(K453/$S$4&lt;0.5,'Commission Rate and Quota'!$D$20,IF(K453/$S$4&lt;0.75,'Commission Rate and Quota'!$D$21,IF(K453/$S$4&lt;0.9,'Commission Rate and Quota'!$D$22,IF('Impact of Quota'!K453/'Commission Rate and Quota'!$D$6&lt;1,'Commission Rate and Quota'!$D$23,IF('Impact of Quota'!K453/$S$4&lt;1.25,'Commission Rate and Quota'!$D$24,'Commission Rate and Quota'!$D$25))))),IF(K453/$S$4&lt;0.5,'Commission Rate and Quota'!$E$20,IF(K453/$S$4&lt;0.75,'Commission Rate and Quota'!$E$21,IF(K453/$S$4&lt;0.9,'Commission Rate and Quota'!$E$22,IF(K453/$S$4&lt;1,'Commission Rate and Quota'!$E$23,IF(K453/$S$4&lt;1.25,'Commission Rate and Quota'!$E$24,'Commission Rate and Quota'!$E$25))))))</f>
        <v>0.05</v>
      </c>
      <c r="R453" s="34">
        <f t="shared" si="42"/>
        <v>807.5</v>
      </c>
    </row>
    <row r="454" spans="1:18" x14ac:dyDescent="0.25">
      <c r="A454" s="43" t="s">
        <v>259</v>
      </c>
      <c r="B454" s="44">
        <v>45717</v>
      </c>
      <c r="C454" s="43">
        <v>168699</v>
      </c>
      <c r="D454" s="45">
        <v>1332.38</v>
      </c>
      <c r="E454" s="45">
        <v>0</v>
      </c>
      <c r="F454" s="43" t="s">
        <v>33</v>
      </c>
      <c r="G454" s="43">
        <v>762668</v>
      </c>
      <c r="H454" s="43" t="s">
        <v>15</v>
      </c>
      <c r="I454" s="43" t="s">
        <v>34</v>
      </c>
      <c r="J454" s="43" t="s">
        <v>13</v>
      </c>
      <c r="K454" s="46">
        <f t="shared" si="41"/>
        <v>350964.13000000006</v>
      </c>
      <c r="L454" s="47">
        <f>IF(I454="Product",IF(K454/'Commission Rate and Quota'!$D$6&lt;0.5,'Commission Rate and Quota'!$D$20,IF(K454/'Commission Rate and Quota'!$D$6&lt;0.75,'Commission Rate and Quota'!$D$21,IF(K454/'Commission Rate and Quota'!$D$6&lt;0.9,'Commission Rate and Quota'!$D$22,IF('Impact of Quota'!K454/'Commission Rate and Quota'!$D$6&lt;1,'Commission Rate and Quota'!$D$23,IF('Impact of Quota'!K454/'Commission Rate and Quota'!$D$6&lt;1.25,'Commission Rate and Quota'!$D$24,'Commission Rate and Quota'!$D$25))))),IF(K454/'Commission Rate and Quota'!$E$6&lt;0.5,'Commission Rate and Quota'!$E$20,IF(K454/'Commission Rate and Quota'!$E$6&lt;0.75,'Commission Rate and Quota'!$E$21,IF(K454/'Commission Rate and Quota'!$E$6&lt;0.9,'Commission Rate and Quota'!$E$22,IF(K454/'Commission Rate and Quota'!$E$6&lt;1,'Commission Rate and Quota'!$E$23,IF(K454/'Commission Rate and Quota'!$E$6&lt;1.25,'Commission Rate and Quota'!$E$24,'Commission Rate and Quota'!$E$25))))))</f>
        <v>0.05</v>
      </c>
      <c r="M454" s="46">
        <f t="shared" si="43"/>
        <v>66.619000000000014</v>
      </c>
      <c r="N454" s="51">
        <f>IF(I454="Product",K454/'Commission Rate and Quota'!$D$6,K454/'Commission Rate and Quota'!$E$6)</f>
        <v>0.42089196242046018</v>
      </c>
      <c r="O454" s="43">
        <f t="shared" si="44"/>
        <v>0</v>
      </c>
      <c r="P454" s="29">
        <f t="shared" si="45"/>
        <v>0</v>
      </c>
      <c r="Q454" s="47">
        <f>IF(I454="Product",IF(K454/$S$4&lt;0.5,'Commission Rate and Quota'!$D$20,IF(K454/$S$4&lt;0.75,'Commission Rate and Quota'!$D$21,IF(K454/$S$4&lt;0.9,'Commission Rate and Quota'!$D$22,IF('Impact of Quota'!K454/'Commission Rate and Quota'!$D$6&lt;1,'Commission Rate and Quota'!$D$23,IF('Impact of Quota'!K454/$S$4&lt;1.25,'Commission Rate and Quota'!$D$24,'Commission Rate and Quota'!$D$25))))),IF(K454/$S$4&lt;0.5,'Commission Rate and Quota'!$E$20,IF(K454/$S$4&lt;0.75,'Commission Rate and Quota'!$E$21,IF(K454/$S$4&lt;0.9,'Commission Rate and Quota'!$E$22,IF(K454/$S$4&lt;1,'Commission Rate and Quota'!$E$23,IF(K454/$S$4&lt;1.25,'Commission Rate and Quota'!$E$24,'Commission Rate and Quota'!$E$25))))))</f>
        <v>0.05</v>
      </c>
      <c r="R454" s="34">
        <f t="shared" si="42"/>
        <v>66.619000000000014</v>
      </c>
    </row>
    <row r="455" spans="1:18" x14ac:dyDescent="0.25">
      <c r="A455" s="43" t="s">
        <v>303</v>
      </c>
      <c r="B455" s="44">
        <v>45723</v>
      </c>
      <c r="C455" s="43">
        <v>462695</v>
      </c>
      <c r="D455" s="45">
        <v>3123.6</v>
      </c>
      <c r="E455" s="45">
        <v>423.6</v>
      </c>
      <c r="F455" s="43" t="s">
        <v>33</v>
      </c>
      <c r="G455" s="43">
        <v>762668</v>
      </c>
      <c r="H455" s="43" t="s">
        <v>15</v>
      </c>
      <c r="I455" s="43" t="s">
        <v>34</v>
      </c>
      <c r="J455" s="43" t="s">
        <v>13</v>
      </c>
      <c r="K455" s="46">
        <f t="shared" si="41"/>
        <v>354087.73000000004</v>
      </c>
      <c r="L455" s="47">
        <f>IF(I455="Product",IF(K455/'Commission Rate and Quota'!$D$6&lt;0.5,'Commission Rate and Quota'!$D$20,IF(K455/'Commission Rate and Quota'!$D$6&lt;0.75,'Commission Rate and Quota'!$D$21,IF(K455/'Commission Rate and Quota'!$D$6&lt;0.9,'Commission Rate and Quota'!$D$22,IF('Impact of Quota'!K455/'Commission Rate and Quota'!$D$6&lt;1,'Commission Rate and Quota'!$D$23,IF('Impact of Quota'!K455/'Commission Rate and Quota'!$D$6&lt;1.25,'Commission Rate and Quota'!$D$24,'Commission Rate and Quota'!$D$25))))),IF(K455/'Commission Rate and Quota'!$E$6&lt;0.5,'Commission Rate and Quota'!$E$20,IF(K455/'Commission Rate and Quota'!$E$6&lt;0.75,'Commission Rate and Quota'!$E$21,IF(K455/'Commission Rate and Quota'!$E$6&lt;0.9,'Commission Rate and Quota'!$E$22,IF(K455/'Commission Rate and Quota'!$E$6&lt;1,'Commission Rate and Quota'!$E$23,IF(K455/'Commission Rate and Quota'!$E$6&lt;1.25,'Commission Rate and Quota'!$E$24,'Commission Rate and Quota'!$E$25))))))</f>
        <v>0.05</v>
      </c>
      <c r="M455" s="46">
        <f t="shared" si="43"/>
        <v>156.18</v>
      </c>
      <c r="N455" s="51">
        <f>IF(I455="Product",K455/'Commission Rate and Quota'!$D$6,K455/'Commission Rate and Quota'!$E$6)</f>
        <v>0.42463792396307287</v>
      </c>
      <c r="O455" s="43">
        <f t="shared" si="44"/>
        <v>0</v>
      </c>
      <c r="P455" s="29">
        <f t="shared" si="45"/>
        <v>0.1356127545140223</v>
      </c>
      <c r="Q455" s="47">
        <f>IF(I455="Product",IF(K455/$S$4&lt;0.5,'Commission Rate and Quota'!$D$20,IF(K455/$S$4&lt;0.75,'Commission Rate and Quota'!$D$21,IF(K455/$S$4&lt;0.9,'Commission Rate and Quota'!$D$22,IF('Impact of Quota'!K455/'Commission Rate and Quota'!$D$6&lt;1,'Commission Rate and Quota'!$D$23,IF('Impact of Quota'!K455/$S$4&lt;1.25,'Commission Rate and Quota'!$D$24,'Commission Rate and Quota'!$D$25))))),IF(K455/$S$4&lt;0.5,'Commission Rate and Quota'!$E$20,IF(K455/$S$4&lt;0.75,'Commission Rate and Quota'!$E$21,IF(K455/$S$4&lt;0.9,'Commission Rate and Quota'!$E$22,IF(K455/$S$4&lt;1,'Commission Rate and Quota'!$E$23,IF(K455/$S$4&lt;1.25,'Commission Rate and Quota'!$E$24,'Commission Rate and Quota'!$E$25))))))</f>
        <v>0.05</v>
      </c>
      <c r="R455" s="34">
        <f t="shared" si="42"/>
        <v>156.18</v>
      </c>
    </row>
    <row r="456" spans="1:18" x14ac:dyDescent="0.25">
      <c r="A456" s="43" t="s">
        <v>303</v>
      </c>
      <c r="B456" s="44">
        <v>45723</v>
      </c>
      <c r="C456" s="43">
        <v>462695</v>
      </c>
      <c r="D456" s="45">
        <v>338.83</v>
      </c>
      <c r="E456" s="45">
        <v>50.83</v>
      </c>
      <c r="F456" s="43" t="s">
        <v>33</v>
      </c>
      <c r="G456" s="43">
        <v>762668</v>
      </c>
      <c r="H456" s="43" t="s">
        <v>15</v>
      </c>
      <c r="I456" s="43" t="s">
        <v>34</v>
      </c>
      <c r="J456" s="43" t="s">
        <v>13</v>
      </c>
      <c r="K456" s="46">
        <f t="shared" si="41"/>
        <v>354426.56000000006</v>
      </c>
      <c r="L456" s="47">
        <f>IF(I456="Product",IF(K456/'Commission Rate and Quota'!$D$6&lt;0.5,'Commission Rate and Quota'!$D$20,IF(K456/'Commission Rate and Quota'!$D$6&lt;0.75,'Commission Rate and Quota'!$D$21,IF(K456/'Commission Rate and Quota'!$D$6&lt;0.9,'Commission Rate and Quota'!$D$22,IF('Impact of Quota'!K456/'Commission Rate and Quota'!$D$6&lt;1,'Commission Rate and Quota'!$D$23,IF('Impact of Quota'!K456/'Commission Rate and Quota'!$D$6&lt;1.25,'Commission Rate and Quota'!$D$24,'Commission Rate and Quota'!$D$25))))),IF(K456/'Commission Rate and Quota'!$E$6&lt;0.5,'Commission Rate and Quota'!$E$20,IF(K456/'Commission Rate and Quota'!$E$6&lt;0.75,'Commission Rate and Quota'!$E$21,IF(K456/'Commission Rate and Quota'!$E$6&lt;0.9,'Commission Rate and Quota'!$E$22,IF(K456/'Commission Rate and Quota'!$E$6&lt;1,'Commission Rate and Quota'!$E$23,IF(K456/'Commission Rate and Quota'!$E$6&lt;1.25,'Commission Rate and Quota'!$E$24,'Commission Rate and Quota'!$E$25))))))</f>
        <v>0.05</v>
      </c>
      <c r="M456" s="46">
        <f t="shared" si="43"/>
        <v>16.941500000000001</v>
      </c>
      <c r="N456" s="51">
        <f>IF(I456="Product",K456/'Commission Rate and Quota'!$D$6,K456/'Commission Rate and Quota'!$E$6)</f>
        <v>0.42504426413130297</v>
      </c>
      <c r="O456" s="43">
        <f t="shared" si="44"/>
        <v>0</v>
      </c>
      <c r="P456" s="29">
        <f t="shared" si="45"/>
        <v>0.15001623232889649</v>
      </c>
      <c r="Q456" s="47">
        <f>IF(I456="Product",IF(K456/$S$4&lt;0.5,'Commission Rate and Quota'!$D$20,IF(K456/$S$4&lt;0.75,'Commission Rate and Quota'!$D$21,IF(K456/$S$4&lt;0.9,'Commission Rate and Quota'!$D$22,IF('Impact of Quota'!K456/'Commission Rate and Quota'!$D$6&lt;1,'Commission Rate and Quota'!$D$23,IF('Impact of Quota'!K456/$S$4&lt;1.25,'Commission Rate and Quota'!$D$24,'Commission Rate and Quota'!$D$25))))),IF(K456/$S$4&lt;0.5,'Commission Rate and Quota'!$E$20,IF(K456/$S$4&lt;0.75,'Commission Rate and Quota'!$E$21,IF(K456/$S$4&lt;0.9,'Commission Rate and Quota'!$E$22,IF(K456/$S$4&lt;1,'Commission Rate and Quota'!$E$23,IF(K456/$S$4&lt;1.25,'Commission Rate and Quota'!$E$24,'Commission Rate and Quota'!$E$25))))))</f>
        <v>0.05</v>
      </c>
      <c r="R456" s="34">
        <f t="shared" si="42"/>
        <v>16.941500000000001</v>
      </c>
    </row>
    <row r="457" spans="1:18" x14ac:dyDescent="0.25">
      <c r="A457" s="43" t="s">
        <v>303</v>
      </c>
      <c r="B457" s="44">
        <v>45723</v>
      </c>
      <c r="C457" s="43">
        <v>462695</v>
      </c>
      <c r="D457" s="45">
        <v>261.18</v>
      </c>
      <c r="E457" s="45">
        <v>0</v>
      </c>
      <c r="F457" s="43" t="s">
        <v>33</v>
      </c>
      <c r="G457" s="43">
        <v>762668</v>
      </c>
      <c r="H457" s="43" t="s">
        <v>15</v>
      </c>
      <c r="I457" s="43" t="s">
        <v>34</v>
      </c>
      <c r="J457" s="43" t="s">
        <v>13</v>
      </c>
      <c r="K457" s="46">
        <f t="shared" si="41"/>
        <v>354687.74000000005</v>
      </c>
      <c r="L457" s="47">
        <f>IF(I457="Product",IF(K457/'Commission Rate and Quota'!$D$6&lt;0.5,'Commission Rate and Quota'!$D$20,IF(K457/'Commission Rate and Quota'!$D$6&lt;0.75,'Commission Rate and Quota'!$D$21,IF(K457/'Commission Rate and Quota'!$D$6&lt;0.9,'Commission Rate and Quota'!$D$22,IF('Impact of Quota'!K457/'Commission Rate and Quota'!$D$6&lt;1,'Commission Rate and Quota'!$D$23,IF('Impact of Quota'!K457/'Commission Rate and Quota'!$D$6&lt;1.25,'Commission Rate and Quota'!$D$24,'Commission Rate and Quota'!$D$25))))),IF(K457/'Commission Rate and Quota'!$E$6&lt;0.5,'Commission Rate and Quota'!$E$20,IF(K457/'Commission Rate and Quota'!$E$6&lt;0.75,'Commission Rate and Quota'!$E$21,IF(K457/'Commission Rate and Quota'!$E$6&lt;0.9,'Commission Rate and Quota'!$E$22,IF(K457/'Commission Rate and Quota'!$E$6&lt;1,'Commission Rate and Quota'!$E$23,IF(K457/'Commission Rate and Quota'!$E$6&lt;1.25,'Commission Rate and Quota'!$E$24,'Commission Rate and Quota'!$E$25))))))</f>
        <v>0.05</v>
      </c>
      <c r="M457" s="46">
        <f t="shared" si="43"/>
        <v>13.059000000000001</v>
      </c>
      <c r="N457" s="51">
        <f>IF(I457="Product",K457/'Commission Rate and Quota'!$D$6,K457/'Commission Rate and Quota'!$E$6)</f>
        <v>0.42535748292874814</v>
      </c>
      <c r="O457" s="43">
        <f t="shared" si="44"/>
        <v>0</v>
      </c>
      <c r="P457" s="29">
        <f t="shared" si="45"/>
        <v>0</v>
      </c>
      <c r="Q457" s="47">
        <f>IF(I457="Product",IF(K457/$S$4&lt;0.5,'Commission Rate and Quota'!$D$20,IF(K457/$S$4&lt;0.75,'Commission Rate and Quota'!$D$21,IF(K457/$S$4&lt;0.9,'Commission Rate and Quota'!$D$22,IF('Impact of Quota'!K457/'Commission Rate and Quota'!$D$6&lt;1,'Commission Rate and Quota'!$D$23,IF('Impact of Quota'!K457/$S$4&lt;1.25,'Commission Rate and Quota'!$D$24,'Commission Rate and Quota'!$D$25))))),IF(K457/$S$4&lt;0.5,'Commission Rate and Quota'!$E$20,IF(K457/$S$4&lt;0.75,'Commission Rate and Quota'!$E$21,IF(K457/$S$4&lt;0.9,'Commission Rate and Quota'!$E$22,IF(K457/$S$4&lt;1,'Commission Rate and Quota'!$E$23,IF(K457/$S$4&lt;1.25,'Commission Rate and Quota'!$E$24,'Commission Rate and Quota'!$E$25))))))</f>
        <v>0.05</v>
      </c>
      <c r="R457" s="34">
        <f t="shared" si="42"/>
        <v>13.059000000000001</v>
      </c>
    </row>
    <row r="458" spans="1:18" x14ac:dyDescent="0.25">
      <c r="A458" s="43" t="s">
        <v>268</v>
      </c>
      <c r="B458" s="44">
        <v>45728</v>
      </c>
      <c r="C458" s="43">
        <v>170417</v>
      </c>
      <c r="D458" s="45">
        <v>5648</v>
      </c>
      <c r="E458" s="45">
        <v>564.79999999999995</v>
      </c>
      <c r="F458" s="43" t="s">
        <v>33</v>
      </c>
      <c r="G458" s="43">
        <v>762668</v>
      </c>
      <c r="H458" s="43" t="s">
        <v>15</v>
      </c>
      <c r="I458" s="43" t="s">
        <v>34</v>
      </c>
      <c r="J458" s="43" t="s">
        <v>13</v>
      </c>
      <c r="K458" s="46">
        <f t="shared" si="41"/>
        <v>360335.74000000005</v>
      </c>
      <c r="L458" s="47">
        <f>IF(I458="Product",IF(K458/'Commission Rate and Quota'!$D$6&lt;0.5,'Commission Rate and Quota'!$D$20,IF(K458/'Commission Rate and Quota'!$D$6&lt;0.75,'Commission Rate and Quota'!$D$21,IF(K458/'Commission Rate and Quota'!$D$6&lt;0.9,'Commission Rate and Quota'!$D$22,IF('Impact of Quota'!K458/'Commission Rate and Quota'!$D$6&lt;1,'Commission Rate and Quota'!$D$23,IF('Impact of Quota'!K458/'Commission Rate and Quota'!$D$6&lt;1.25,'Commission Rate and Quota'!$D$24,'Commission Rate and Quota'!$D$25))))),IF(K458/'Commission Rate and Quota'!$E$6&lt;0.5,'Commission Rate and Quota'!$E$20,IF(K458/'Commission Rate and Quota'!$E$6&lt;0.75,'Commission Rate and Quota'!$E$21,IF(K458/'Commission Rate and Quota'!$E$6&lt;0.9,'Commission Rate and Quota'!$E$22,IF(K458/'Commission Rate and Quota'!$E$6&lt;1,'Commission Rate and Quota'!$E$23,IF(K458/'Commission Rate and Quota'!$E$6&lt;1.25,'Commission Rate and Quota'!$E$24,'Commission Rate and Quota'!$E$25))))))</f>
        <v>0.05</v>
      </c>
      <c r="M458" s="46">
        <f t="shared" si="43"/>
        <v>282.40000000000003</v>
      </c>
      <c r="N458" s="51">
        <f>IF(I458="Product",K458/'Commission Rate and Quota'!$D$6,K458/'Commission Rate and Quota'!$E$6)</f>
        <v>0.43213081843671231</v>
      </c>
      <c r="O458" s="43">
        <f t="shared" si="44"/>
        <v>0</v>
      </c>
      <c r="P458" s="29">
        <f t="shared" si="45"/>
        <v>9.9999999999999992E-2</v>
      </c>
      <c r="Q458" s="47">
        <f>IF(I458="Product",IF(K458/$S$4&lt;0.5,'Commission Rate and Quota'!$D$20,IF(K458/$S$4&lt;0.75,'Commission Rate and Quota'!$D$21,IF(K458/$S$4&lt;0.9,'Commission Rate and Quota'!$D$22,IF('Impact of Quota'!K458/'Commission Rate and Quota'!$D$6&lt;1,'Commission Rate and Quota'!$D$23,IF('Impact of Quota'!K458/$S$4&lt;1.25,'Commission Rate and Quota'!$D$24,'Commission Rate and Quota'!$D$25))))),IF(K458/$S$4&lt;0.5,'Commission Rate and Quota'!$E$20,IF(K458/$S$4&lt;0.75,'Commission Rate and Quota'!$E$21,IF(K458/$S$4&lt;0.9,'Commission Rate and Quota'!$E$22,IF(K458/$S$4&lt;1,'Commission Rate and Quota'!$E$23,IF(K458/$S$4&lt;1.25,'Commission Rate and Quota'!$E$24,'Commission Rate and Quota'!$E$25))))))</f>
        <v>0.05</v>
      </c>
      <c r="R458" s="34">
        <f t="shared" si="42"/>
        <v>282.40000000000003</v>
      </c>
    </row>
    <row r="459" spans="1:18" x14ac:dyDescent="0.25">
      <c r="A459" s="43" t="s">
        <v>268</v>
      </c>
      <c r="B459" s="44">
        <v>45728</v>
      </c>
      <c r="C459" s="43">
        <v>170417</v>
      </c>
      <c r="D459" s="45">
        <v>465.96</v>
      </c>
      <c r="E459" s="45">
        <v>0</v>
      </c>
      <c r="F459" s="43" t="s">
        <v>33</v>
      </c>
      <c r="G459" s="43">
        <v>762668</v>
      </c>
      <c r="H459" s="43" t="s">
        <v>15</v>
      </c>
      <c r="I459" s="43" t="s">
        <v>34</v>
      </c>
      <c r="J459" s="43" t="s">
        <v>13</v>
      </c>
      <c r="K459" s="46">
        <f t="shared" si="41"/>
        <v>360801.70000000007</v>
      </c>
      <c r="L459" s="47">
        <f>IF(I459="Product",IF(K459/'Commission Rate and Quota'!$D$6&lt;0.5,'Commission Rate and Quota'!$D$20,IF(K459/'Commission Rate and Quota'!$D$6&lt;0.75,'Commission Rate and Quota'!$D$21,IF(K459/'Commission Rate and Quota'!$D$6&lt;0.9,'Commission Rate and Quota'!$D$22,IF('Impact of Quota'!K459/'Commission Rate and Quota'!$D$6&lt;1,'Commission Rate and Quota'!$D$23,IF('Impact of Quota'!K459/'Commission Rate and Quota'!$D$6&lt;1.25,'Commission Rate and Quota'!$D$24,'Commission Rate and Quota'!$D$25))))),IF(K459/'Commission Rate and Quota'!$E$6&lt;0.5,'Commission Rate and Quota'!$E$20,IF(K459/'Commission Rate and Quota'!$E$6&lt;0.75,'Commission Rate and Quota'!$E$21,IF(K459/'Commission Rate and Quota'!$E$6&lt;0.9,'Commission Rate and Quota'!$E$22,IF(K459/'Commission Rate and Quota'!$E$6&lt;1,'Commission Rate and Quota'!$E$23,IF(K459/'Commission Rate and Quota'!$E$6&lt;1.25,'Commission Rate and Quota'!$E$24,'Commission Rate and Quota'!$E$25))))))</f>
        <v>0.05</v>
      </c>
      <c r="M459" s="46">
        <f t="shared" si="43"/>
        <v>23.298000000000002</v>
      </c>
      <c r="N459" s="51">
        <f>IF(I459="Product",K459/'Commission Rate and Quota'!$D$6,K459/'Commission Rate and Quota'!$E$6)</f>
        <v>0.43268961861611938</v>
      </c>
      <c r="O459" s="43">
        <f t="shared" si="44"/>
        <v>0</v>
      </c>
      <c r="P459" s="29">
        <f t="shared" si="45"/>
        <v>0</v>
      </c>
      <c r="Q459" s="47">
        <f>IF(I459="Product",IF(K459/$S$4&lt;0.5,'Commission Rate and Quota'!$D$20,IF(K459/$S$4&lt;0.75,'Commission Rate and Quota'!$D$21,IF(K459/$S$4&lt;0.9,'Commission Rate and Quota'!$D$22,IF('Impact of Quota'!K459/'Commission Rate and Quota'!$D$6&lt;1,'Commission Rate and Quota'!$D$23,IF('Impact of Quota'!K459/$S$4&lt;1.25,'Commission Rate and Quota'!$D$24,'Commission Rate and Quota'!$D$25))))),IF(K459/$S$4&lt;0.5,'Commission Rate and Quota'!$E$20,IF(K459/$S$4&lt;0.75,'Commission Rate and Quota'!$E$21,IF(K459/$S$4&lt;0.9,'Commission Rate and Quota'!$E$22,IF(K459/$S$4&lt;1,'Commission Rate and Quota'!$E$23,IF(K459/$S$4&lt;1.25,'Commission Rate and Quota'!$E$24,'Commission Rate and Quota'!$E$25))))))</f>
        <v>0.05</v>
      </c>
      <c r="R459" s="34">
        <f t="shared" si="42"/>
        <v>23.298000000000002</v>
      </c>
    </row>
    <row r="460" spans="1:18" x14ac:dyDescent="0.25">
      <c r="A460" s="43" t="s">
        <v>39</v>
      </c>
      <c r="B460" s="44">
        <v>45732</v>
      </c>
      <c r="C460" s="43">
        <v>32783</v>
      </c>
      <c r="D460" s="45">
        <v>4620</v>
      </c>
      <c r="E460" s="45">
        <v>0</v>
      </c>
      <c r="F460" s="43" t="s">
        <v>33</v>
      </c>
      <c r="G460" s="43">
        <v>762668</v>
      </c>
      <c r="H460" s="43" t="s">
        <v>15</v>
      </c>
      <c r="I460" s="43" t="s">
        <v>34</v>
      </c>
      <c r="J460" s="43" t="s">
        <v>13</v>
      </c>
      <c r="K460" s="46">
        <f t="shared" si="41"/>
        <v>365421.70000000007</v>
      </c>
      <c r="L460" s="47">
        <f>IF(I460="Product",IF(K460/'Commission Rate and Quota'!$D$6&lt;0.5,'Commission Rate and Quota'!$D$20,IF(K460/'Commission Rate and Quota'!$D$6&lt;0.75,'Commission Rate and Quota'!$D$21,IF(K460/'Commission Rate and Quota'!$D$6&lt;0.9,'Commission Rate and Quota'!$D$22,IF('Impact of Quota'!K460/'Commission Rate and Quota'!$D$6&lt;1,'Commission Rate and Quota'!$D$23,IF('Impact of Quota'!K460/'Commission Rate and Quota'!$D$6&lt;1.25,'Commission Rate and Quota'!$D$24,'Commission Rate and Quota'!$D$25))))),IF(K460/'Commission Rate and Quota'!$E$6&lt;0.5,'Commission Rate and Quota'!$E$20,IF(K460/'Commission Rate and Quota'!$E$6&lt;0.75,'Commission Rate and Quota'!$E$21,IF(K460/'Commission Rate and Quota'!$E$6&lt;0.9,'Commission Rate and Quota'!$E$22,IF(K460/'Commission Rate and Quota'!$E$6&lt;1,'Commission Rate and Quota'!$E$23,IF(K460/'Commission Rate and Quota'!$E$6&lt;1.25,'Commission Rate and Quota'!$E$24,'Commission Rate and Quota'!$E$25))))))</f>
        <v>0.05</v>
      </c>
      <c r="M460" s="46">
        <f t="shared" si="43"/>
        <v>231</v>
      </c>
      <c r="N460" s="51">
        <f>IF(I460="Product",K460/'Commission Rate and Quota'!$D$6,K460/'Commission Rate and Quota'!$E$6)</f>
        <v>0.43823013030995694</v>
      </c>
      <c r="O460" s="43">
        <f t="shared" si="44"/>
        <v>0</v>
      </c>
      <c r="P460" s="29">
        <f t="shared" si="45"/>
        <v>0</v>
      </c>
      <c r="Q460" s="47">
        <f>IF(I460="Product",IF(K460/$S$4&lt;0.5,'Commission Rate and Quota'!$D$20,IF(K460/$S$4&lt;0.75,'Commission Rate and Quota'!$D$21,IF(K460/$S$4&lt;0.9,'Commission Rate and Quota'!$D$22,IF('Impact of Quota'!K460/'Commission Rate and Quota'!$D$6&lt;1,'Commission Rate and Quota'!$D$23,IF('Impact of Quota'!K460/$S$4&lt;1.25,'Commission Rate and Quota'!$D$24,'Commission Rate and Quota'!$D$25))))),IF(K460/$S$4&lt;0.5,'Commission Rate and Quota'!$E$20,IF(K460/$S$4&lt;0.75,'Commission Rate and Quota'!$E$21,IF(K460/$S$4&lt;0.9,'Commission Rate and Quota'!$E$22,IF(K460/$S$4&lt;1,'Commission Rate and Quota'!$E$23,IF(K460/$S$4&lt;1.25,'Commission Rate and Quota'!$E$24,'Commission Rate and Quota'!$E$25))))))</f>
        <v>0.05</v>
      </c>
      <c r="R460" s="34">
        <f t="shared" si="42"/>
        <v>231</v>
      </c>
    </row>
    <row r="461" spans="1:18" x14ac:dyDescent="0.25">
      <c r="A461" s="43" t="s">
        <v>76</v>
      </c>
      <c r="B461" s="44">
        <v>45738</v>
      </c>
      <c r="C461" s="43">
        <v>41359</v>
      </c>
      <c r="D461" s="45">
        <v>1490.56</v>
      </c>
      <c r="E461" s="45">
        <v>0</v>
      </c>
      <c r="F461" s="43" t="s">
        <v>33</v>
      </c>
      <c r="G461" s="43">
        <v>762668</v>
      </c>
      <c r="H461" s="43" t="s">
        <v>15</v>
      </c>
      <c r="I461" s="43" t="s">
        <v>34</v>
      </c>
      <c r="J461" s="43" t="s">
        <v>13</v>
      </c>
      <c r="K461" s="46">
        <f t="shared" si="41"/>
        <v>366912.26000000007</v>
      </c>
      <c r="L461" s="47">
        <f>IF(I461="Product",IF(K461/'Commission Rate and Quota'!$D$6&lt;0.5,'Commission Rate and Quota'!$D$20,IF(K461/'Commission Rate and Quota'!$D$6&lt;0.75,'Commission Rate and Quota'!$D$21,IF(K461/'Commission Rate and Quota'!$D$6&lt;0.9,'Commission Rate and Quota'!$D$22,IF('Impact of Quota'!K461/'Commission Rate and Quota'!$D$6&lt;1,'Commission Rate and Quota'!$D$23,IF('Impact of Quota'!K461/'Commission Rate and Quota'!$D$6&lt;1.25,'Commission Rate and Quota'!$D$24,'Commission Rate and Quota'!$D$25))))),IF(K461/'Commission Rate and Quota'!$E$6&lt;0.5,'Commission Rate and Quota'!$E$20,IF(K461/'Commission Rate and Quota'!$E$6&lt;0.75,'Commission Rate and Quota'!$E$21,IF(K461/'Commission Rate and Quota'!$E$6&lt;0.9,'Commission Rate and Quota'!$E$22,IF(K461/'Commission Rate and Quota'!$E$6&lt;1,'Commission Rate and Quota'!$E$23,IF(K461/'Commission Rate and Quota'!$E$6&lt;1.25,'Commission Rate and Quota'!$E$24,'Commission Rate and Quota'!$E$25))))))</f>
        <v>0.05</v>
      </c>
      <c r="M461" s="46">
        <f t="shared" si="43"/>
        <v>74.528000000000006</v>
      </c>
      <c r="N461" s="51">
        <f>IF(I461="Product",K461/'Commission Rate and Quota'!$D$6,K461/'Commission Rate and Quota'!$E$6)</f>
        <v>0.4400176768706423</v>
      </c>
      <c r="O461" s="43">
        <f t="shared" si="44"/>
        <v>0</v>
      </c>
      <c r="P461" s="29">
        <f t="shared" si="45"/>
        <v>0</v>
      </c>
      <c r="Q461" s="47">
        <f>IF(I461="Product",IF(K461/$S$4&lt;0.5,'Commission Rate and Quota'!$D$20,IF(K461/$S$4&lt;0.75,'Commission Rate and Quota'!$D$21,IF(K461/$S$4&lt;0.9,'Commission Rate and Quota'!$D$22,IF('Impact of Quota'!K461/'Commission Rate and Quota'!$D$6&lt;1,'Commission Rate and Quota'!$D$23,IF('Impact of Quota'!K461/$S$4&lt;1.25,'Commission Rate and Quota'!$D$24,'Commission Rate and Quota'!$D$25))))),IF(K461/$S$4&lt;0.5,'Commission Rate and Quota'!$E$20,IF(K461/$S$4&lt;0.75,'Commission Rate and Quota'!$E$21,IF(K461/$S$4&lt;0.9,'Commission Rate and Quota'!$E$22,IF(K461/$S$4&lt;1,'Commission Rate and Quota'!$E$23,IF(K461/$S$4&lt;1.25,'Commission Rate and Quota'!$E$24,'Commission Rate and Quota'!$E$25))))))</f>
        <v>0.05</v>
      </c>
      <c r="R461" s="34">
        <f t="shared" si="42"/>
        <v>74.528000000000006</v>
      </c>
    </row>
    <row r="462" spans="1:18" x14ac:dyDescent="0.25">
      <c r="A462" s="43" t="s">
        <v>77</v>
      </c>
      <c r="B462" s="44">
        <v>45742</v>
      </c>
      <c r="C462" s="43">
        <v>41359</v>
      </c>
      <c r="D462" s="45">
        <v>747</v>
      </c>
      <c r="E462" s="45">
        <v>0</v>
      </c>
      <c r="F462" s="43" t="s">
        <v>33</v>
      </c>
      <c r="G462" s="43">
        <v>762668</v>
      </c>
      <c r="H462" s="43" t="s">
        <v>15</v>
      </c>
      <c r="I462" s="43" t="s">
        <v>34</v>
      </c>
      <c r="J462" s="43" t="s">
        <v>13</v>
      </c>
      <c r="K462" s="46">
        <f t="shared" si="41"/>
        <v>367659.26000000007</v>
      </c>
      <c r="L462" s="47">
        <f>IF(I462="Product",IF(K462/'Commission Rate and Quota'!$D$6&lt;0.5,'Commission Rate and Quota'!$D$20,IF(K462/'Commission Rate and Quota'!$D$6&lt;0.75,'Commission Rate and Quota'!$D$21,IF(K462/'Commission Rate and Quota'!$D$6&lt;0.9,'Commission Rate and Quota'!$D$22,IF('Impact of Quota'!K462/'Commission Rate and Quota'!$D$6&lt;1,'Commission Rate and Quota'!$D$23,IF('Impact of Quota'!K462/'Commission Rate and Quota'!$D$6&lt;1.25,'Commission Rate and Quota'!$D$24,'Commission Rate and Quota'!$D$25))))),IF(K462/'Commission Rate and Quota'!$E$6&lt;0.5,'Commission Rate and Quota'!$E$20,IF(K462/'Commission Rate and Quota'!$E$6&lt;0.75,'Commission Rate and Quota'!$E$21,IF(K462/'Commission Rate and Quota'!$E$6&lt;0.9,'Commission Rate and Quota'!$E$22,IF(K462/'Commission Rate and Quota'!$E$6&lt;1,'Commission Rate and Quota'!$E$23,IF(K462/'Commission Rate and Quota'!$E$6&lt;1.25,'Commission Rate and Quota'!$E$24,'Commission Rate and Quota'!$E$25))))))</f>
        <v>0.05</v>
      </c>
      <c r="M462" s="46">
        <f t="shared" si="43"/>
        <v>37.35</v>
      </c>
      <c r="N462" s="51">
        <f>IF(I462="Product",K462/'Commission Rate and Quota'!$D$6,K462/'Commission Rate and Quota'!$E$6)</f>
        <v>0.44091351285230829</v>
      </c>
      <c r="O462" s="43">
        <f t="shared" si="44"/>
        <v>0</v>
      </c>
      <c r="P462" s="29">
        <f t="shared" si="45"/>
        <v>0</v>
      </c>
      <c r="Q462" s="47">
        <f>IF(I462="Product",IF(K462/$S$4&lt;0.5,'Commission Rate and Quota'!$D$20,IF(K462/$S$4&lt;0.75,'Commission Rate and Quota'!$D$21,IF(K462/$S$4&lt;0.9,'Commission Rate and Quota'!$D$22,IF('Impact of Quota'!K462/'Commission Rate and Quota'!$D$6&lt;1,'Commission Rate and Quota'!$D$23,IF('Impact of Quota'!K462/$S$4&lt;1.25,'Commission Rate and Quota'!$D$24,'Commission Rate and Quota'!$D$25))))),IF(K462/$S$4&lt;0.5,'Commission Rate and Quota'!$E$20,IF(K462/$S$4&lt;0.75,'Commission Rate and Quota'!$E$21,IF(K462/$S$4&lt;0.9,'Commission Rate and Quota'!$E$22,IF(K462/$S$4&lt;1,'Commission Rate and Quota'!$E$23,IF(K462/$S$4&lt;1.25,'Commission Rate and Quota'!$E$24,'Commission Rate and Quota'!$E$25))))))</f>
        <v>0.05</v>
      </c>
      <c r="R462" s="34">
        <f t="shared" si="42"/>
        <v>37.35</v>
      </c>
    </row>
    <row r="463" spans="1:18" x14ac:dyDescent="0.25">
      <c r="A463" s="43" t="s">
        <v>68</v>
      </c>
      <c r="B463" s="44">
        <v>45743</v>
      </c>
      <c r="C463" s="43">
        <v>41318</v>
      </c>
      <c r="D463" s="45">
        <v>420</v>
      </c>
      <c r="E463" s="45">
        <v>189</v>
      </c>
      <c r="F463" s="43" t="s">
        <v>33</v>
      </c>
      <c r="G463" s="43">
        <v>762668</v>
      </c>
      <c r="H463" s="43" t="s">
        <v>15</v>
      </c>
      <c r="I463" s="43" t="s">
        <v>34</v>
      </c>
      <c r="J463" s="43" t="s">
        <v>13</v>
      </c>
      <c r="K463" s="46">
        <f t="shared" si="41"/>
        <v>368079.26000000007</v>
      </c>
      <c r="L463" s="47">
        <f>IF(I463="Product",IF(K463/'Commission Rate and Quota'!$D$6&lt;0.5,'Commission Rate and Quota'!$D$20,IF(K463/'Commission Rate and Quota'!$D$6&lt;0.75,'Commission Rate and Quota'!$D$21,IF(K463/'Commission Rate and Quota'!$D$6&lt;0.9,'Commission Rate and Quota'!$D$22,IF('Impact of Quota'!K463/'Commission Rate and Quota'!$D$6&lt;1,'Commission Rate and Quota'!$D$23,IF('Impact of Quota'!K463/'Commission Rate and Quota'!$D$6&lt;1.25,'Commission Rate and Quota'!$D$24,'Commission Rate and Quota'!$D$25))))),IF(K463/'Commission Rate and Quota'!$E$6&lt;0.5,'Commission Rate and Quota'!$E$20,IF(K463/'Commission Rate and Quota'!$E$6&lt;0.75,'Commission Rate and Quota'!$E$21,IF(K463/'Commission Rate and Quota'!$E$6&lt;0.9,'Commission Rate and Quota'!$E$22,IF(K463/'Commission Rate and Quota'!$E$6&lt;1,'Commission Rate and Quota'!$E$23,IF(K463/'Commission Rate and Quota'!$E$6&lt;1.25,'Commission Rate and Quota'!$E$24,'Commission Rate and Quota'!$E$25))))))</f>
        <v>0.05</v>
      </c>
      <c r="M463" s="46">
        <f t="shared" si="43"/>
        <v>21</v>
      </c>
      <c r="N463" s="51">
        <f>IF(I463="Product",K463/'Commission Rate and Quota'!$D$6,K463/'Commission Rate and Quota'!$E$6)</f>
        <v>0.44141719573356625</v>
      </c>
      <c r="O463" s="43">
        <f t="shared" si="44"/>
        <v>0</v>
      </c>
      <c r="P463" s="29">
        <f t="shared" si="45"/>
        <v>0.45</v>
      </c>
      <c r="Q463" s="47">
        <f>IF(I463="Product",IF(K463/$S$4&lt;0.5,'Commission Rate and Quota'!$D$20,IF(K463/$S$4&lt;0.75,'Commission Rate and Quota'!$D$21,IF(K463/$S$4&lt;0.9,'Commission Rate and Quota'!$D$22,IF('Impact of Quota'!K463/'Commission Rate and Quota'!$D$6&lt;1,'Commission Rate and Quota'!$D$23,IF('Impact of Quota'!K463/$S$4&lt;1.25,'Commission Rate and Quota'!$D$24,'Commission Rate and Quota'!$D$25))))),IF(K463/$S$4&lt;0.5,'Commission Rate and Quota'!$E$20,IF(K463/$S$4&lt;0.75,'Commission Rate and Quota'!$E$21,IF(K463/$S$4&lt;0.9,'Commission Rate and Quota'!$E$22,IF(K463/$S$4&lt;1,'Commission Rate and Quota'!$E$23,IF(K463/$S$4&lt;1.25,'Commission Rate and Quota'!$E$24,'Commission Rate and Quota'!$E$25))))))</f>
        <v>0.05</v>
      </c>
      <c r="R463" s="34">
        <f t="shared" si="42"/>
        <v>21</v>
      </c>
    </row>
    <row r="464" spans="1:18" x14ac:dyDescent="0.25">
      <c r="A464" s="43" t="s">
        <v>68</v>
      </c>
      <c r="B464" s="44">
        <v>45743</v>
      </c>
      <c r="C464" s="43">
        <v>41318</v>
      </c>
      <c r="D464" s="45">
        <v>27.72</v>
      </c>
      <c r="E464" s="45">
        <v>0</v>
      </c>
      <c r="F464" s="43" t="s">
        <v>33</v>
      </c>
      <c r="G464" s="43">
        <v>762668</v>
      </c>
      <c r="H464" s="43" t="s">
        <v>15</v>
      </c>
      <c r="I464" s="43" t="s">
        <v>34</v>
      </c>
      <c r="J464" s="43" t="s">
        <v>13</v>
      </c>
      <c r="K464" s="46">
        <f t="shared" si="41"/>
        <v>368106.98000000004</v>
      </c>
      <c r="L464" s="47">
        <f>IF(I464="Product",IF(K464/'Commission Rate and Quota'!$D$6&lt;0.5,'Commission Rate and Quota'!$D$20,IF(K464/'Commission Rate and Quota'!$D$6&lt;0.75,'Commission Rate and Quota'!$D$21,IF(K464/'Commission Rate and Quota'!$D$6&lt;0.9,'Commission Rate and Quota'!$D$22,IF('Impact of Quota'!K464/'Commission Rate and Quota'!$D$6&lt;1,'Commission Rate and Quota'!$D$23,IF('Impact of Quota'!K464/'Commission Rate and Quota'!$D$6&lt;1.25,'Commission Rate and Quota'!$D$24,'Commission Rate and Quota'!$D$25))))),IF(K464/'Commission Rate and Quota'!$E$6&lt;0.5,'Commission Rate and Quota'!$E$20,IF(K464/'Commission Rate and Quota'!$E$6&lt;0.75,'Commission Rate and Quota'!$E$21,IF(K464/'Commission Rate and Quota'!$E$6&lt;0.9,'Commission Rate and Quota'!$E$22,IF(K464/'Commission Rate and Quota'!$E$6&lt;1,'Commission Rate and Quota'!$E$23,IF(K464/'Commission Rate and Quota'!$E$6&lt;1.25,'Commission Rate and Quota'!$E$24,'Commission Rate and Quota'!$E$25))))))</f>
        <v>0.05</v>
      </c>
      <c r="M464" s="46">
        <f t="shared" si="43"/>
        <v>1.3860000000000001</v>
      </c>
      <c r="N464" s="51">
        <f>IF(I464="Product",K464/'Commission Rate and Quota'!$D$6,K464/'Commission Rate and Quota'!$E$6)</f>
        <v>0.44145043880372919</v>
      </c>
      <c r="O464" s="43">
        <f t="shared" si="44"/>
        <v>0</v>
      </c>
      <c r="P464" s="29">
        <f t="shared" si="45"/>
        <v>0</v>
      </c>
      <c r="Q464" s="47">
        <f>IF(I464="Product",IF(K464/$S$4&lt;0.5,'Commission Rate and Quota'!$D$20,IF(K464/$S$4&lt;0.75,'Commission Rate and Quota'!$D$21,IF(K464/$S$4&lt;0.9,'Commission Rate and Quota'!$D$22,IF('Impact of Quota'!K464/'Commission Rate and Quota'!$D$6&lt;1,'Commission Rate and Quota'!$D$23,IF('Impact of Quota'!K464/$S$4&lt;1.25,'Commission Rate and Quota'!$D$24,'Commission Rate and Quota'!$D$25))))),IF(K464/$S$4&lt;0.5,'Commission Rate and Quota'!$E$20,IF(K464/$S$4&lt;0.75,'Commission Rate and Quota'!$E$21,IF(K464/$S$4&lt;0.9,'Commission Rate and Quota'!$E$22,IF(K464/$S$4&lt;1,'Commission Rate and Quota'!$E$23,IF(K464/$S$4&lt;1.25,'Commission Rate and Quota'!$E$24,'Commission Rate and Quota'!$E$25))))))</f>
        <v>0.05</v>
      </c>
      <c r="R464" s="34">
        <f t="shared" si="42"/>
        <v>1.3860000000000001</v>
      </c>
    </row>
    <row r="465" spans="1:18" x14ac:dyDescent="0.25">
      <c r="A465" s="43" t="s">
        <v>299</v>
      </c>
      <c r="B465" s="44">
        <v>45745</v>
      </c>
      <c r="C465" s="43">
        <v>394040</v>
      </c>
      <c r="D465" s="45">
        <v>5344.2</v>
      </c>
      <c r="E465" s="45">
        <v>640.79999999999995</v>
      </c>
      <c r="F465" s="43" t="s">
        <v>33</v>
      </c>
      <c r="G465" s="43">
        <v>762668</v>
      </c>
      <c r="H465" s="43" t="s">
        <v>15</v>
      </c>
      <c r="I465" s="43" t="s">
        <v>34</v>
      </c>
      <c r="J465" s="43" t="s">
        <v>13</v>
      </c>
      <c r="K465" s="46">
        <f t="shared" si="41"/>
        <v>373451.18000000005</v>
      </c>
      <c r="L465" s="47">
        <f>IF(I465="Product",IF(K465/'Commission Rate and Quota'!$D$6&lt;0.5,'Commission Rate and Quota'!$D$20,IF(K465/'Commission Rate and Quota'!$D$6&lt;0.75,'Commission Rate and Quota'!$D$21,IF(K465/'Commission Rate and Quota'!$D$6&lt;0.9,'Commission Rate and Quota'!$D$22,IF('Impact of Quota'!K465/'Commission Rate and Quota'!$D$6&lt;1,'Commission Rate and Quota'!$D$23,IF('Impact of Quota'!K465/'Commission Rate and Quota'!$D$6&lt;1.25,'Commission Rate and Quota'!$D$24,'Commission Rate and Quota'!$D$25))))),IF(K465/'Commission Rate and Quota'!$E$6&lt;0.5,'Commission Rate and Quota'!$E$20,IF(K465/'Commission Rate and Quota'!$E$6&lt;0.75,'Commission Rate and Quota'!$E$21,IF(K465/'Commission Rate and Quota'!$E$6&lt;0.9,'Commission Rate and Quota'!$E$22,IF(K465/'Commission Rate and Quota'!$E$6&lt;1,'Commission Rate and Quota'!$E$23,IF(K465/'Commission Rate and Quota'!$E$6&lt;1.25,'Commission Rate and Quota'!$E$24,'Commission Rate and Quota'!$E$25))))))</f>
        <v>0.05</v>
      </c>
      <c r="M465" s="46">
        <f t="shared" si="43"/>
        <v>267.20999999999998</v>
      </c>
      <c r="N465" s="51">
        <f>IF(I465="Product",K465/'Commission Rate and Quota'!$D$6,K465/'Commission Rate and Quota'!$E$6)</f>
        <v>0.44785944369425018</v>
      </c>
      <c r="O465" s="43">
        <f t="shared" si="44"/>
        <v>0</v>
      </c>
      <c r="P465" s="29">
        <f t="shared" si="45"/>
        <v>0.11990569215223981</v>
      </c>
      <c r="Q465" s="47">
        <f>IF(I465="Product",IF(K465/$S$4&lt;0.5,'Commission Rate and Quota'!$D$20,IF(K465/$S$4&lt;0.75,'Commission Rate and Quota'!$D$21,IF(K465/$S$4&lt;0.9,'Commission Rate and Quota'!$D$22,IF('Impact of Quota'!K465/'Commission Rate and Quota'!$D$6&lt;1,'Commission Rate and Quota'!$D$23,IF('Impact of Quota'!K465/$S$4&lt;1.25,'Commission Rate and Quota'!$D$24,'Commission Rate and Quota'!$D$25))))),IF(K465/$S$4&lt;0.5,'Commission Rate and Quota'!$E$20,IF(K465/$S$4&lt;0.75,'Commission Rate and Quota'!$E$21,IF(K465/$S$4&lt;0.9,'Commission Rate and Quota'!$E$22,IF(K465/$S$4&lt;1,'Commission Rate and Quota'!$E$23,IF(K465/$S$4&lt;1.25,'Commission Rate and Quota'!$E$24,'Commission Rate and Quota'!$E$25))))))</f>
        <v>0.05</v>
      </c>
      <c r="R465" s="34">
        <f t="shared" si="42"/>
        <v>267.20999999999998</v>
      </c>
    </row>
    <row r="466" spans="1:18" x14ac:dyDescent="0.25">
      <c r="A466" s="43" t="s">
        <v>299</v>
      </c>
      <c r="B466" s="44">
        <v>45745</v>
      </c>
      <c r="C466" s="43">
        <v>394040</v>
      </c>
      <c r="D466" s="45">
        <v>352.71</v>
      </c>
      <c r="E466" s="45">
        <v>0</v>
      </c>
      <c r="F466" s="43" t="s">
        <v>33</v>
      </c>
      <c r="G466" s="43">
        <v>762668</v>
      </c>
      <c r="H466" s="43" t="s">
        <v>15</v>
      </c>
      <c r="I466" s="43" t="s">
        <v>34</v>
      </c>
      <c r="J466" s="43" t="s">
        <v>13</v>
      </c>
      <c r="K466" s="46">
        <f t="shared" si="41"/>
        <v>373803.89000000007</v>
      </c>
      <c r="L466" s="47">
        <f>IF(I466="Product",IF(K466/'Commission Rate and Quota'!$D$6&lt;0.5,'Commission Rate and Quota'!$D$20,IF(K466/'Commission Rate and Quota'!$D$6&lt;0.75,'Commission Rate and Quota'!$D$21,IF(K466/'Commission Rate and Quota'!$D$6&lt;0.9,'Commission Rate and Quota'!$D$22,IF('Impact of Quota'!K466/'Commission Rate and Quota'!$D$6&lt;1,'Commission Rate and Quota'!$D$23,IF('Impact of Quota'!K466/'Commission Rate and Quota'!$D$6&lt;1.25,'Commission Rate and Quota'!$D$24,'Commission Rate and Quota'!$D$25))))),IF(K466/'Commission Rate and Quota'!$E$6&lt;0.5,'Commission Rate and Quota'!$E$20,IF(K466/'Commission Rate and Quota'!$E$6&lt;0.75,'Commission Rate and Quota'!$E$21,IF(K466/'Commission Rate and Quota'!$E$6&lt;0.9,'Commission Rate and Quota'!$E$22,IF(K466/'Commission Rate and Quota'!$E$6&lt;1,'Commission Rate and Quota'!$E$23,IF(K466/'Commission Rate and Quota'!$E$6&lt;1.25,'Commission Rate and Quota'!$E$24,'Commission Rate and Quota'!$E$25))))))</f>
        <v>0.05</v>
      </c>
      <c r="M466" s="46">
        <f t="shared" si="43"/>
        <v>17.6355</v>
      </c>
      <c r="N466" s="51">
        <f>IF(I466="Product",K466/'Commission Rate and Quota'!$D$6,K466/'Commission Rate and Quota'!$E$6)</f>
        <v>0.44828242938246088</v>
      </c>
      <c r="O466" s="43">
        <f t="shared" si="44"/>
        <v>0</v>
      </c>
      <c r="P466" s="29">
        <f t="shared" si="45"/>
        <v>0</v>
      </c>
      <c r="Q466" s="47">
        <f>IF(I466="Product",IF(K466/$S$4&lt;0.5,'Commission Rate and Quota'!$D$20,IF(K466/$S$4&lt;0.75,'Commission Rate and Quota'!$D$21,IF(K466/$S$4&lt;0.9,'Commission Rate and Quota'!$D$22,IF('Impact of Quota'!K466/'Commission Rate and Quota'!$D$6&lt;1,'Commission Rate and Quota'!$D$23,IF('Impact of Quota'!K466/$S$4&lt;1.25,'Commission Rate and Quota'!$D$24,'Commission Rate and Quota'!$D$25))))),IF(K466/$S$4&lt;0.5,'Commission Rate and Quota'!$E$20,IF(K466/$S$4&lt;0.75,'Commission Rate and Quota'!$E$21,IF(K466/$S$4&lt;0.9,'Commission Rate and Quota'!$E$22,IF(K466/$S$4&lt;1,'Commission Rate and Quota'!$E$23,IF(K466/$S$4&lt;1.25,'Commission Rate and Quota'!$E$24,'Commission Rate and Quota'!$E$25))))))</f>
        <v>0.05</v>
      </c>
      <c r="R466" s="34">
        <f t="shared" si="42"/>
        <v>17.6355</v>
      </c>
    </row>
    <row r="467" spans="1:18" x14ac:dyDescent="0.25">
      <c r="A467" s="43" t="s">
        <v>78</v>
      </c>
      <c r="B467" s="44">
        <v>45751</v>
      </c>
      <c r="C467" s="43">
        <v>41359</v>
      </c>
      <c r="D467" s="45">
        <v>797.68</v>
      </c>
      <c r="E467" s="45">
        <v>0</v>
      </c>
      <c r="F467" s="43" t="s">
        <v>33</v>
      </c>
      <c r="G467" s="43">
        <v>762668</v>
      </c>
      <c r="H467" s="43" t="s">
        <v>15</v>
      </c>
      <c r="I467" s="43" t="s">
        <v>34</v>
      </c>
      <c r="J467" s="43" t="s">
        <v>13</v>
      </c>
      <c r="K467" s="46">
        <f t="shared" si="41"/>
        <v>374601.57000000007</v>
      </c>
      <c r="L467" s="47">
        <f>IF(I467="Product",IF(K467/'Commission Rate and Quota'!$D$6&lt;0.5,'Commission Rate and Quota'!$D$20,IF(K467/'Commission Rate and Quota'!$D$6&lt;0.75,'Commission Rate and Quota'!$D$21,IF(K467/'Commission Rate and Quota'!$D$6&lt;0.9,'Commission Rate and Quota'!$D$22,IF('Impact of Quota'!K467/'Commission Rate and Quota'!$D$6&lt;1,'Commission Rate and Quota'!$D$23,IF('Impact of Quota'!K467/'Commission Rate and Quota'!$D$6&lt;1.25,'Commission Rate and Quota'!$D$24,'Commission Rate and Quota'!$D$25))))),IF(K467/'Commission Rate and Quota'!$E$6&lt;0.5,'Commission Rate and Quota'!$E$20,IF(K467/'Commission Rate and Quota'!$E$6&lt;0.75,'Commission Rate and Quota'!$E$21,IF(K467/'Commission Rate and Quota'!$E$6&lt;0.9,'Commission Rate and Quota'!$E$22,IF(K467/'Commission Rate and Quota'!$E$6&lt;1,'Commission Rate and Quota'!$E$23,IF(K467/'Commission Rate and Quota'!$E$6&lt;1.25,'Commission Rate and Quota'!$E$24,'Commission Rate and Quota'!$E$25))))))</f>
        <v>0.05</v>
      </c>
      <c r="M467" s="46">
        <f t="shared" si="43"/>
        <v>39.884</v>
      </c>
      <c r="N467" s="51">
        <f>IF(I467="Product",K467/'Commission Rate and Quota'!$D$6,K467/'Commission Rate and Quota'!$E$6)</f>
        <v>0.4492390430984653</v>
      </c>
      <c r="O467" s="43">
        <f t="shared" si="44"/>
        <v>0</v>
      </c>
      <c r="P467" s="29">
        <f t="shared" si="45"/>
        <v>0</v>
      </c>
      <c r="Q467" s="47">
        <f>IF(I467="Product",IF(K467/$S$4&lt;0.5,'Commission Rate and Quota'!$D$20,IF(K467/$S$4&lt;0.75,'Commission Rate and Quota'!$D$21,IF(K467/$S$4&lt;0.9,'Commission Rate and Quota'!$D$22,IF('Impact of Quota'!K467/'Commission Rate and Quota'!$D$6&lt;1,'Commission Rate and Quota'!$D$23,IF('Impact of Quota'!K467/$S$4&lt;1.25,'Commission Rate and Quota'!$D$24,'Commission Rate and Quota'!$D$25))))),IF(K467/$S$4&lt;0.5,'Commission Rate and Quota'!$E$20,IF(K467/$S$4&lt;0.75,'Commission Rate and Quota'!$E$21,IF(K467/$S$4&lt;0.9,'Commission Rate and Quota'!$E$22,IF(K467/$S$4&lt;1,'Commission Rate and Quota'!$E$23,IF(K467/$S$4&lt;1.25,'Commission Rate and Quota'!$E$24,'Commission Rate and Quota'!$E$25))))))</f>
        <v>0.05</v>
      </c>
      <c r="R467" s="34">
        <f t="shared" si="42"/>
        <v>39.884</v>
      </c>
    </row>
    <row r="468" spans="1:18" x14ac:dyDescent="0.25">
      <c r="A468" s="43" t="s">
        <v>78</v>
      </c>
      <c r="B468" s="44">
        <v>45751</v>
      </c>
      <c r="C468" s="43">
        <v>41359</v>
      </c>
      <c r="D468" s="45">
        <v>9668.7199999999993</v>
      </c>
      <c r="E468" s="45">
        <v>483.16</v>
      </c>
      <c r="F468" s="43" t="s">
        <v>33</v>
      </c>
      <c r="G468" s="43">
        <v>762668</v>
      </c>
      <c r="H468" s="43" t="s">
        <v>15</v>
      </c>
      <c r="I468" s="43" t="s">
        <v>34</v>
      </c>
      <c r="J468" s="43" t="s">
        <v>13</v>
      </c>
      <c r="K468" s="46">
        <f t="shared" si="41"/>
        <v>384270.29000000004</v>
      </c>
      <c r="L468" s="47">
        <f>IF(I468="Product",IF(K468/'Commission Rate and Quota'!$D$6&lt;0.5,'Commission Rate and Quota'!$D$20,IF(K468/'Commission Rate and Quota'!$D$6&lt;0.75,'Commission Rate and Quota'!$D$21,IF(K468/'Commission Rate and Quota'!$D$6&lt;0.9,'Commission Rate and Quota'!$D$22,IF('Impact of Quota'!K468/'Commission Rate and Quota'!$D$6&lt;1,'Commission Rate and Quota'!$D$23,IF('Impact of Quota'!K468/'Commission Rate and Quota'!$D$6&lt;1.25,'Commission Rate and Quota'!$D$24,'Commission Rate and Quota'!$D$25))))),IF(K468/'Commission Rate and Quota'!$E$6&lt;0.5,'Commission Rate and Quota'!$E$20,IF(K468/'Commission Rate and Quota'!$E$6&lt;0.75,'Commission Rate and Quota'!$E$21,IF(K468/'Commission Rate and Quota'!$E$6&lt;0.9,'Commission Rate and Quota'!$E$22,IF(K468/'Commission Rate and Quota'!$E$6&lt;1,'Commission Rate and Quota'!$E$23,IF(K468/'Commission Rate and Quota'!$E$6&lt;1.25,'Commission Rate and Quota'!$E$24,'Commission Rate and Quota'!$E$25))))))</f>
        <v>0.05</v>
      </c>
      <c r="M468" s="46">
        <f t="shared" si="43"/>
        <v>483.43599999999998</v>
      </c>
      <c r="N468" s="51">
        <f>IF(I468="Product",K468/'Commission Rate and Quota'!$D$6,K468/'Commission Rate and Quota'!$E$6)</f>
        <v>0.46083420678340919</v>
      </c>
      <c r="O468" s="43">
        <f t="shared" si="44"/>
        <v>0</v>
      </c>
      <c r="P468" s="29">
        <f t="shared" si="45"/>
        <v>4.9971454339354127E-2</v>
      </c>
      <c r="Q468" s="47">
        <f>IF(I468="Product",IF(K468/$S$4&lt;0.5,'Commission Rate and Quota'!$D$20,IF(K468/$S$4&lt;0.75,'Commission Rate and Quota'!$D$21,IF(K468/$S$4&lt;0.9,'Commission Rate and Quota'!$D$22,IF('Impact of Quota'!K468/'Commission Rate and Quota'!$D$6&lt;1,'Commission Rate and Quota'!$D$23,IF('Impact of Quota'!K468/$S$4&lt;1.25,'Commission Rate and Quota'!$D$24,'Commission Rate and Quota'!$D$25))))),IF(K468/$S$4&lt;0.5,'Commission Rate and Quota'!$E$20,IF(K468/$S$4&lt;0.75,'Commission Rate and Quota'!$E$21,IF(K468/$S$4&lt;0.9,'Commission Rate and Quota'!$E$22,IF(K468/$S$4&lt;1,'Commission Rate and Quota'!$E$23,IF(K468/$S$4&lt;1.25,'Commission Rate and Quota'!$E$24,'Commission Rate and Quota'!$E$25))))))</f>
        <v>0.05</v>
      </c>
      <c r="R468" s="34">
        <f t="shared" si="42"/>
        <v>483.43599999999998</v>
      </c>
    </row>
    <row r="469" spans="1:18" x14ac:dyDescent="0.25">
      <c r="A469" s="43" t="s">
        <v>179</v>
      </c>
      <c r="B469" s="44">
        <v>45753</v>
      </c>
      <c r="C469" s="43">
        <v>164679</v>
      </c>
      <c r="D469" s="45">
        <v>5000</v>
      </c>
      <c r="E469" s="45">
        <v>500</v>
      </c>
      <c r="F469" s="43" t="s">
        <v>33</v>
      </c>
      <c r="G469" s="43">
        <v>762668</v>
      </c>
      <c r="H469" s="43" t="s">
        <v>15</v>
      </c>
      <c r="I469" s="43" t="s">
        <v>34</v>
      </c>
      <c r="J469" s="43" t="s">
        <v>13</v>
      </c>
      <c r="K469" s="46">
        <f t="shared" si="41"/>
        <v>389270.29000000004</v>
      </c>
      <c r="L469" s="47">
        <f>IF(I469="Product",IF(K469/'Commission Rate and Quota'!$D$6&lt;0.5,'Commission Rate and Quota'!$D$20,IF(K469/'Commission Rate and Quota'!$D$6&lt;0.75,'Commission Rate and Quota'!$D$21,IF(K469/'Commission Rate and Quota'!$D$6&lt;0.9,'Commission Rate and Quota'!$D$22,IF('Impact of Quota'!K469/'Commission Rate and Quota'!$D$6&lt;1,'Commission Rate and Quota'!$D$23,IF('Impact of Quota'!K469/'Commission Rate and Quota'!$D$6&lt;1.25,'Commission Rate and Quota'!$D$24,'Commission Rate and Quota'!$D$25))))),IF(K469/'Commission Rate and Quota'!$E$6&lt;0.5,'Commission Rate and Quota'!$E$20,IF(K469/'Commission Rate and Quota'!$E$6&lt;0.75,'Commission Rate and Quota'!$E$21,IF(K469/'Commission Rate and Quota'!$E$6&lt;0.9,'Commission Rate and Quota'!$E$22,IF(K469/'Commission Rate and Quota'!$E$6&lt;1,'Commission Rate and Quota'!$E$23,IF(K469/'Commission Rate and Quota'!$E$6&lt;1.25,'Commission Rate and Quota'!$E$24,'Commission Rate and Quota'!$E$25))))))</f>
        <v>0.05</v>
      </c>
      <c r="M469" s="46">
        <f t="shared" si="43"/>
        <v>250</v>
      </c>
      <c r="N469" s="51">
        <f>IF(I469="Product",K469/'Commission Rate and Quota'!$D$6,K469/'Commission Rate and Quota'!$E$6)</f>
        <v>0.46683043156028969</v>
      </c>
      <c r="O469" s="43">
        <f t="shared" si="44"/>
        <v>0</v>
      </c>
      <c r="P469" s="29">
        <f t="shared" si="45"/>
        <v>0.1</v>
      </c>
      <c r="Q469" s="47">
        <f>IF(I469="Product",IF(K469/$S$4&lt;0.5,'Commission Rate and Quota'!$D$20,IF(K469/$S$4&lt;0.75,'Commission Rate and Quota'!$D$21,IF(K469/$S$4&lt;0.9,'Commission Rate and Quota'!$D$22,IF('Impact of Quota'!K469/'Commission Rate and Quota'!$D$6&lt;1,'Commission Rate and Quota'!$D$23,IF('Impact of Quota'!K469/$S$4&lt;1.25,'Commission Rate and Quota'!$D$24,'Commission Rate and Quota'!$D$25))))),IF(K469/$S$4&lt;0.5,'Commission Rate and Quota'!$E$20,IF(K469/$S$4&lt;0.75,'Commission Rate and Quota'!$E$21,IF(K469/$S$4&lt;0.9,'Commission Rate and Quota'!$E$22,IF(K469/$S$4&lt;1,'Commission Rate and Quota'!$E$23,IF(K469/$S$4&lt;1.25,'Commission Rate and Quota'!$E$24,'Commission Rate and Quota'!$E$25))))))</f>
        <v>0.05</v>
      </c>
      <c r="R469" s="34">
        <f t="shared" si="42"/>
        <v>250</v>
      </c>
    </row>
    <row r="470" spans="1:18" x14ac:dyDescent="0.25">
      <c r="A470" s="43" t="s">
        <v>79</v>
      </c>
      <c r="B470" s="44">
        <v>45758</v>
      </c>
      <c r="C470" s="43">
        <v>41359</v>
      </c>
      <c r="D470" s="45">
        <v>2088.37</v>
      </c>
      <c r="E470" s="45">
        <v>0</v>
      </c>
      <c r="F470" s="43" t="s">
        <v>33</v>
      </c>
      <c r="G470" s="43">
        <v>762668</v>
      </c>
      <c r="H470" s="43" t="s">
        <v>15</v>
      </c>
      <c r="I470" s="43" t="s">
        <v>34</v>
      </c>
      <c r="J470" s="43" t="s">
        <v>13</v>
      </c>
      <c r="K470" s="46">
        <f t="shared" si="41"/>
        <v>391358.66000000003</v>
      </c>
      <c r="L470" s="47">
        <f>IF(I470="Product",IF(K470/'Commission Rate and Quota'!$D$6&lt;0.5,'Commission Rate and Quota'!$D$20,IF(K470/'Commission Rate and Quota'!$D$6&lt;0.75,'Commission Rate and Quota'!$D$21,IF(K470/'Commission Rate and Quota'!$D$6&lt;0.9,'Commission Rate and Quota'!$D$22,IF('Impact of Quota'!K470/'Commission Rate and Quota'!$D$6&lt;1,'Commission Rate and Quota'!$D$23,IF('Impact of Quota'!K470/'Commission Rate and Quota'!$D$6&lt;1.25,'Commission Rate and Quota'!$D$24,'Commission Rate and Quota'!$D$25))))),IF(K470/'Commission Rate and Quota'!$E$6&lt;0.5,'Commission Rate and Quota'!$E$20,IF(K470/'Commission Rate and Quota'!$E$6&lt;0.75,'Commission Rate and Quota'!$E$21,IF(K470/'Commission Rate and Quota'!$E$6&lt;0.9,'Commission Rate and Quota'!$E$22,IF(K470/'Commission Rate and Quota'!$E$6&lt;1,'Commission Rate and Quota'!$E$23,IF(K470/'Commission Rate and Quota'!$E$6&lt;1.25,'Commission Rate and Quota'!$E$24,'Commission Rate and Quota'!$E$25))))))</f>
        <v>0.05</v>
      </c>
      <c r="M470" s="46">
        <f t="shared" si="43"/>
        <v>104.41849999999999</v>
      </c>
      <c r="N470" s="51">
        <f>IF(I470="Product",K470/'Commission Rate and Quota'!$D$6,K470/'Commission Rate and Quota'!$E$6)</f>
        <v>0.46933489874774847</v>
      </c>
      <c r="O470" s="43">
        <f t="shared" si="44"/>
        <v>0</v>
      </c>
      <c r="P470" s="29">
        <f t="shared" si="45"/>
        <v>0</v>
      </c>
      <c r="Q470" s="47">
        <f>IF(I470="Product",IF(K470/$S$4&lt;0.5,'Commission Rate and Quota'!$D$20,IF(K470/$S$4&lt;0.75,'Commission Rate and Quota'!$D$21,IF(K470/$S$4&lt;0.9,'Commission Rate and Quota'!$D$22,IF('Impact of Quota'!K470/'Commission Rate and Quota'!$D$6&lt;1,'Commission Rate and Quota'!$D$23,IF('Impact of Quota'!K470/$S$4&lt;1.25,'Commission Rate and Quota'!$D$24,'Commission Rate and Quota'!$D$25))))),IF(K470/$S$4&lt;0.5,'Commission Rate and Quota'!$E$20,IF(K470/$S$4&lt;0.75,'Commission Rate and Quota'!$E$21,IF(K470/$S$4&lt;0.9,'Commission Rate and Quota'!$E$22,IF(K470/$S$4&lt;1,'Commission Rate and Quota'!$E$23,IF(K470/$S$4&lt;1.25,'Commission Rate and Quota'!$E$24,'Commission Rate and Quota'!$E$25))))))</f>
        <v>0.05</v>
      </c>
      <c r="R470" s="34">
        <f t="shared" si="42"/>
        <v>104.41849999999999</v>
      </c>
    </row>
    <row r="471" spans="1:18" x14ac:dyDescent="0.25">
      <c r="A471" s="43" t="s">
        <v>80</v>
      </c>
      <c r="B471" s="44">
        <v>45758</v>
      </c>
      <c r="C471" s="43">
        <v>41359</v>
      </c>
      <c r="D471" s="45">
        <v>1622.59</v>
      </c>
      <c r="E471" s="45">
        <v>0</v>
      </c>
      <c r="F471" s="43" t="s">
        <v>33</v>
      </c>
      <c r="G471" s="43">
        <v>762668</v>
      </c>
      <c r="H471" s="43" t="s">
        <v>15</v>
      </c>
      <c r="I471" s="43" t="s">
        <v>34</v>
      </c>
      <c r="J471" s="43" t="s">
        <v>13</v>
      </c>
      <c r="K471" s="46">
        <f t="shared" si="41"/>
        <v>392981.25000000006</v>
      </c>
      <c r="L471" s="47">
        <f>IF(I471="Product",IF(K471/'Commission Rate and Quota'!$D$6&lt;0.5,'Commission Rate and Quota'!$D$20,IF(K471/'Commission Rate and Quota'!$D$6&lt;0.75,'Commission Rate and Quota'!$D$21,IF(K471/'Commission Rate and Quota'!$D$6&lt;0.9,'Commission Rate and Quota'!$D$22,IF('Impact of Quota'!K471/'Commission Rate and Quota'!$D$6&lt;1,'Commission Rate and Quota'!$D$23,IF('Impact of Quota'!K471/'Commission Rate and Quota'!$D$6&lt;1.25,'Commission Rate and Quota'!$D$24,'Commission Rate and Quota'!$D$25))))),IF(K471/'Commission Rate and Quota'!$E$6&lt;0.5,'Commission Rate and Quota'!$E$20,IF(K471/'Commission Rate and Quota'!$E$6&lt;0.75,'Commission Rate and Quota'!$E$21,IF(K471/'Commission Rate and Quota'!$E$6&lt;0.9,'Commission Rate and Quota'!$E$22,IF(K471/'Commission Rate and Quota'!$E$6&lt;1,'Commission Rate and Quota'!$E$23,IF(K471/'Commission Rate and Quota'!$E$6&lt;1.25,'Commission Rate and Quota'!$E$24,'Commission Rate and Quota'!$E$25))))))</f>
        <v>0.05</v>
      </c>
      <c r="M471" s="46">
        <f t="shared" si="43"/>
        <v>81.129500000000007</v>
      </c>
      <c r="N471" s="51">
        <f>IF(I471="Product",K471/'Commission Rate and Quota'!$D$6,K471/'Commission Rate and Quota'!$E$6)</f>
        <v>0.47128078161989218</v>
      </c>
      <c r="O471" s="43">
        <f t="shared" si="44"/>
        <v>0</v>
      </c>
      <c r="P471" s="29">
        <f t="shared" si="45"/>
        <v>0</v>
      </c>
      <c r="Q471" s="47">
        <f>IF(I471="Product",IF(K471/$S$4&lt;0.5,'Commission Rate and Quota'!$D$20,IF(K471/$S$4&lt;0.75,'Commission Rate and Quota'!$D$21,IF(K471/$S$4&lt;0.9,'Commission Rate and Quota'!$D$22,IF('Impact of Quota'!K471/'Commission Rate and Quota'!$D$6&lt;1,'Commission Rate and Quota'!$D$23,IF('Impact of Quota'!K471/$S$4&lt;1.25,'Commission Rate and Quota'!$D$24,'Commission Rate and Quota'!$D$25))))),IF(K471/$S$4&lt;0.5,'Commission Rate and Quota'!$E$20,IF(K471/$S$4&lt;0.75,'Commission Rate and Quota'!$E$21,IF(K471/$S$4&lt;0.9,'Commission Rate and Quota'!$E$22,IF(K471/$S$4&lt;1,'Commission Rate and Quota'!$E$23,IF(K471/$S$4&lt;1.25,'Commission Rate and Quota'!$E$24,'Commission Rate and Quota'!$E$25))))))</f>
        <v>0.05</v>
      </c>
      <c r="R471" s="34">
        <f t="shared" si="42"/>
        <v>81.129500000000007</v>
      </c>
    </row>
    <row r="472" spans="1:18" x14ac:dyDescent="0.25">
      <c r="A472" s="43" t="s">
        <v>300</v>
      </c>
      <c r="B472" s="44">
        <v>45758</v>
      </c>
      <c r="C472" s="43">
        <v>394054</v>
      </c>
      <c r="D472" s="45">
        <v>5344.2</v>
      </c>
      <c r="E472" s="45">
        <v>640.79999999999995</v>
      </c>
      <c r="F472" s="43" t="s">
        <v>33</v>
      </c>
      <c r="G472" s="43">
        <v>762668</v>
      </c>
      <c r="H472" s="43" t="s">
        <v>15</v>
      </c>
      <c r="I472" s="43" t="s">
        <v>34</v>
      </c>
      <c r="J472" s="43" t="s">
        <v>13</v>
      </c>
      <c r="K472" s="46">
        <f t="shared" si="41"/>
        <v>398325.45000000007</v>
      </c>
      <c r="L472" s="47">
        <f>IF(I472="Product",IF(K472/'Commission Rate and Quota'!$D$6&lt;0.5,'Commission Rate and Quota'!$D$20,IF(K472/'Commission Rate and Quota'!$D$6&lt;0.75,'Commission Rate and Quota'!$D$21,IF(K472/'Commission Rate and Quota'!$D$6&lt;0.9,'Commission Rate and Quota'!$D$22,IF('Impact of Quota'!K472/'Commission Rate and Quota'!$D$6&lt;1,'Commission Rate and Quota'!$D$23,IF('Impact of Quota'!K472/'Commission Rate and Quota'!$D$6&lt;1.25,'Commission Rate and Quota'!$D$24,'Commission Rate and Quota'!$D$25))))),IF(K472/'Commission Rate and Quota'!$E$6&lt;0.5,'Commission Rate and Quota'!$E$20,IF(K472/'Commission Rate and Quota'!$E$6&lt;0.75,'Commission Rate and Quota'!$E$21,IF(K472/'Commission Rate and Quota'!$E$6&lt;0.9,'Commission Rate and Quota'!$E$22,IF(K472/'Commission Rate and Quota'!$E$6&lt;1,'Commission Rate and Quota'!$E$23,IF(K472/'Commission Rate and Quota'!$E$6&lt;1.25,'Commission Rate and Quota'!$E$24,'Commission Rate and Quota'!$E$25))))))</f>
        <v>0.05</v>
      </c>
      <c r="M472" s="46">
        <f t="shared" si="43"/>
        <v>267.20999999999998</v>
      </c>
      <c r="N472" s="51">
        <f>IF(I472="Product",K472/'Commission Rate and Quota'!$D$6,K472/'Commission Rate and Quota'!$E$6)</f>
        <v>0.47768978651041311</v>
      </c>
      <c r="O472" s="43">
        <f t="shared" si="44"/>
        <v>0</v>
      </c>
      <c r="P472" s="29">
        <f t="shared" si="45"/>
        <v>0.11990569215223981</v>
      </c>
      <c r="Q472" s="47">
        <f>IF(I472="Product",IF(K472/$S$4&lt;0.5,'Commission Rate and Quota'!$D$20,IF(K472/$S$4&lt;0.75,'Commission Rate and Quota'!$D$21,IF(K472/$S$4&lt;0.9,'Commission Rate and Quota'!$D$22,IF('Impact of Quota'!K472/'Commission Rate and Quota'!$D$6&lt;1,'Commission Rate and Quota'!$D$23,IF('Impact of Quota'!K472/$S$4&lt;1.25,'Commission Rate and Quota'!$D$24,'Commission Rate and Quota'!$D$25))))),IF(K472/$S$4&lt;0.5,'Commission Rate and Quota'!$E$20,IF(K472/$S$4&lt;0.75,'Commission Rate and Quota'!$E$21,IF(K472/$S$4&lt;0.9,'Commission Rate and Quota'!$E$22,IF(K472/$S$4&lt;1,'Commission Rate and Quota'!$E$23,IF(K472/$S$4&lt;1.25,'Commission Rate and Quota'!$E$24,'Commission Rate and Quota'!$E$25))))))</f>
        <v>0.05</v>
      </c>
      <c r="R472" s="34">
        <f t="shared" si="42"/>
        <v>267.20999999999998</v>
      </c>
    </row>
    <row r="473" spans="1:18" x14ac:dyDescent="0.25">
      <c r="A473" s="43" t="s">
        <v>300</v>
      </c>
      <c r="B473" s="44">
        <v>45758</v>
      </c>
      <c r="C473" s="43">
        <v>394054</v>
      </c>
      <c r="D473" s="45">
        <v>352.71</v>
      </c>
      <c r="E473" s="45">
        <v>0</v>
      </c>
      <c r="F473" s="43" t="s">
        <v>33</v>
      </c>
      <c r="G473" s="43">
        <v>762668</v>
      </c>
      <c r="H473" s="43" t="s">
        <v>15</v>
      </c>
      <c r="I473" s="43" t="s">
        <v>34</v>
      </c>
      <c r="J473" s="43" t="s">
        <v>13</v>
      </c>
      <c r="K473" s="46">
        <f t="shared" si="41"/>
        <v>398678.16000000009</v>
      </c>
      <c r="L473" s="47">
        <f>IF(I473="Product",IF(K473/'Commission Rate and Quota'!$D$6&lt;0.5,'Commission Rate and Quota'!$D$20,IF(K473/'Commission Rate and Quota'!$D$6&lt;0.75,'Commission Rate and Quota'!$D$21,IF(K473/'Commission Rate and Quota'!$D$6&lt;0.9,'Commission Rate and Quota'!$D$22,IF('Impact of Quota'!K473/'Commission Rate and Quota'!$D$6&lt;1,'Commission Rate and Quota'!$D$23,IF('Impact of Quota'!K473/'Commission Rate and Quota'!$D$6&lt;1.25,'Commission Rate and Quota'!$D$24,'Commission Rate and Quota'!$D$25))))),IF(K473/'Commission Rate and Quota'!$E$6&lt;0.5,'Commission Rate and Quota'!$E$20,IF(K473/'Commission Rate and Quota'!$E$6&lt;0.75,'Commission Rate and Quota'!$E$21,IF(K473/'Commission Rate and Quota'!$E$6&lt;0.9,'Commission Rate and Quota'!$E$22,IF(K473/'Commission Rate and Quota'!$E$6&lt;1,'Commission Rate and Quota'!$E$23,IF(K473/'Commission Rate and Quota'!$E$6&lt;1.25,'Commission Rate and Quota'!$E$24,'Commission Rate and Quota'!$E$25))))))</f>
        <v>0.05</v>
      </c>
      <c r="M473" s="46">
        <f t="shared" si="43"/>
        <v>17.6355</v>
      </c>
      <c r="N473" s="51">
        <f>IF(I473="Product",K473/'Commission Rate and Quota'!$D$6,K473/'Commission Rate and Quota'!$E$6)</f>
        <v>0.47811277219862386</v>
      </c>
      <c r="O473" s="43">
        <f t="shared" si="44"/>
        <v>0</v>
      </c>
      <c r="P473" s="29">
        <f t="shared" si="45"/>
        <v>0</v>
      </c>
      <c r="Q473" s="47">
        <f>IF(I473="Product",IF(K473/$S$4&lt;0.5,'Commission Rate and Quota'!$D$20,IF(K473/$S$4&lt;0.75,'Commission Rate and Quota'!$D$21,IF(K473/$S$4&lt;0.9,'Commission Rate and Quota'!$D$22,IF('Impact of Quota'!K473/'Commission Rate and Quota'!$D$6&lt;1,'Commission Rate and Quota'!$D$23,IF('Impact of Quota'!K473/$S$4&lt;1.25,'Commission Rate and Quota'!$D$24,'Commission Rate and Quota'!$D$25))))),IF(K473/$S$4&lt;0.5,'Commission Rate and Quota'!$E$20,IF(K473/$S$4&lt;0.75,'Commission Rate and Quota'!$E$21,IF(K473/$S$4&lt;0.9,'Commission Rate and Quota'!$E$22,IF(K473/$S$4&lt;1,'Commission Rate and Quota'!$E$23,IF(K473/$S$4&lt;1.25,'Commission Rate and Quota'!$E$24,'Commission Rate and Quota'!$E$25))))))</f>
        <v>0.05</v>
      </c>
      <c r="R473" s="34">
        <f t="shared" si="42"/>
        <v>17.6355</v>
      </c>
    </row>
    <row r="474" spans="1:18" x14ac:dyDescent="0.25">
      <c r="A474" s="43" t="s">
        <v>245</v>
      </c>
      <c r="B474" s="44">
        <v>45760</v>
      </c>
      <c r="C474" s="43">
        <v>167450</v>
      </c>
      <c r="D474" s="45">
        <v>16712.5</v>
      </c>
      <c r="E474" s="45">
        <v>1671.25</v>
      </c>
      <c r="F474" s="43" t="s">
        <v>33</v>
      </c>
      <c r="G474" s="43">
        <v>762668</v>
      </c>
      <c r="H474" s="43" t="s">
        <v>15</v>
      </c>
      <c r="I474" s="43" t="s">
        <v>34</v>
      </c>
      <c r="J474" s="43" t="s">
        <v>13</v>
      </c>
      <c r="K474" s="46">
        <f t="shared" si="41"/>
        <v>415390.66000000009</v>
      </c>
      <c r="L474" s="47">
        <f>IF(I474="Product",IF(K474/'Commission Rate and Quota'!$D$6&lt;0.5,'Commission Rate and Quota'!$D$20,IF(K474/'Commission Rate and Quota'!$D$6&lt;0.75,'Commission Rate and Quota'!$D$21,IF(K474/'Commission Rate and Quota'!$D$6&lt;0.9,'Commission Rate and Quota'!$D$22,IF('Impact of Quota'!K474/'Commission Rate and Quota'!$D$6&lt;1,'Commission Rate and Quota'!$D$23,IF('Impact of Quota'!K474/'Commission Rate and Quota'!$D$6&lt;1.25,'Commission Rate and Quota'!$D$24,'Commission Rate and Quota'!$D$25))))),IF(K474/'Commission Rate and Quota'!$E$6&lt;0.5,'Commission Rate and Quota'!$E$20,IF(K474/'Commission Rate and Quota'!$E$6&lt;0.75,'Commission Rate and Quota'!$E$21,IF(K474/'Commission Rate and Quota'!$E$6&lt;0.9,'Commission Rate and Quota'!$E$22,IF(K474/'Commission Rate and Quota'!$E$6&lt;1,'Commission Rate and Quota'!$E$23,IF(K474/'Commission Rate and Quota'!$E$6&lt;1.25,'Commission Rate and Quota'!$E$24,'Commission Rate and Quota'!$E$25))))))</f>
        <v>0.05</v>
      </c>
      <c r="M474" s="46">
        <f t="shared" si="43"/>
        <v>835.625</v>
      </c>
      <c r="N474" s="51">
        <f>IF(I474="Product",K474/'Commission Rate and Quota'!$D$6,K474/'Commission Rate and Quota'!$E$6)</f>
        <v>0.49815515351534684</v>
      </c>
      <c r="O474" s="43">
        <f t="shared" si="44"/>
        <v>0</v>
      </c>
      <c r="P474" s="29">
        <f t="shared" si="45"/>
        <v>0.1</v>
      </c>
      <c r="Q474" s="47">
        <f>IF(I474="Product",IF(K474/$S$4&lt;0.5,'Commission Rate and Quota'!$D$20,IF(K474/$S$4&lt;0.75,'Commission Rate and Quota'!$D$21,IF(K474/$S$4&lt;0.9,'Commission Rate and Quota'!$D$22,IF('Impact of Quota'!K474/'Commission Rate and Quota'!$D$6&lt;1,'Commission Rate and Quota'!$D$23,IF('Impact of Quota'!K474/$S$4&lt;1.25,'Commission Rate and Quota'!$D$24,'Commission Rate and Quota'!$D$25))))),IF(K474/$S$4&lt;0.5,'Commission Rate and Quota'!$E$20,IF(K474/$S$4&lt;0.75,'Commission Rate and Quota'!$E$21,IF(K474/$S$4&lt;0.9,'Commission Rate and Quota'!$E$22,IF(K474/$S$4&lt;1,'Commission Rate and Quota'!$E$23,IF(K474/$S$4&lt;1.25,'Commission Rate and Quota'!$E$24,'Commission Rate and Quota'!$E$25))))))</f>
        <v>0.05</v>
      </c>
      <c r="R474" s="34">
        <f t="shared" si="42"/>
        <v>835.625</v>
      </c>
    </row>
    <row r="475" spans="1:18" x14ac:dyDescent="0.25">
      <c r="A475" s="43" t="s">
        <v>245</v>
      </c>
      <c r="B475" s="44">
        <v>45760</v>
      </c>
      <c r="C475" s="43">
        <v>167450</v>
      </c>
      <c r="D475" s="45">
        <v>1378.79</v>
      </c>
      <c r="E475" s="45">
        <v>0</v>
      </c>
      <c r="F475" s="43" t="s">
        <v>33</v>
      </c>
      <c r="G475" s="43">
        <v>762668</v>
      </c>
      <c r="H475" s="43" t="s">
        <v>15</v>
      </c>
      <c r="I475" s="43" t="s">
        <v>34</v>
      </c>
      <c r="J475" s="43" t="s">
        <v>13</v>
      </c>
      <c r="K475" s="46">
        <f t="shared" si="41"/>
        <v>416769.45000000007</v>
      </c>
      <c r="L475" s="47">
        <f>IF(I475="Product",IF(K475/'Commission Rate and Quota'!$D$6&lt;0.5,'Commission Rate and Quota'!$D$20,IF(K475/'Commission Rate and Quota'!$D$6&lt;0.75,'Commission Rate and Quota'!$D$21,IF(K475/'Commission Rate and Quota'!$D$6&lt;0.9,'Commission Rate and Quota'!$D$22,IF('Impact of Quota'!K475/'Commission Rate and Quota'!$D$6&lt;1,'Commission Rate and Quota'!$D$23,IF('Impact of Quota'!K475/'Commission Rate and Quota'!$D$6&lt;1.25,'Commission Rate and Quota'!$D$24,'Commission Rate and Quota'!$D$25))))),IF(K475/'Commission Rate and Quota'!$E$6&lt;0.5,'Commission Rate and Quota'!$E$20,IF(K475/'Commission Rate and Quota'!$E$6&lt;0.75,'Commission Rate and Quota'!$E$21,IF(K475/'Commission Rate and Quota'!$E$6&lt;0.9,'Commission Rate and Quota'!$E$22,IF(K475/'Commission Rate and Quota'!$E$6&lt;1,'Commission Rate and Quota'!$E$23,IF(K475/'Commission Rate and Quota'!$E$6&lt;1.25,'Commission Rate and Quota'!$E$24,'Commission Rate and Quota'!$E$25))))))</f>
        <v>0.05</v>
      </c>
      <c r="M475" s="46">
        <f t="shared" si="43"/>
        <v>68.939499999999995</v>
      </c>
      <c r="N475" s="51">
        <f>IF(I475="Product",K475/'Commission Rate and Quota'!$D$6,K475/'Commission Rate and Quota'!$E$6)</f>
        <v>0.49980866046736983</v>
      </c>
      <c r="O475" s="43">
        <f t="shared" si="44"/>
        <v>0</v>
      </c>
      <c r="P475" s="29">
        <f t="shared" si="45"/>
        <v>0</v>
      </c>
      <c r="Q475" s="47">
        <f>IF(I475="Product",IF(K475/$S$4&lt;0.5,'Commission Rate and Quota'!$D$20,IF(K475/$S$4&lt;0.75,'Commission Rate and Quota'!$D$21,IF(K475/$S$4&lt;0.9,'Commission Rate and Quota'!$D$22,IF('Impact of Quota'!K475/'Commission Rate and Quota'!$D$6&lt;1,'Commission Rate and Quota'!$D$23,IF('Impact of Quota'!K475/$S$4&lt;1.25,'Commission Rate and Quota'!$D$24,'Commission Rate and Quota'!$D$25))))),IF(K475/$S$4&lt;0.5,'Commission Rate and Quota'!$E$20,IF(K475/$S$4&lt;0.75,'Commission Rate and Quota'!$E$21,IF(K475/$S$4&lt;0.9,'Commission Rate and Quota'!$E$22,IF(K475/$S$4&lt;1,'Commission Rate and Quota'!$E$23,IF(K475/$S$4&lt;1.25,'Commission Rate and Quota'!$E$24,'Commission Rate and Quota'!$E$25))))))</f>
        <v>0.05</v>
      </c>
      <c r="R475" s="34">
        <f t="shared" si="42"/>
        <v>68.939499999999995</v>
      </c>
    </row>
    <row r="476" spans="1:18" x14ac:dyDescent="0.25">
      <c r="A476" s="43" t="s">
        <v>81</v>
      </c>
      <c r="B476" s="44">
        <v>45765</v>
      </c>
      <c r="C476" s="43">
        <v>41359</v>
      </c>
      <c r="D476" s="45">
        <v>16275</v>
      </c>
      <c r="E476" s="45">
        <v>2445</v>
      </c>
      <c r="F476" s="43" t="s">
        <v>33</v>
      </c>
      <c r="G476" s="43">
        <v>762668</v>
      </c>
      <c r="H476" s="43" t="s">
        <v>15</v>
      </c>
      <c r="I476" s="43" t="s">
        <v>34</v>
      </c>
      <c r="J476" s="43" t="s">
        <v>13</v>
      </c>
      <c r="K476" s="46">
        <f t="shared" si="41"/>
        <v>433044.45000000007</v>
      </c>
      <c r="L476" s="47">
        <f>IF(I476="Product",IF(K476/'Commission Rate and Quota'!$D$6&lt;0.5,'Commission Rate and Quota'!$D$20,IF(K476/'Commission Rate and Quota'!$D$6&lt;0.75,'Commission Rate and Quota'!$D$21,IF(K476/'Commission Rate and Quota'!$D$6&lt;0.9,'Commission Rate and Quota'!$D$22,IF('Impact of Quota'!K476/'Commission Rate and Quota'!$D$6&lt;1,'Commission Rate and Quota'!$D$23,IF('Impact of Quota'!K476/'Commission Rate and Quota'!$D$6&lt;1.25,'Commission Rate and Quota'!$D$24,'Commission Rate and Quota'!$D$25))))),IF(K476/'Commission Rate and Quota'!$E$6&lt;0.5,'Commission Rate and Quota'!$E$20,IF(K476/'Commission Rate and Quota'!$E$6&lt;0.75,'Commission Rate and Quota'!$E$21,IF(K476/'Commission Rate and Quota'!$E$6&lt;0.9,'Commission Rate and Quota'!$E$22,IF(K476/'Commission Rate and Quota'!$E$6&lt;1,'Commission Rate and Quota'!$E$23,IF(K476/'Commission Rate and Quota'!$E$6&lt;1.25,'Commission Rate and Quota'!$E$24,'Commission Rate and Quota'!$E$25))))))</f>
        <v>6.9999999999999993E-2</v>
      </c>
      <c r="M476" s="46">
        <f t="shared" si="43"/>
        <v>1139.2499999999998</v>
      </c>
      <c r="N476" s="51">
        <f>IF(I476="Product",K476/'Commission Rate and Quota'!$D$6,K476/'Commission Rate and Quota'!$E$6)</f>
        <v>0.51932637211611576</v>
      </c>
      <c r="O476" s="43">
        <f t="shared" si="44"/>
        <v>0</v>
      </c>
      <c r="P476" s="29">
        <f t="shared" si="45"/>
        <v>0.15023041474654378</v>
      </c>
      <c r="Q476" s="47">
        <f>IF(I476="Product",IF(K476/$S$4&lt;0.5,'Commission Rate and Quota'!$D$20,IF(K476/$S$4&lt;0.75,'Commission Rate and Quota'!$D$21,IF(K476/$S$4&lt;0.9,'Commission Rate and Quota'!$D$22,IF('Impact of Quota'!K476/'Commission Rate and Quota'!$D$6&lt;1,'Commission Rate and Quota'!$D$23,IF('Impact of Quota'!K476/$S$4&lt;1.25,'Commission Rate and Quota'!$D$24,'Commission Rate and Quota'!$D$25))))),IF(K476/$S$4&lt;0.5,'Commission Rate and Quota'!$E$20,IF(K476/$S$4&lt;0.75,'Commission Rate and Quota'!$E$21,IF(K476/$S$4&lt;0.9,'Commission Rate and Quota'!$E$22,IF(K476/$S$4&lt;1,'Commission Rate and Quota'!$E$23,IF(K476/$S$4&lt;1.25,'Commission Rate and Quota'!$E$24,'Commission Rate and Quota'!$E$25))))))</f>
        <v>0.05</v>
      </c>
      <c r="R476" s="34">
        <f t="shared" si="42"/>
        <v>813.75</v>
      </c>
    </row>
    <row r="477" spans="1:18" x14ac:dyDescent="0.25">
      <c r="A477" s="43" t="s">
        <v>81</v>
      </c>
      <c r="B477" s="44">
        <v>45765</v>
      </c>
      <c r="C477" s="43">
        <v>41359</v>
      </c>
      <c r="D477" s="45">
        <v>10680</v>
      </c>
      <c r="E477" s="45">
        <v>1600</v>
      </c>
      <c r="F477" s="43" t="s">
        <v>33</v>
      </c>
      <c r="G477" s="43">
        <v>762668</v>
      </c>
      <c r="H477" s="43" t="s">
        <v>15</v>
      </c>
      <c r="I477" s="43" t="s">
        <v>34</v>
      </c>
      <c r="J477" s="43" t="s">
        <v>13</v>
      </c>
      <c r="K477" s="46">
        <f t="shared" si="41"/>
        <v>443724.45000000007</v>
      </c>
      <c r="L477" s="47">
        <f>IF(I477="Product",IF(K477/'Commission Rate and Quota'!$D$6&lt;0.5,'Commission Rate and Quota'!$D$20,IF(K477/'Commission Rate and Quota'!$D$6&lt;0.75,'Commission Rate and Quota'!$D$21,IF(K477/'Commission Rate and Quota'!$D$6&lt;0.9,'Commission Rate and Quota'!$D$22,IF('Impact of Quota'!K477/'Commission Rate and Quota'!$D$6&lt;1,'Commission Rate and Quota'!$D$23,IF('Impact of Quota'!K477/'Commission Rate and Quota'!$D$6&lt;1.25,'Commission Rate and Quota'!$D$24,'Commission Rate and Quota'!$D$25))))),IF(K477/'Commission Rate and Quota'!$E$6&lt;0.5,'Commission Rate and Quota'!$E$20,IF(K477/'Commission Rate and Quota'!$E$6&lt;0.75,'Commission Rate and Quota'!$E$21,IF(K477/'Commission Rate and Quota'!$E$6&lt;0.9,'Commission Rate and Quota'!$E$22,IF(K477/'Commission Rate and Quota'!$E$6&lt;1,'Commission Rate and Quota'!$E$23,IF(K477/'Commission Rate and Quota'!$E$6&lt;1.25,'Commission Rate and Quota'!$E$24,'Commission Rate and Quota'!$E$25))))))</f>
        <v>6.9999999999999993E-2</v>
      </c>
      <c r="M477" s="46">
        <f t="shared" si="43"/>
        <v>747.59999999999991</v>
      </c>
      <c r="N477" s="51">
        <f>IF(I477="Product",K477/'Commission Rate and Quota'!$D$6,K477/'Commission Rate and Quota'!$E$6)</f>
        <v>0.53213430823953245</v>
      </c>
      <c r="O477" s="43">
        <f t="shared" si="44"/>
        <v>0</v>
      </c>
      <c r="P477" s="29">
        <f t="shared" si="45"/>
        <v>0.14981273408239701</v>
      </c>
      <c r="Q477" s="47">
        <f>IF(I477="Product",IF(K477/$S$4&lt;0.5,'Commission Rate and Quota'!$D$20,IF(K477/$S$4&lt;0.75,'Commission Rate and Quota'!$D$21,IF(K477/$S$4&lt;0.9,'Commission Rate and Quota'!$D$22,IF('Impact of Quota'!K477/'Commission Rate and Quota'!$D$6&lt;1,'Commission Rate and Quota'!$D$23,IF('Impact of Quota'!K477/$S$4&lt;1.25,'Commission Rate and Quota'!$D$24,'Commission Rate and Quota'!$D$25))))),IF(K477/$S$4&lt;0.5,'Commission Rate and Quota'!$E$20,IF(K477/$S$4&lt;0.75,'Commission Rate and Quota'!$E$21,IF(K477/$S$4&lt;0.9,'Commission Rate and Quota'!$E$22,IF(K477/$S$4&lt;1,'Commission Rate and Quota'!$E$23,IF(K477/$S$4&lt;1.25,'Commission Rate and Quota'!$E$24,'Commission Rate and Quota'!$E$25))))))</f>
        <v>0.05</v>
      </c>
      <c r="R477" s="34">
        <f t="shared" si="42"/>
        <v>534</v>
      </c>
    </row>
    <row r="478" spans="1:18" x14ac:dyDescent="0.25">
      <c r="A478" s="43" t="s">
        <v>81</v>
      </c>
      <c r="B478" s="44">
        <v>45765</v>
      </c>
      <c r="C478" s="43">
        <v>41359</v>
      </c>
      <c r="D478" s="45">
        <v>2800</v>
      </c>
      <c r="E478" s="45">
        <v>1440</v>
      </c>
      <c r="F478" s="43" t="s">
        <v>33</v>
      </c>
      <c r="G478" s="43">
        <v>762668</v>
      </c>
      <c r="H478" s="43" t="s">
        <v>15</v>
      </c>
      <c r="I478" s="43" t="s">
        <v>34</v>
      </c>
      <c r="J478" s="43" t="s">
        <v>13</v>
      </c>
      <c r="K478" s="46">
        <f t="shared" si="41"/>
        <v>446524.45000000007</v>
      </c>
      <c r="L478" s="47">
        <f>IF(I478="Product",IF(K478/'Commission Rate and Quota'!$D$6&lt;0.5,'Commission Rate and Quota'!$D$20,IF(K478/'Commission Rate and Quota'!$D$6&lt;0.75,'Commission Rate and Quota'!$D$21,IF(K478/'Commission Rate and Quota'!$D$6&lt;0.9,'Commission Rate and Quota'!$D$22,IF('Impact of Quota'!K478/'Commission Rate and Quota'!$D$6&lt;1,'Commission Rate and Quota'!$D$23,IF('Impact of Quota'!K478/'Commission Rate and Quota'!$D$6&lt;1.25,'Commission Rate and Quota'!$D$24,'Commission Rate and Quota'!$D$25))))),IF(K478/'Commission Rate and Quota'!$E$6&lt;0.5,'Commission Rate and Quota'!$E$20,IF(K478/'Commission Rate and Quota'!$E$6&lt;0.75,'Commission Rate and Quota'!$E$21,IF(K478/'Commission Rate and Quota'!$E$6&lt;0.9,'Commission Rate and Quota'!$E$22,IF(K478/'Commission Rate and Quota'!$E$6&lt;1,'Commission Rate and Quota'!$E$23,IF(K478/'Commission Rate and Quota'!$E$6&lt;1.25,'Commission Rate and Quota'!$E$24,'Commission Rate and Quota'!$E$25))))))</f>
        <v>6.9999999999999993E-2</v>
      </c>
      <c r="M478" s="46">
        <f t="shared" si="43"/>
        <v>195.99999999999997</v>
      </c>
      <c r="N478" s="51">
        <f>IF(I478="Product",K478/'Commission Rate and Quota'!$D$6,K478/'Commission Rate and Quota'!$E$6)</f>
        <v>0.5354921941145856</v>
      </c>
      <c r="O478" s="43">
        <f t="shared" si="44"/>
        <v>0</v>
      </c>
      <c r="P478" s="29">
        <f t="shared" si="45"/>
        <v>0.51428571428571423</v>
      </c>
      <c r="Q478" s="47">
        <f>IF(I478="Product",IF(K478/$S$4&lt;0.5,'Commission Rate and Quota'!$D$20,IF(K478/$S$4&lt;0.75,'Commission Rate and Quota'!$D$21,IF(K478/$S$4&lt;0.9,'Commission Rate and Quota'!$D$22,IF('Impact of Quota'!K478/'Commission Rate and Quota'!$D$6&lt;1,'Commission Rate and Quota'!$D$23,IF('Impact of Quota'!K478/$S$4&lt;1.25,'Commission Rate and Quota'!$D$24,'Commission Rate and Quota'!$D$25))))),IF(K478/$S$4&lt;0.5,'Commission Rate and Quota'!$E$20,IF(K478/$S$4&lt;0.75,'Commission Rate and Quota'!$E$21,IF(K478/$S$4&lt;0.9,'Commission Rate and Quota'!$E$22,IF(K478/$S$4&lt;1,'Commission Rate and Quota'!$E$23,IF(K478/$S$4&lt;1.25,'Commission Rate and Quota'!$E$24,'Commission Rate and Quota'!$E$25))))))</f>
        <v>0.05</v>
      </c>
      <c r="R478" s="34">
        <f t="shared" si="42"/>
        <v>140</v>
      </c>
    </row>
    <row r="479" spans="1:18" x14ac:dyDescent="0.25">
      <c r="A479" s="43" t="s">
        <v>81</v>
      </c>
      <c r="B479" s="44">
        <v>45765</v>
      </c>
      <c r="C479" s="43">
        <v>41359</v>
      </c>
      <c r="D479" s="45">
        <v>2454.8000000000002</v>
      </c>
      <c r="E479" s="45">
        <v>0</v>
      </c>
      <c r="F479" s="43" t="s">
        <v>33</v>
      </c>
      <c r="G479" s="43">
        <v>762668</v>
      </c>
      <c r="H479" s="43" t="s">
        <v>15</v>
      </c>
      <c r="I479" s="43" t="s">
        <v>34</v>
      </c>
      <c r="J479" s="43" t="s">
        <v>13</v>
      </c>
      <c r="K479" s="46">
        <f t="shared" si="41"/>
        <v>448979.25000000006</v>
      </c>
      <c r="L479" s="47">
        <f>IF(I479="Product",IF(K479/'Commission Rate and Quota'!$D$6&lt;0.5,'Commission Rate and Quota'!$D$20,IF(K479/'Commission Rate and Quota'!$D$6&lt;0.75,'Commission Rate and Quota'!$D$21,IF(K479/'Commission Rate and Quota'!$D$6&lt;0.9,'Commission Rate and Quota'!$D$22,IF('Impact of Quota'!K479/'Commission Rate and Quota'!$D$6&lt;1,'Commission Rate and Quota'!$D$23,IF('Impact of Quota'!K479/'Commission Rate and Quota'!$D$6&lt;1.25,'Commission Rate and Quota'!$D$24,'Commission Rate and Quota'!$D$25))))),IF(K479/'Commission Rate and Quota'!$E$6&lt;0.5,'Commission Rate and Quota'!$E$20,IF(K479/'Commission Rate and Quota'!$E$6&lt;0.75,'Commission Rate and Quota'!$E$21,IF(K479/'Commission Rate and Quota'!$E$6&lt;0.9,'Commission Rate and Quota'!$E$22,IF(K479/'Commission Rate and Quota'!$E$6&lt;1,'Commission Rate and Quota'!$E$23,IF(K479/'Commission Rate and Quota'!$E$6&lt;1.25,'Commission Rate and Quota'!$E$24,'Commission Rate and Quota'!$E$25))))))</f>
        <v>6.9999999999999993E-2</v>
      </c>
      <c r="M479" s="46">
        <f t="shared" si="43"/>
        <v>171.83599999999998</v>
      </c>
      <c r="N479" s="51">
        <f>IF(I479="Product",K479/'Commission Rate and Quota'!$D$6,K479/'Commission Rate and Quota'!$E$6)</f>
        <v>0.53843610063104275</v>
      </c>
      <c r="O479" s="43">
        <f t="shared" si="44"/>
        <v>0</v>
      </c>
      <c r="P479" s="29">
        <f t="shared" si="45"/>
        <v>0</v>
      </c>
      <c r="Q479" s="47">
        <f>IF(I479="Product",IF(K479/$S$4&lt;0.5,'Commission Rate and Quota'!$D$20,IF(K479/$S$4&lt;0.75,'Commission Rate and Quota'!$D$21,IF(K479/$S$4&lt;0.9,'Commission Rate and Quota'!$D$22,IF('Impact of Quota'!K479/'Commission Rate and Quota'!$D$6&lt;1,'Commission Rate and Quota'!$D$23,IF('Impact of Quota'!K479/$S$4&lt;1.25,'Commission Rate and Quota'!$D$24,'Commission Rate and Quota'!$D$25))))),IF(K479/$S$4&lt;0.5,'Commission Rate and Quota'!$E$20,IF(K479/$S$4&lt;0.75,'Commission Rate and Quota'!$E$21,IF(K479/$S$4&lt;0.9,'Commission Rate and Quota'!$E$22,IF(K479/$S$4&lt;1,'Commission Rate and Quota'!$E$23,IF(K479/$S$4&lt;1.25,'Commission Rate and Quota'!$E$24,'Commission Rate and Quota'!$E$25))))))</f>
        <v>0.05</v>
      </c>
      <c r="R479" s="34">
        <f t="shared" si="42"/>
        <v>122.74000000000001</v>
      </c>
    </row>
    <row r="480" spans="1:18" x14ac:dyDescent="0.25">
      <c r="A480" s="43" t="s">
        <v>40</v>
      </c>
      <c r="B480" s="44">
        <v>45770</v>
      </c>
      <c r="C480" s="43">
        <v>32783</v>
      </c>
      <c r="D480" s="45">
        <v>3465</v>
      </c>
      <c r="E480" s="45">
        <v>0</v>
      </c>
      <c r="F480" s="43" t="s">
        <v>33</v>
      </c>
      <c r="G480" s="43">
        <v>762668</v>
      </c>
      <c r="H480" s="43" t="s">
        <v>15</v>
      </c>
      <c r="I480" s="43" t="s">
        <v>34</v>
      </c>
      <c r="J480" s="43" t="s">
        <v>13</v>
      </c>
      <c r="K480" s="46">
        <f t="shared" si="41"/>
        <v>452444.25000000006</v>
      </c>
      <c r="L480" s="47">
        <f>IF(I480="Product",IF(K480/'Commission Rate and Quota'!$D$6&lt;0.5,'Commission Rate and Quota'!$D$20,IF(K480/'Commission Rate and Quota'!$D$6&lt;0.75,'Commission Rate and Quota'!$D$21,IF(K480/'Commission Rate and Quota'!$D$6&lt;0.9,'Commission Rate and Quota'!$D$22,IF('Impact of Quota'!K480/'Commission Rate and Quota'!$D$6&lt;1,'Commission Rate and Quota'!$D$23,IF('Impact of Quota'!K480/'Commission Rate and Quota'!$D$6&lt;1.25,'Commission Rate and Quota'!$D$24,'Commission Rate and Quota'!$D$25))))),IF(K480/'Commission Rate and Quota'!$E$6&lt;0.5,'Commission Rate and Quota'!$E$20,IF(K480/'Commission Rate and Quota'!$E$6&lt;0.75,'Commission Rate and Quota'!$E$21,IF(K480/'Commission Rate and Quota'!$E$6&lt;0.9,'Commission Rate and Quota'!$E$22,IF(K480/'Commission Rate and Quota'!$E$6&lt;1,'Commission Rate and Quota'!$E$23,IF(K480/'Commission Rate and Quota'!$E$6&lt;1.25,'Commission Rate and Quota'!$E$24,'Commission Rate and Quota'!$E$25))))))</f>
        <v>6.9999999999999993E-2</v>
      </c>
      <c r="M480" s="46">
        <f t="shared" si="43"/>
        <v>242.54999999999998</v>
      </c>
      <c r="N480" s="51">
        <f>IF(I480="Product",K480/'Commission Rate and Quota'!$D$6,K480/'Commission Rate and Quota'!$E$6)</f>
        <v>0.54259148440142091</v>
      </c>
      <c r="O480" s="43">
        <f t="shared" si="44"/>
        <v>0</v>
      </c>
      <c r="P480" s="29">
        <f t="shared" si="45"/>
        <v>0</v>
      </c>
      <c r="Q480" s="47">
        <f>IF(I480="Product",IF(K480/$S$4&lt;0.5,'Commission Rate and Quota'!$D$20,IF(K480/$S$4&lt;0.75,'Commission Rate and Quota'!$D$21,IF(K480/$S$4&lt;0.9,'Commission Rate and Quota'!$D$22,IF('Impact of Quota'!K480/'Commission Rate and Quota'!$D$6&lt;1,'Commission Rate and Quota'!$D$23,IF('Impact of Quota'!K480/$S$4&lt;1.25,'Commission Rate and Quota'!$D$24,'Commission Rate and Quota'!$D$25))))),IF(K480/$S$4&lt;0.5,'Commission Rate and Quota'!$E$20,IF(K480/$S$4&lt;0.75,'Commission Rate and Quota'!$E$21,IF(K480/$S$4&lt;0.9,'Commission Rate and Quota'!$E$22,IF(K480/$S$4&lt;1,'Commission Rate and Quota'!$E$23,IF(K480/$S$4&lt;1.25,'Commission Rate and Quota'!$E$24,'Commission Rate and Quota'!$E$25))))))</f>
        <v>0.05</v>
      </c>
      <c r="R480" s="34">
        <f t="shared" si="42"/>
        <v>173.25</v>
      </c>
    </row>
    <row r="481" spans="1:18" x14ac:dyDescent="0.25">
      <c r="A481" s="43" t="s">
        <v>82</v>
      </c>
      <c r="B481" s="44">
        <v>45774</v>
      </c>
      <c r="C481" s="43">
        <v>41359</v>
      </c>
      <c r="D481" s="45">
        <v>118417.5</v>
      </c>
      <c r="E481" s="45">
        <v>5917.5</v>
      </c>
      <c r="F481" s="43" t="s">
        <v>33</v>
      </c>
      <c r="G481" s="43">
        <v>762668</v>
      </c>
      <c r="H481" s="43" t="s">
        <v>15</v>
      </c>
      <c r="I481" s="43" t="s">
        <v>34</v>
      </c>
      <c r="J481" s="43" t="s">
        <v>13</v>
      </c>
      <c r="K481" s="46">
        <f t="shared" si="41"/>
        <v>570861.75</v>
      </c>
      <c r="L481" s="47">
        <f>IF(I481="Product",IF(K481/'Commission Rate and Quota'!$D$6&lt;0.5,'Commission Rate and Quota'!$D$20,IF(K481/'Commission Rate and Quota'!$D$6&lt;0.75,'Commission Rate and Quota'!$D$21,IF(K481/'Commission Rate and Quota'!$D$6&lt;0.9,'Commission Rate and Quota'!$D$22,IF('Impact of Quota'!K481/'Commission Rate and Quota'!$D$6&lt;1,'Commission Rate and Quota'!$D$23,IF('Impact of Quota'!K481/'Commission Rate and Quota'!$D$6&lt;1.25,'Commission Rate and Quota'!$D$24,'Commission Rate and Quota'!$D$25))))),IF(K481/'Commission Rate and Quota'!$E$6&lt;0.5,'Commission Rate and Quota'!$E$20,IF(K481/'Commission Rate and Quota'!$E$6&lt;0.75,'Commission Rate and Quota'!$E$21,IF(K481/'Commission Rate and Quota'!$E$6&lt;0.9,'Commission Rate and Quota'!$E$22,IF(K481/'Commission Rate and Quota'!$E$6&lt;1,'Commission Rate and Quota'!$E$23,IF(K481/'Commission Rate and Quota'!$E$6&lt;1.25,'Commission Rate and Quota'!$E$24,'Commission Rate and Quota'!$E$25))))))</f>
        <v>6.9999999999999993E-2</v>
      </c>
      <c r="M481" s="46">
        <f t="shared" si="43"/>
        <v>8289.2249999999985</v>
      </c>
      <c r="N481" s="51">
        <f>IF(I481="Product",K481/'Commission Rate and Quota'!$D$6,K481/'Commission Rate and Quota'!$E$6)</f>
        <v>0.68460307390466957</v>
      </c>
      <c r="O481" s="43">
        <f t="shared" si="44"/>
        <v>0</v>
      </c>
      <c r="P481" s="29">
        <f t="shared" si="45"/>
        <v>4.9971499144974348E-2</v>
      </c>
      <c r="Q481" s="47">
        <f>IF(I481="Product",IF(K481/$S$4&lt;0.5,'Commission Rate and Quota'!$D$20,IF(K481/$S$4&lt;0.75,'Commission Rate and Quota'!$D$21,IF(K481/$S$4&lt;0.9,'Commission Rate and Quota'!$D$22,IF('Impact of Quota'!K481/'Commission Rate and Quota'!$D$6&lt;1,'Commission Rate and Quota'!$D$23,IF('Impact of Quota'!K481/$S$4&lt;1.25,'Commission Rate and Quota'!$D$24,'Commission Rate and Quota'!$D$25))))),IF(K481/$S$4&lt;0.5,'Commission Rate and Quota'!$E$20,IF(K481/$S$4&lt;0.75,'Commission Rate and Quota'!$E$21,IF(K481/$S$4&lt;0.9,'Commission Rate and Quota'!$E$22,IF(K481/$S$4&lt;1,'Commission Rate and Quota'!$E$23,IF(K481/$S$4&lt;1.25,'Commission Rate and Quota'!$E$24,'Commission Rate and Quota'!$E$25))))))</f>
        <v>0.05</v>
      </c>
      <c r="R481" s="34">
        <f t="shared" si="42"/>
        <v>5920.875</v>
      </c>
    </row>
    <row r="482" spans="1:18" x14ac:dyDescent="0.25">
      <c r="A482" s="43" t="s">
        <v>199</v>
      </c>
      <c r="B482" s="44">
        <v>45787</v>
      </c>
      <c r="C482" s="43">
        <v>167265</v>
      </c>
      <c r="D482" s="45">
        <v>46005.33</v>
      </c>
      <c r="E482" s="45">
        <v>1386.46</v>
      </c>
      <c r="F482" s="43" t="s">
        <v>33</v>
      </c>
      <c r="G482" s="43">
        <v>762668</v>
      </c>
      <c r="H482" s="43" t="s">
        <v>15</v>
      </c>
      <c r="I482" s="43" t="s">
        <v>34</v>
      </c>
      <c r="J482" s="43" t="s">
        <v>13</v>
      </c>
      <c r="K482" s="46">
        <f t="shared" si="41"/>
        <v>616867.07999999996</v>
      </c>
      <c r="L482" s="47">
        <f>IF(I482="Product",IF(K482/'Commission Rate and Quota'!$D$6&lt;0.5,'Commission Rate and Quota'!$D$20,IF(K482/'Commission Rate and Quota'!$D$6&lt;0.75,'Commission Rate and Quota'!$D$21,IF(K482/'Commission Rate and Quota'!$D$6&lt;0.9,'Commission Rate and Quota'!$D$22,IF('Impact of Quota'!K482/'Commission Rate and Quota'!$D$6&lt;1,'Commission Rate and Quota'!$D$23,IF('Impact of Quota'!K482/'Commission Rate and Quota'!$D$6&lt;1.25,'Commission Rate and Quota'!$D$24,'Commission Rate and Quota'!$D$25))))),IF(K482/'Commission Rate and Quota'!$E$6&lt;0.5,'Commission Rate and Quota'!$E$20,IF(K482/'Commission Rate and Quota'!$E$6&lt;0.75,'Commission Rate and Quota'!$E$21,IF(K482/'Commission Rate and Quota'!$E$6&lt;0.9,'Commission Rate and Quota'!$E$22,IF(K482/'Commission Rate and Quota'!$E$6&lt;1,'Commission Rate and Quota'!$E$23,IF(K482/'Commission Rate and Quota'!$E$6&lt;1.25,'Commission Rate and Quota'!$E$24,'Commission Rate and Quota'!$E$25))))))</f>
        <v>6.9999999999999993E-2</v>
      </c>
      <c r="M482" s="46">
        <f t="shared" si="43"/>
        <v>3220.3730999999998</v>
      </c>
      <c r="N482" s="51">
        <f>IF(I482="Product",K482/'Commission Rate and Quota'!$D$6,K482/'Commission Rate and Quota'!$E$6)</f>
        <v>0.73977473382758208</v>
      </c>
      <c r="O482" s="43">
        <f t="shared" si="44"/>
        <v>0</v>
      </c>
      <c r="P482" s="29">
        <f t="shared" si="45"/>
        <v>3.0136942828146218E-2</v>
      </c>
      <c r="Q482" s="47">
        <f>IF(I482="Product",IF(K482/$S$4&lt;0.5,'Commission Rate and Quota'!$D$20,IF(K482/$S$4&lt;0.75,'Commission Rate and Quota'!$D$21,IF(K482/$S$4&lt;0.9,'Commission Rate and Quota'!$D$22,IF('Impact of Quota'!K482/'Commission Rate and Quota'!$D$6&lt;1,'Commission Rate and Quota'!$D$23,IF('Impact of Quota'!K482/$S$4&lt;1.25,'Commission Rate and Quota'!$D$24,'Commission Rate and Quota'!$D$25))))),IF(K482/$S$4&lt;0.5,'Commission Rate and Quota'!$E$20,IF(K482/$S$4&lt;0.75,'Commission Rate and Quota'!$E$21,IF(K482/$S$4&lt;0.9,'Commission Rate and Quota'!$E$22,IF(K482/$S$4&lt;1,'Commission Rate and Quota'!$E$23,IF(K482/$S$4&lt;1.25,'Commission Rate and Quota'!$E$24,'Commission Rate and Quota'!$E$25))))))</f>
        <v>0.05</v>
      </c>
      <c r="R482" s="34">
        <f t="shared" si="42"/>
        <v>2300.2665000000002</v>
      </c>
    </row>
    <row r="483" spans="1:18" x14ac:dyDescent="0.25">
      <c r="A483" s="43" t="s">
        <v>53</v>
      </c>
      <c r="B483" s="44">
        <v>45816</v>
      </c>
      <c r="C483" s="43">
        <v>37707</v>
      </c>
      <c r="D483" s="45">
        <v>12675</v>
      </c>
      <c r="E483" s="45">
        <v>1787</v>
      </c>
      <c r="F483" s="43" t="s">
        <v>33</v>
      </c>
      <c r="G483" s="43">
        <v>762668</v>
      </c>
      <c r="H483" s="43" t="s">
        <v>15</v>
      </c>
      <c r="I483" s="43" t="s">
        <v>34</v>
      </c>
      <c r="J483" s="43" t="s">
        <v>13</v>
      </c>
      <c r="K483" s="46">
        <f t="shared" si="41"/>
        <v>629542.07999999996</v>
      </c>
      <c r="L483" s="47">
        <f>IF(I483="Product",IF(K483/'Commission Rate and Quota'!$D$6&lt;0.5,'Commission Rate and Quota'!$D$20,IF(K483/'Commission Rate and Quota'!$D$6&lt;0.75,'Commission Rate and Quota'!$D$21,IF(K483/'Commission Rate and Quota'!$D$6&lt;0.9,'Commission Rate and Quota'!$D$22,IF('Impact of Quota'!K483/'Commission Rate and Quota'!$D$6&lt;1,'Commission Rate and Quota'!$D$23,IF('Impact of Quota'!K483/'Commission Rate and Quota'!$D$6&lt;1.25,'Commission Rate and Quota'!$D$24,'Commission Rate and Quota'!$D$25))))),IF(K483/'Commission Rate and Quota'!$E$6&lt;0.5,'Commission Rate and Quota'!$E$20,IF(K483/'Commission Rate and Quota'!$E$6&lt;0.75,'Commission Rate and Quota'!$E$21,IF(K483/'Commission Rate and Quota'!$E$6&lt;0.9,'Commission Rate and Quota'!$E$22,IF(K483/'Commission Rate and Quota'!$E$6&lt;1,'Commission Rate and Quota'!$E$23,IF(K483/'Commission Rate and Quota'!$E$6&lt;1.25,'Commission Rate and Quota'!$E$24,'Commission Rate and Quota'!$E$25))))))</f>
        <v>0.08</v>
      </c>
      <c r="M483" s="46">
        <f t="shared" si="43"/>
        <v>1014</v>
      </c>
      <c r="N483" s="51">
        <f>IF(I483="Product",K483/'Commission Rate and Quota'!$D$6,K483/'Commission Rate and Quota'!$E$6)</f>
        <v>0.75497516363697414</v>
      </c>
      <c r="O483" s="43">
        <f t="shared" si="44"/>
        <v>0</v>
      </c>
      <c r="P483" s="29">
        <f t="shared" si="45"/>
        <v>0.14098619329388559</v>
      </c>
      <c r="Q483" s="47">
        <f>IF(I483="Product",IF(K483/$S$4&lt;0.5,'Commission Rate and Quota'!$D$20,IF(K483/$S$4&lt;0.75,'Commission Rate and Quota'!$D$21,IF(K483/$S$4&lt;0.9,'Commission Rate and Quota'!$D$22,IF('Impact of Quota'!K483/'Commission Rate and Quota'!$D$6&lt;1,'Commission Rate and Quota'!$D$23,IF('Impact of Quota'!K483/$S$4&lt;1.25,'Commission Rate and Quota'!$D$24,'Commission Rate and Quota'!$D$25))))),IF(K483/$S$4&lt;0.5,'Commission Rate and Quota'!$E$20,IF(K483/$S$4&lt;0.75,'Commission Rate and Quota'!$E$21,IF(K483/$S$4&lt;0.9,'Commission Rate and Quota'!$E$22,IF(K483/$S$4&lt;1,'Commission Rate and Quota'!$E$23,IF(K483/$S$4&lt;1.25,'Commission Rate and Quota'!$E$24,'Commission Rate and Quota'!$E$25))))))</f>
        <v>0.05</v>
      </c>
      <c r="R483" s="34">
        <f t="shared" si="42"/>
        <v>633.75</v>
      </c>
    </row>
    <row r="484" spans="1:18" x14ac:dyDescent="0.25">
      <c r="A484" s="43" t="s">
        <v>53</v>
      </c>
      <c r="B484" s="44">
        <v>45816</v>
      </c>
      <c r="C484" s="43">
        <v>37707</v>
      </c>
      <c r="D484" s="45">
        <v>3276</v>
      </c>
      <c r="E484" s="45">
        <v>663</v>
      </c>
      <c r="F484" s="43" t="s">
        <v>33</v>
      </c>
      <c r="G484" s="43">
        <v>762668</v>
      </c>
      <c r="H484" s="43" t="s">
        <v>15</v>
      </c>
      <c r="I484" s="43" t="s">
        <v>34</v>
      </c>
      <c r="J484" s="43" t="s">
        <v>13</v>
      </c>
      <c r="K484" s="46">
        <f t="shared" si="41"/>
        <v>632818.07999999996</v>
      </c>
      <c r="L484" s="47">
        <f>IF(I484="Product",IF(K484/'Commission Rate and Quota'!$D$6&lt;0.5,'Commission Rate and Quota'!$D$20,IF(K484/'Commission Rate and Quota'!$D$6&lt;0.75,'Commission Rate and Quota'!$D$21,IF(K484/'Commission Rate and Quota'!$D$6&lt;0.9,'Commission Rate and Quota'!$D$22,IF('Impact of Quota'!K484/'Commission Rate and Quota'!$D$6&lt;1,'Commission Rate and Quota'!$D$23,IF('Impact of Quota'!K484/'Commission Rate and Quota'!$D$6&lt;1.25,'Commission Rate and Quota'!$D$24,'Commission Rate and Quota'!$D$25))))),IF(K484/'Commission Rate and Quota'!$E$6&lt;0.5,'Commission Rate and Quota'!$E$20,IF(K484/'Commission Rate and Quota'!$E$6&lt;0.75,'Commission Rate and Quota'!$E$21,IF(K484/'Commission Rate and Quota'!$E$6&lt;0.9,'Commission Rate and Quota'!$E$22,IF(K484/'Commission Rate and Quota'!$E$6&lt;1,'Commission Rate and Quota'!$E$23,IF(K484/'Commission Rate and Quota'!$E$6&lt;1.25,'Commission Rate and Quota'!$E$24,'Commission Rate and Quota'!$E$25))))))</f>
        <v>0.08</v>
      </c>
      <c r="M484" s="46">
        <f t="shared" si="43"/>
        <v>262.08</v>
      </c>
      <c r="N484" s="51">
        <f>IF(I484="Product",K484/'Commission Rate and Quota'!$D$6,K484/'Commission Rate and Quota'!$E$6)</f>
        <v>0.75890389011078618</v>
      </c>
      <c r="O484" s="43">
        <f t="shared" si="44"/>
        <v>0</v>
      </c>
      <c r="P484" s="29">
        <f t="shared" si="45"/>
        <v>0.20238095238095238</v>
      </c>
      <c r="Q484" s="47">
        <f>IF(I484="Product",IF(K484/$S$4&lt;0.5,'Commission Rate and Quota'!$D$20,IF(K484/$S$4&lt;0.75,'Commission Rate and Quota'!$D$21,IF(K484/$S$4&lt;0.9,'Commission Rate and Quota'!$D$22,IF('Impact of Quota'!K484/'Commission Rate and Quota'!$D$6&lt;1,'Commission Rate and Quota'!$D$23,IF('Impact of Quota'!K484/$S$4&lt;1.25,'Commission Rate and Quota'!$D$24,'Commission Rate and Quota'!$D$25))))),IF(K484/$S$4&lt;0.5,'Commission Rate and Quota'!$E$20,IF(K484/$S$4&lt;0.75,'Commission Rate and Quota'!$E$21,IF(K484/$S$4&lt;0.9,'Commission Rate and Quota'!$E$22,IF(K484/$S$4&lt;1,'Commission Rate and Quota'!$E$23,IF(K484/$S$4&lt;1.25,'Commission Rate and Quota'!$E$24,'Commission Rate and Quota'!$E$25))))))</f>
        <v>0.05</v>
      </c>
      <c r="R484" s="34">
        <f t="shared" si="42"/>
        <v>163.80000000000001</v>
      </c>
    </row>
    <row r="485" spans="1:18" x14ac:dyDescent="0.25">
      <c r="A485" s="43" t="s">
        <v>53</v>
      </c>
      <c r="B485" s="44">
        <v>45816</v>
      </c>
      <c r="C485" s="43">
        <v>37707</v>
      </c>
      <c r="D485" s="45">
        <v>1315.96</v>
      </c>
      <c r="E485" s="45">
        <v>0</v>
      </c>
      <c r="F485" s="43" t="s">
        <v>33</v>
      </c>
      <c r="G485" s="43">
        <v>762668</v>
      </c>
      <c r="H485" s="43" t="s">
        <v>15</v>
      </c>
      <c r="I485" s="43" t="s">
        <v>34</v>
      </c>
      <c r="J485" s="43" t="s">
        <v>13</v>
      </c>
      <c r="K485" s="46">
        <f t="shared" si="41"/>
        <v>634134.03999999992</v>
      </c>
      <c r="L485" s="47">
        <f>IF(I485="Product",IF(K485/'Commission Rate and Quota'!$D$6&lt;0.5,'Commission Rate and Quota'!$D$20,IF(K485/'Commission Rate and Quota'!$D$6&lt;0.75,'Commission Rate and Quota'!$D$21,IF(K485/'Commission Rate and Quota'!$D$6&lt;0.9,'Commission Rate and Quota'!$D$22,IF('Impact of Quota'!K485/'Commission Rate and Quota'!$D$6&lt;1,'Commission Rate and Quota'!$D$23,IF('Impact of Quota'!K485/'Commission Rate and Quota'!$D$6&lt;1.25,'Commission Rate and Quota'!$D$24,'Commission Rate and Quota'!$D$25))))),IF(K485/'Commission Rate and Quota'!$E$6&lt;0.5,'Commission Rate and Quota'!$E$20,IF(K485/'Commission Rate and Quota'!$E$6&lt;0.75,'Commission Rate and Quota'!$E$21,IF(K485/'Commission Rate and Quota'!$E$6&lt;0.9,'Commission Rate and Quota'!$E$22,IF(K485/'Commission Rate and Quota'!$E$6&lt;1,'Commission Rate and Quota'!$E$23,IF(K485/'Commission Rate and Quota'!$E$6&lt;1.25,'Commission Rate and Quota'!$E$24,'Commission Rate and Quota'!$E$25))))))</f>
        <v>0.08</v>
      </c>
      <c r="M485" s="46">
        <f t="shared" si="43"/>
        <v>105.27680000000001</v>
      </c>
      <c r="N485" s="51">
        <f>IF(I485="Product",K485/'Commission Rate and Quota'!$D$6,K485/'Commission Rate and Quota'!$E$6)</f>
        <v>0.76048204850226286</v>
      </c>
      <c r="O485" s="43">
        <f t="shared" si="44"/>
        <v>0</v>
      </c>
      <c r="P485" s="29">
        <f t="shared" si="45"/>
        <v>0</v>
      </c>
      <c r="Q485" s="47">
        <f>IF(I485="Product",IF(K485/$S$4&lt;0.5,'Commission Rate and Quota'!$D$20,IF(K485/$S$4&lt;0.75,'Commission Rate and Quota'!$D$21,IF(K485/$S$4&lt;0.9,'Commission Rate and Quota'!$D$22,IF('Impact of Quota'!K485/'Commission Rate and Quota'!$D$6&lt;1,'Commission Rate and Quota'!$D$23,IF('Impact of Quota'!K485/$S$4&lt;1.25,'Commission Rate and Quota'!$D$24,'Commission Rate and Quota'!$D$25))))),IF(K485/$S$4&lt;0.5,'Commission Rate and Quota'!$E$20,IF(K485/$S$4&lt;0.75,'Commission Rate and Quota'!$E$21,IF(K485/$S$4&lt;0.9,'Commission Rate and Quota'!$E$22,IF(K485/$S$4&lt;1,'Commission Rate and Quota'!$E$23,IF(K485/$S$4&lt;1.25,'Commission Rate and Quota'!$E$24,'Commission Rate and Quota'!$E$25))))))</f>
        <v>0.05</v>
      </c>
      <c r="R485" s="34">
        <f t="shared" si="42"/>
        <v>65.798000000000002</v>
      </c>
    </row>
    <row r="486" spans="1:18" x14ac:dyDescent="0.25">
      <c r="A486" s="43" t="s">
        <v>181</v>
      </c>
      <c r="B486" s="44">
        <v>45823</v>
      </c>
      <c r="C486" s="43">
        <v>164679</v>
      </c>
      <c r="D486" s="45">
        <v>48086.76</v>
      </c>
      <c r="E486" s="45">
        <v>5771.76</v>
      </c>
      <c r="F486" s="43" t="s">
        <v>33</v>
      </c>
      <c r="G486" s="43">
        <v>762668</v>
      </c>
      <c r="H486" s="43" t="s">
        <v>15</v>
      </c>
      <c r="I486" s="43" t="s">
        <v>34</v>
      </c>
      <c r="J486" s="43" t="s">
        <v>13</v>
      </c>
      <c r="K486" s="46">
        <f t="shared" si="41"/>
        <v>682220.79999999993</v>
      </c>
      <c r="L486" s="47">
        <f>IF(I486="Product",IF(K486/'Commission Rate and Quota'!$D$6&lt;0.5,'Commission Rate and Quota'!$D$20,IF(K486/'Commission Rate and Quota'!$D$6&lt;0.75,'Commission Rate and Quota'!$D$21,IF(K486/'Commission Rate and Quota'!$D$6&lt;0.9,'Commission Rate and Quota'!$D$22,IF('Impact of Quota'!K486/'Commission Rate and Quota'!$D$6&lt;1,'Commission Rate and Quota'!$D$23,IF('Impact of Quota'!K486/'Commission Rate and Quota'!$D$6&lt;1.25,'Commission Rate and Quota'!$D$24,'Commission Rate and Quota'!$D$25))))),IF(K486/'Commission Rate and Quota'!$E$6&lt;0.5,'Commission Rate and Quota'!$E$20,IF(K486/'Commission Rate and Quota'!$E$6&lt;0.75,'Commission Rate and Quota'!$E$21,IF(K486/'Commission Rate and Quota'!$E$6&lt;0.9,'Commission Rate and Quota'!$E$22,IF(K486/'Commission Rate and Quota'!$E$6&lt;1,'Commission Rate and Quota'!$E$23,IF(K486/'Commission Rate and Quota'!$E$6&lt;1.25,'Commission Rate and Quota'!$E$24,'Commission Rate and Quota'!$E$25))))))</f>
        <v>0.08</v>
      </c>
      <c r="M486" s="46">
        <f t="shared" si="43"/>
        <v>3846.9408000000003</v>
      </c>
      <c r="N486" s="51">
        <f>IF(I486="Product",K486/'Commission Rate and Quota'!$D$6,K486/'Commission Rate and Quota'!$E$6)</f>
        <v>0.81814985285264386</v>
      </c>
      <c r="O486" s="43">
        <f t="shared" si="44"/>
        <v>0</v>
      </c>
      <c r="P486" s="29">
        <f t="shared" si="45"/>
        <v>0.12002804930088865</v>
      </c>
      <c r="Q486" s="47">
        <f>IF(I486="Product",IF(K486/$S$4&lt;0.5,'Commission Rate and Quota'!$D$20,IF(K486/$S$4&lt;0.75,'Commission Rate and Quota'!$D$21,IF(K486/$S$4&lt;0.9,'Commission Rate and Quota'!$D$22,IF('Impact of Quota'!K486/'Commission Rate and Quota'!$D$6&lt;1,'Commission Rate and Quota'!$D$23,IF('Impact of Quota'!K486/$S$4&lt;1.25,'Commission Rate and Quota'!$D$24,'Commission Rate and Quota'!$D$25))))),IF(K486/$S$4&lt;0.5,'Commission Rate and Quota'!$E$20,IF(K486/$S$4&lt;0.75,'Commission Rate and Quota'!$E$21,IF(K486/$S$4&lt;0.9,'Commission Rate and Quota'!$E$22,IF(K486/$S$4&lt;1,'Commission Rate and Quota'!$E$23,IF(K486/$S$4&lt;1.25,'Commission Rate and Quota'!$E$24,'Commission Rate and Quota'!$E$25))))))</f>
        <v>0.05</v>
      </c>
      <c r="R486" s="34">
        <f t="shared" si="42"/>
        <v>2404.3380000000002</v>
      </c>
    </row>
    <row r="487" spans="1:18" x14ac:dyDescent="0.25">
      <c r="A487" s="43" t="s">
        <v>181</v>
      </c>
      <c r="B487" s="44">
        <v>45823</v>
      </c>
      <c r="C487" s="43">
        <v>164679</v>
      </c>
      <c r="D487" s="45">
        <v>3173.74</v>
      </c>
      <c r="E487" s="45">
        <v>0</v>
      </c>
      <c r="F487" s="43" t="s">
        <v>33</v>
      </c>
      <c r="G487" s="43">
        <v>762668</v>
      </c>
      <c r="H487" s="43" t="s">
        <v>15</v>
      </c>
      <c r="I487" s="43" t="s">
        <v>34</v>
      </c>
      <c r="J487" s="43" t="s">
        <v>13</v>
      </c>
      <c r="K487" s="46">
        <f t="shared" si="41"/>
        <v>685394.53999999992</v>
      </c>
      <c r="L487" s="47">
        <f>IF(I487="Product",IF(K487/'Commission Rate and Quota'!$D$6&lt;0.5,'Commission Rate and Quota'!$D$20,IF(K487/'Commission Rate and Quota'!$D$6&lt;0.75,'Commission Rate and Quota'!$D$21,IF(K487/'Commission Rate and Quota'!$D$6&lt;0.9,'Commission Rate and Quota'!$D$22,IF('Impact of Quota'!K487/'Commission Rate and Quota'!$D$6&lt;1,'Commission Rate and Quota'!$D$23,IF('Impact of Quota'!K487/'Commission Rate and Quota'!$D$6&lt;1.25,'Commission Rate and Quota'!$D$24,'Commission Rate and Quota'!$D$25))))),IF(K487/'Commission Rate and Quota'!$E$6&lt;0.5,'Commission Rate and Quota'!$E$20,IF(K487/'Commission Rate and Quota'!$E$6&lt;0.75,'Commission Rate and Quota'!$E$21,IF(K487/'Commission Rate and Quota'!$E$6&lt;0.9,'Commission Rate and Quota'!$E$22,IF(K487/'Commission Rate and Quota'!$E$6&lt;1,'Commission Rate and Quota'!$E$23,IF(K487/'Commission Rate and Quota'!$E$6&lt;1.25,'Commission Rate and Quota'!$E$24,'Commission Rate and Quota'!$E$25))))))</f>
        <v>0.08</v>
      </c>
      <c r="M487" s="46">
        <f t="shared" si="43"/>
        <v>253.89919999999998</v>
      </c>
      <c r="N487" s="51">
        <f>IF(I487="Product",K487/'Commission Rate and Quota'!$D$6,K487/'Commission Rate and Quota'!$E$6)</f>
        <v>0.82195594453731924</v>
      </c>
      <c r="O487" s="43">
        <f t="shared" si="44"/>
        <v>0</v>
      </c>
      <c r="P487" s="29">
        <f t="shared" si="45"/>
        <v>0</v>
      </c>
      <c r="Q487" s="47">
        <f>IF(I487="Product",IF(K487/$S$4&lt;0.5,'Commission Rate and Quota'!$D$20,IF(K487/$S$4&lt;0.75,'Commission Rate and Quota'!$D$21,IF(K487/$S$4&lt;0.9,'Commission Rate and Quota'!$D$22,IF('Impact of Quota'!K487/'Commission Rate and Quota'!$D$6&lt;1,'Commission Rate and Quota'!$D$23,IF('Impact of Quota'!K487/$S$4&lt;1.25,'Commission Rate and Quota'!$D$24,'Commission Rate and Quota'!$D$25))))),IF(K487/$S$4&lt;0.5,'Commission Rate and Quota'!$E$20,IF(K487/$S$4&lt;0.75,'Commission Rate and Quota'!$E$21,IF(K487/$S$4&lt;0.9,'Commission Rate and Quota'!$E$22,IF(K487/$S$4&lt;1,'Commission Rate and Quota'!$E$23,IF(K487/$S$4&lt;1.25,'Commission Rate and Quota'!$E$24,'Commission Rate and Quota'!$E$25))))))</f>
        <v>0.05</v>
      </c>
      <c r="R487" s="34">
        <f t="shared" si="42"/>
        <v>158.68700000000001</v>
      </c>
    </row>
    <row r="488" spans="1:18" x14ac:dyDescent="0.25">
      <c r="A488" s="43" t="s">
        <v>254</v>
      </c>
      <c r="B488" s="44">
        <v>45836</v>
      </c>
      <c r="C488" s="43">
        <v>168030</v>
      </c>
      <c r="D488" s="45">
        <v>6934</v>
      </c>
      <c r="E488" s="45">
        <v>1040.1400000000001</v>
      </c>
      <c r="F488" s="43" t="s">
        <v>33</v>
      </c>
      <c r="G488" s="43">
        <v>762668</v>
      </c>
      <c r="H488" s="43" t="s">
        <v>15</v>
      </c>
      <c r="I488" s="43" t="s">
        <v>34</v>
      </c>
      <c r="J488" s="43" t="s">
        <v>13</v>
      </c>
      <c r="K488" s="46">
        <f t="shared" si="41"/>
        <v>692328.53999999992</v>
      </c>
      <c r="L488" s="47">
        <f>IF(I488="Product",IF(K488/'Commission Rate and Quota'!$D$6&lt;0.5,'Commission Rate and Quota'!$D$20,IF(K488/'Commission Rate and Quota'!$D$6&lt;0.75,'Commission Rate and Quota'!$D$21,IF(K488/'Commission Rate and Quota'!$D$6&lt;0.9,'Commission Rate and Quota'!$D$22,IF('Impact of Quota'!K488/'Commission Rate and Quota'!$D$6&lt;1,'Commission Rate and Quota'!$D$23,IF('Impact of Quota'!K488/'Commission Rate and Quota'!$D$6&lt;1.25,'Commission Rate and Quota'!$D$24,'Commission Rate and Quota'!$D$25))))),IF(K488/'Commission Rate and Quota'!$E$6&lt;0.5,'Commission Rate and Quota'!$E$20,IF(K488/'Commission Rate and Quota'!$E$6&lt;0.75,'Commission Rate and Quota'!$E$21,IF(K488/'Commission Rate and Quota'!$E$6&lt;0.9,'Commission Rate and Quota'!$E$22,IF(K488/'Commission Rate and Quota'!$E$6&lt;1,'Commission Rate and Quota'!$E$23,IF(K488/'Commission Rate and Quota'!$E$6&lt;1.25,'Commission Rate and Quota'!$E$24,'Commission Rate and Quota'!$E$25))))))</f>
        <v>0.08</v>
      </c>
      <c r="M488" s="46">
        <f t="shared" si="43"/>
        <v>554.72</v>
      </c>
      <c r="N488" s="51">
        <f>IF(I488="Product",K488/'Commission Rate and Quota'!$D$6,K488/'Commission Rate and Quota'!$E$6)</f>
        <v>0.83027150905789704</v>
      </c>
      <c r="O488" s="43">
        <f t="shared" si="44"/>
        <v>0</v>
      </c>
      <c r="P488" s="29">
        <f t="shared" si="45"/>
        <v>0.15000576867608886</v>
      </c>
      <c r="Q488" s="47">
        <f>IF(I488="Product",IF(K488/$S$4&lt;0.5,'Commission Rate and Quota'!$D$20,IF(K488/$S$4&lt;0.75,'Commission Rate and Quota'!$D$21,IF(K488/$S$4&lt;0.9,'Commission Rate and Quota'!$D$22,IF('Impact of Quota'!K488/'Commission Rate and Quota'!$D$6&lt;1,'Commission Rate and Quota'!$D$23,IF('Impact of Quota'!K488/$S$4&lt;1.25,'Commission Rate and Quota'!$D$24,'Commission Rate and Quota'!$D$25))))),IF(K488/$S$4&lt;0.5,'Commission Rate and Quota'!$E$20,IF(K488/$S$4&lt;0.75,'Commission Rate and Quota'!$E$21,IF(K488/$S$4&lt;0.9,'Commission Rate and Quota'!$E$22,IF(K488/$S$4&lt;1,'Commission Rate and Quota'!$E$23,IF(K488/$S$4&lt;1.25,'Commission Rate and Quota'!$E$24,'Commission Rate and Quota'!$E$25))))))</f>
        <v>0.05</v>
      </c>
      <c r="R488" s="34">
        <f t="shared" si="42"/>
        <v>346.70000000000005</v>
      </c>
    </row>
    <row r="489" spans="1:18" x14ac:dyDescent="0.25">
      <c r="A489" s="43" t="s">
        <v>254</v>
      </c>
      <c r="B489" s="44">
        <v>45836</v>
      </c>
      <c r="C489" s="43">
        <v>168030</v>
      </c>
      <c r="D489" s="45">
        <v>572.08000000000004</v>
      </c>
      <c r="E489" s="45">
        <v>0</v>
      </c>
      <c r="F489" s="43" t="s">
        <v>33</v>
      </c>
      <c r="G489" s="43">
        <v>762668</v>
      </c>
      <c r="H489" s="43" t="s">
        <v>15</v>
      </c>
      <c r="I489" s="43" t="s">
        <v>34</v>
      </c>
      <c r="J489" s="43" t="s">
        <v>13</v>
      </c>
      <c r="K489" s="46">
        <f t="shared" si="41"/>
        <v>692900.61999999988</v>
      </c>
      <c r="L489" s="47">
        <f>IF(I489="Product",IF(K489/'Commission Rate and Quota'!$D$6&lt;0.5,'Commission Rate and Quota'!$D$20,IF(K489/'Commission Rate and Quota'!$D$6&lt;0.75,'Commission Rate and Quota'!$D$21,IF(K489/'Commission Rate and Quota'!$D$6&lt;0.9,'Commission Rate and Quota'!$D$22,IF('Impact of Quota'!K489/'Commission Rate and Quota'!$D$6&lt;1,'Commission Rate and Quota'!$D$23,IF('Impact of Quota'!K489/'Commission Rate and Quota'!$D$6&lt;1.25,'Commission Rate and Quota'!$D$24,'Commission Rate and Quota'!$D$25))))),IF(K489/'Commission Rate and Quota'!$E$6&lt;0.5,'Commission Rate and Quota'!$E$20,IF(K489/'Commission Rate and Quota'!$E$6&lt;0.75,'Commission Rate and Quota'!$E$21,IF(K489/'Commission Rate and Quota'!$E$6&lt;0.9,'Commission Rate and Quota'!$E$22,IF(K489/'Commission Rate and Quota'!$E$6&lt;1,'Commission Rate and Quota'!$E$23,IF(K489/'Commission Rate and Quota'!$E$6&lt;1.25,'Commission Rate and Quota'!$E$24,'Commission Rate and Quota'!$E$25))))))</f>
        <v>0.08</v>
      </c>
      <c r="M489" s="46">
        <f t="shared" si="43"/>
        <v>45.766400000000004</v>
      </c>
      <c r="N489" s="51">
        <f>IF(I489="Product",K489/'Commission Rate and Quota'!$D$6,K489/'Commission Rate and Quota'!$E$6)</f>
        <v>0.83095757311196861</v>
      </c>
      <c r="O489" s="43">
        <f t="shared" si="44"/>
        <v>0</v>
      </c>
      <c r="P489" s="29">
        <f t="shared" si="45"/>
        <v>0</v>
      </c>
      <c r="Q489" s="47">
        <f>IF(I489="Product",IF(K489/$S$4&lt;0.5,'Commission Rate and Quota'!$D$20,IF(K489/$S$4&lt;0.75,'Commission Rate and Quota'!$D$21,IF(K489/$S$4&lt;0.9,'Commission Rate and Quota'!$D$22,IF('Impact of Quota'!K489/'Commission Rate and Quota'!$D$6&lt;1,'Commission Rate and Quota'!$D$23,IF('Impact of Quota'!K489/$S$4&lt;1.25,'Commission Rate and Quota'!$D$24,'Commission Rate and Quota'!$D$25))))),IF(K489/$S$4&lt;0.5,'Commission Rate and Quota'!$E$20,IF(K489/$S$4&lt;0.75,'Commission Rate and Quota'!$E$21,IF(K489/$S$4&lt;0.9,'Commission Rate and Quota'!$E$22,IF(K489/$S$4&lt;1,'Commission Rate and Quota'!$E$23,IF(K489/$S$4&lt;1.25,'Commission Rate and Quota'!$E$24,'Commission Rate and Quota'!$E$25))))))</f>
        <v>0.05</v>
      </c>
      <c r="R489" s="34">
        <f t="shared" si="42"/>
        <v>28.604000000000003</v>
      </c>
    </row>
    <row r="490" spans="1:18" x14ac:dyDescent="0.25">
      <c r="A490" s="43" t="s">
        <v>260</v>
      </c>
      <c r="B490" s="44">
        <v>45857</v>
      </c>
      <c r="C490" s="43">
        <v>168699</v>
      </c>
      <c r="D490" s="45">
        <v>3024</v>
      </c>
      <c r="E490" s="45">
        <v>840</v>
      </c>
      <c r="F490" s="43" t="s">
        <v>33</v>
      </c>
      <c r="G490" s="43">
        <v>762668</v>
      </c>
      <c r="H490" s="43" t="s">
        <v>15</v>
      </c>
      <c r="I490" s="43" t="s">
        <v>34</v>
      </c>
      <c r="J490" s="43" t="s">
        <v>13</v>
      </c>
      <c r="K490" s="46">
        <f t="shared" si="41"/>
        <v>695924.61999999988</v>
      </c>
      <c r="L490" s="47">
        <f>IF(I490="Product",IF(K490/'Commission Rate and Quota'!$D$6&lt;0.5,'Commission Rate and Quota'!$D$20,IF(K490/'Commission Rate and Quota'!$D$6&lt;0.75,'Commission Rate and Quota'!$D$21,IF(K490/'Commission Rate and Quota'!$D$6&lt;0.9,'Commission Rate and Quota'!$D$22,IF('Impact of Quota'!K490/'Commission Rate and Quota'!$D$6&lt;1,'Commission Rate and Quota'!$D$23,IF('Impact of Quota'!K490/'Commission Rate and Quota'!$D$6&lt;1.25,'Commission Rate and Quota'!$D$24,'Commission Rate and Quota'!$D$25))))),IF(K490/'Commission Rate and Quota'!$E$6&lt;0.5,'Commission Rate and Quota'!$E$20,IF(K490/'Commission Rate and Quota'!$E$6&lt;0.75,'Commission Rate and Quota'!$E$21,IF(K490/'Commission Rate and Quota'!$E$6&lt;0.9,'Commission Rate and Quota'!$E$22,IF(K490/'Commission Rate and Quota'!$E$6&lt;1,'Commission Rate and Quota'!$E$23,IF(K490/'Commission Rate and Quota'!$E$6&lt;1.25,'Commission Rate and Quota'!$E$24,'Commission Rate and Quota'!$E$25))))))</f>
        <v>0.08</v>
      </c>
      <c r="M490" s="46">
        <f t="shared" si="43"/>
        <v>241.92000000000002</v>
      </c>
      <c r="N490" s="51">
        <f>IF(I490="Product",K490/'Commission Rate and Quota'!$D$6,K490/'Commission Rate and Quota'!$E$6)</f>
        <v>0.83458408985702592</v>
      </c>
      <c r="O490" s="43">
        <f t="shared" si="44"/>
        <v>0</v>
      </c>
      <c r="P490" s="29">
        <f t="shared" si="45"/>
        <v>0.27777777777777779</v>
      </c>
      <c r="Q490" s="47">
        <f>IF(I490="Product",IF(K490/$S$4&lt;0.5,'Commission Rate and Quota'!$D$20,IF(K490/$S$4&lt;0.75,'Commission Rate and Quota'!$D$21,IF(K490/$S$4&lt;0.9,'Commission Rate and Quota'!$D$22,IF('Impact of Quota'!K490/'Commission Rate and Quota'!$D$6&lt;1,'Commission Rate and Quota'!$D$23,IF('Impact of Quota'!K490/$S$4&lt;1.25,'Commission Rate and Quota'!$D$24,'Commission Rate and Quota'!$D$25))))),IF(K490/$S$4&lt;0.5,'Commission Rate and Quota'!$E$20,IF(K490/$S$4&lt;0.75,'Commission Rate and Quota'!$E$21,IF(K490/$S$4&lt;0.9,'Commission Rate and Quota'!$E$22,IF(K490/$S$4&lt;1,'Commission Rate and Quota'!$E$23,IF(K490/$S$4&lt;1.25,'Commission Rate and Quota'!$E$24,'Commission Rate and Quota'!$E$25))))))</f>
        <v>0.05</v>
      </c>
      <c r="R490" s="34">
        <f t="shared" si="42"/>
        <v>151.20000000000002</v>
      </c>
    </row>
    <row r="491" spans="1:18" x14ac:dyDescent="0.25">
      <c r="A491" s="43" t="s">
        <v>260</v>
      </c>
      <c r="B491" s="44">
        <v>45857</v>
      </c>
      <c r="C491" s="43">
        <v>168699</v>
      </c>
      <c r="D491" s="45">
        <v>249.48</v>
      </c>
      <c r="E491" s="45">
        <v>0</v>
      </c>
      <c r="F491" s="43" t="s">
        <v>33</v>
      </c>
      <c r="G491" s="43">
        <v>762668</v>
      </c>
      <c r="H491" s="43" t="s">
        <v>15</v>
      </c>
      <c r="I491" s="43" t="s">
        <v>34</v>
      </c>
      <c r="J491" s="43" t="s">
        <v>13</v>
      </c>
      <c r="K491" s="46">
        <f t="shared" si="41"/>
        <v>696174.09999999986</v>
      </c>
      <c r="L491" s="47">
        <f>IF(I491="Product",IF(K491/'Commission Rate and Quota'!$D$6&lt;0.5,'Commission Rate and Quota'!$D$20,IF(K491/'Commission Rate and Quota'!$D$6&lt;0.75,'Commission Rate and Quota'!$D$21,IF(K491/'Commission Rate and Quota'!$D$6&lt;0.9,'Commission Rate and Quota'!$D$22,IF('Impact of Quota'!K491/'Commission Rate and Quota'!$D$6&lt;1,'Commission Rate and Quota'!$D$23,IF('Impact of Quota'!K491/'Commission Rate and Quota'!$D$6&lt;1.25,'Commission Rate and Quota'!$D$24,'Commission Rate and Quota'!$D$25))))),IF(K491/'Commission Rate and Quota'!$E$6&lt;0.5,'Commission Rate and Quota'!$E$20,IF(K491/'Commission Rate and Quota'!$E$6&lt;0.75,'Commission Rate and Quota'!$E$21,IF(K491/'Commission Rate and Quota'!$E$6&lt;0.9,'Commission Rate and Quota'!$E$22,IF(K491/'Commission Rate and Quota'!$E$6&lt;1,'Commission Rate and Quota'!$E$23,IF(K491/'Commission Rate and Quota'!$E$6&lt;1.25,'Commission Rate and Quota'!$E$24,'Commission Rate and Quota'!$E$25))))))</f>
        <v>0.08</v>
      </c>
      <c r="M491" s="46">
        <f t="shared" si="43"/>
        <v>19.958400000000001</v>
      </c>
      <c r="N491" s="51">
        <f>IF(I491="Product",K491/'Commission Rate and Quota'!$D$6,K491/'Commission Rate and Quota'!$E$6)</f>
        <v>0.83488327748849311</v>
      </c>
      <c r="O491" s="43">
        <f t="shared" si="44"/>
        <v>0</v>
      </c>
      <c r="P491" s="29">
        <f t="shared" si="45"/>
        <v>0</v>
      </c>
      <c r="Q491" s="47">
        <f>IF(I491="Product",IF(K491/$S$4&lt;0.5,'Commission Rate and Quota'!$D$20,IF(K491/$S$4&lt;0.75,'Commission Rate and Quota'!$D$21,IF(K491/$S$4&lt;0.9,'Commission Rate and Quota'!$D$22,IF('Impact of Quota'!K491/'Commission Rate and Quota'!$D$6&lt;1,'Commission Rate and Quota'!$D$23,IF('Impact of Quota'!K491/$S$4&lt;1.25,'Commission Rate and Quota'!$D$24,'Commission Rate and Quota'!$D$25))))),IF(K491/$S$4&lt;0.5,'Commission Rate and Quota'!$E$20,IF(K491/$S$4&lt;0.75,'Commission Rate and Quota'!$E$21,IF(K491/$S$4&lt;0.9,'Commission Rate and Quota'!$E$22,IF(K491/$S$4&lt;1,'Commission Rate and Quota'!$E$23,IF(K491/$S$4&lt;1.25,'Commission Rate and Quota'!$E$24,'Commission Rate and Quota'!$E$25))))))</f>
        <v>0.05</v>
      </c>
      <c r="R491" s="34">
        <f t="shared" si="42"/>
        <v>12.474</v>
      </c>
    </row>
    <row r="492" spans="1:18" x14ac:dyDescent="0.25">
      <c r="A492" s="43" t="s">
        <v>137</v>
      </c>
      <c r="B492" s="44">
        <v>45868</v>
      </c>
      <c r="C492" s="43">
        <v>67123</v>
      </c>
      <c r="D492" s="45">
        <v>11600</v>
      </c>
      <c r="E492" s="45">
        <v>11600</v>
      </c>
      <c r="F492" s="43" t="s">
        <v>33</v>
      </c>
      <c r="G492" s="43">
        <v>762668</v>
      </c>
      <c r="H492" s="43" t="s">
        <v>15</v>
      </c>
      <c r="I492" s="43" t="s">
        <v>34</v>
      </c>
      <c r="J492" s="43" t="s">
        <v>13</v>
      </c>
      <c r="K492" s="46">
        <f t="shared" si="41"/>
        <v>707774.09999999986</v>
      </c>
      <c r="L492" s="47">
        <f>IF(I492="Product",IF(K492/'Commission Rate and Quota'!$D$6&lt;0.5,'Commission Rate and Quota'!$D$20,IF(K492/'Commission Rate and Quota'!$D$6&lt;0.75,'Commission Rate and Quota'!$D$21,IF(K492/'Commission Rate and Quota'!$D$6&lt;0.9,'Commission Rate and Quota'!$D$22,IF('Impact of Quota'!K492/'Commission Rate and Quota'!$D$6&lt;1,'Commission Rate and Quota'!$D$23,IF('Impact of Quota'!K492/'Commission Rate and Quota'!$D$6&lt;1.25,'Commission Rate and Quota'!$D$24,'Commission Rate and Quota'!$D$25))))),IF(K492/'Commission Rate and Quota'!$E$6&lt;0.5,'Commission Rate and Quota'!$E$20,IF(K492/'Commission Rate and Quota'!$E$6&lt;0.75,'Commission Rate and Quota'!$E$21,IF(K492/'Commission Rate and Quota'!$E$6&lt;0.9,'Commission Rate and Quota'!$E$22,IF(K492/'Commission Rate and Quota'!$E$6&lt;1,'Commission Rate and Quota'!$E$23,IF(K492/'Commission Rate and Quota'!$E$6&lt;1.25,'Commission Rate and Quota'!$E$24,'Commission Rate and Quota'!$E$25))))))</f>
        <v>0.08</v>
      </c>
      <c r="M492" s="46">
        <f t="shared" si="43"/>
        <v>928</v>
      </c>
      <c r="N492" s="51">
        <f>IF(I492="Product",K492/'Commission Rate and Quota'!$D$6,K492/'Commission Rate and Quota'!$E$6)</f>
        <v>0.84879451897085578</v>
      </c>
      <c r="O492" s="43">
        <f t="shared" si="44"/>
        <v>0</v>
      </c>
      <c r="P492" s="29">
        <f t="shared" si="45"/>
        <v>1</v>
      </c>
      <c r="Q492" s="47">
        <f>IF(I492="Product",IF(K492/$S$4&lt;0.5,'Commission Rate and Quota'!$D$20,IF(K492/$S$4&lt;0.75,'Commission Rate and Quota'!$D$21,IF(K492/$S$4&lt;0.9,'Commission Rate and Quota'!$D$22,IF('Impact of Quota'!K492/'Commission Rate and Quota'!$D$6&lt;1,'Commission Rate and Quota'!$D$23,IF('Impact of Quota'!K492/$S$4&lt;1.25,'Commission Rate and Quota'!$D$24,'Commission Rate and Quota'!$D$25))))),IF(K492/$S$4&lt;0.5,'Commission Rate and Quota'!$E$20,IF(K492/$S$4&lt;0.75,'Commission Rate and Quota'!$E$21,IF(K492/$S$4&lt;0.9,'Commission Rate and Quota'!$E$22,IF(K492/$S$4&lt;1,'Commission Rate and Quota'!$E$23,IF(K492/$S$4&lt;1.25,'Commission Rate and Quota'!$E$24,'Commission Rate and Quota'!$E$25))))))</f>
        <v>0.05</v>
      </c>
      <c r="R492" s="34">
        <f t="shared" si="42"/>
        <v>580</v>
      </c>
    </row>
    <row r="493" spans="1:18" x14ac:dyDescent="0.25">
      <c r="A493" s="43" t="s">
        <v>83</v>
      </c>
      <c r="B493" s="44">
        <v>45871</v>
      </c>
      <c r="C493" s="43">
        <v>41359</v>
      </c>
      <c r="D493" s="45">
        <v>1169.3399999999999</v>
      </c>
      <c r="E493" s="45">
        <v>140.34</v>
      </c>
      <c r="F493" s="43" t="s">
        <v>33</v>
      </c>
      <c r="G493" s="43">
        <v>762668</v>
      </c>
      <c r="H493" s="43" t="s">
        <v>15</v>
      </c>
      <c r="I493" s="43" t="s">
        <v>34</v>
      </c>
      <c r="J493" s="43" t="s">
        <v>13</v>
      </c>
      <c r="K493" s="46">
        <f t="shared" ref="K493:K541" si="46">K492+D493</f>
        <v>708943.43999999983</v>
      </c>
      <c r="L493" s="47">
        <f>IF(I493="Product",IF(K493/'Commission Rate and Quota'!$D$6&lt;0.5,'Commission Rate and Quota'!$D$20,IF(K493/'Commission Rate and Quota'!$D$6&lt;0.75,'Commission Rate and Quota'!$D$21,IF(K493/'Commission Rate and Quota'!$D$6&lt;0.9,'Commission Rate and Quota'!$D$22,IF('Impact of Quota'!K493/'Commission Rate and Quota'!$D$6&lt;1,'Commission Rate and Quota'!$D$23,IF('Impact of Quota'!K493/'Commission Rate and Quota'!$D$6&lt;1.25,'Commission Rate and Quota'!$D$24,'Commission Rate and Quota'!$D$25))))),IF(K493/'Commission Rate and Quota'!$E$6&lt;0.5,'Commission Rate and Quota'!$E$20,IF(K493/'Commission Rate and Quota'!$E$6&lt;0.75,'Commission Rate and Quota'!$E$21,IF(K493/'Commission Rate and Quota'!$E$6&lt;0.9,'Commission Rate and Quota'!$E$22,IF(K493/'Commission Rate and Quota'!$E$6&lt;1,'Commission Rate and Quota'!$E$23,IF(K493/'Commission Rate and Quota'!$E$6&lt;1.25,'Commission Rate and Quota'!$E$24,'Commission Rate and Quota'!$E$25))))))</f>
        <v>0.08</v>
      </c>
      <c r="M493" s="46">
        <f t="shared" si="43"/>
        <v>93.547199999999989</v>
      </c>
      <c r="N493" s="51">
        <f>IF(I493="Product",K493/'Commission Rate and Quota'!$D$6,K493/'Commission Rate and Quota'!$E$6)</f>
        <v>0.85019684406697527</v>
      </c>
      <c r="O493" s="43">
        <f t="shared" si="44"/>
        <v>0</v>
      </c>
      <c r="P493" s="29">
        <f t="shared" si="45"/>
        <v>0.12001641951870287</v>
      </c>
      <c r="Q493" s="47">
        <f>IF(I493="Product",IF(K493/$S$4&lt;0.5,'Commission Rate and Quota'!$D$20,IF(K493/$S$4&lt;0.75,'Commission Rate and Quota'!$D$21,IF(K493/$S$4&lt;0.9,'Commission Rate and Quota'!$D$22,IF('Impact of Quota'!K493/'Commission Rate and Quota'!$D$6&lt;1,'Commission Rate and Quota'!$D$23,IF('Impact of Quota'!K493/$S$4&lt;1.25,'Commission Rate and Quota'!$D$24,'Commission Rate and Quota'!$D$25))))),IF(K493/$S$4&lt;0.5,'Commission Rate and Quota'!$E$20,IF(K493/$S$4&lt;0.75,'Commission Rate and Quota'!$E$21,IF(K493/$S$4&lt;0.9,'Commission Rate and Quota'!$E$22,IF(K493/$S$4&lt;1,'Commission Rate and Quota'!$E$23,IF(K493/$S$4&lt;1.25,'Commission Rate and Quota'!$E$24,'Commission Rate and Quota'!$E$25))))))</f>
        <v>0.05</v>
      </c>
      <c r="R493" s="34">
        <f t="shared" si="42"/>
        <v>58.466999999999999</v>
      </c>
    </row>
    <row r="494" spans="1:18" x14ac:dyDescent="0.25">
      <c r="A494" s="43" t="s">
        <v>83</v>
      </c>
      <c r="B494" s="44">
        <v>45871</v>
      </c>
      <c r="C494" s="43">
        <v>41359</v>
      </c>
      <c r="D494" s="45">
        <v>22.48</v>
      </c>
      <c r="E494" s="45">
        <v>0</v>
      </c>
      <c r="F494" s="43" t="s">
        <v>33</v>
      </c>
      <c r="G494" s="43">
        <v>762668</v>
      </c>
      <c r="H494" s="43" t="s">
        <v>15</v>
      </c>
      <c r="I494" s="43" t="s">
        <v>34</v>
      </c>
      <c r="J494" s="43" t="s">
        <v>13</v>
      </c>
      <c r="K494" s="46">
        <f t="shared" si="46"/>
        <v>708965.91999999981</v>
      </c>
      <c r="L494" s="47">
        <f>IF(I494="Product",IF(K494/'Commission Rate and Quota'!$D$6&lt;0.5,'Commission Rate and Quota'!$D$20,IF(K494/'Commission Rate and Quota'!$D$6&lt;0.75,'Commission Rate and Quota'!$D$21,IF(K494/'Commission Rate and Quota'!$D$6&lt;0.9,'Commission Rate and Quota'!$D$22,IF('Impact of Quota'!K494/'Commission Rate and Quota'!$D$6&lt;1,'Commission Rate and Quota'!$D$23,IF('Impact of Quota'!K494/'Commission Rate and Quota'!$D$6&lt;1.25,'Commission Rate and Quota'!$D$24,'Commission Rate and Quota'!$D$25))))),IF(K494/'Commission Rate and Quota'!$E$6&lt;0.5,'Commission Rate and Quota'!$E$20,IF(K494/'Commission Rate and Quota'!$E$6&lt;0.75,'Commission Rate and Quota'!$E$21,IF(K494/'Commission Rate and Quota'!$E$6&lt;0.9,'Commission Rate and Quota'!$E$22,IF(K494/'Commission Rate and Quota'!$E$6&lt;1,'Commission Rate and Quota'!$E$23,IF(K494/'Commission Rate and Quota'!$E$6&lt;1.25,'Commission Rate and Quota'!$E$24,'Commission Rate and Quota'!$E$25))))))</f>
        <v>0.08</v>
      </c>
      <c r="M494" s="46">
        <f t="shared" si="43"/>
        <v>1.7984</v>
      </c>
      <c r="N494" s="51">
        <f>IF(I494="Product",K494/'Commission Rate and Quota'!$D$6,K494/'Commission Rate and Quota'!$E$6)</f>
        <v>0.85022380309357204</v>
      </c>
      <c r="O494" s="43">
        <f t="shared" si="44"/>
        <v>0</v>
      </c>
      <c r="P494" s="29">
        <f t="shared" si="45"/>
        <v>0</v>
      </c>
      <c r="Q494" s="47">
        <f>IF(I494="Product",IF(K494/$S$4&lt;0.5,'Commission Rate and Quota'!$D$20,IF(K494/$S$4&lt;0.75,'Commission Rate and Quota'!$D$21,IF(K494/$S$4&lt;0.9,'Commission Rate and Quota'!$D$22,IF('Impact of Quota'!K494/'Commission Rate and Quota'!$D$6&lt;1,'Commission Rate and Quota'!$D$23,IF('Impact of Quota'!K494/$S$4&lt;1.25,'Commission Rate and Quota'!$D$24,'Commission Rate and Quota'!$D$25))))),IF(K494/$S$4&lt;0.5,'Commission Rate and Quota'!$E$20,IF(K494/$S$4&lt;0.75,'Commission Rate and Quota'!$E$21,IF(K494/$S$4&lt;0.9,'Commission Rate and Quota'!$E$22,IF(K494/$S$4&lt;1,'Commission Rate and Quota'!$E$23,IF(K494/$S$4&lt;1.25,'Commission Rate and Quota'!$E$24,'Commission Rate and Quota'!$E$25))))))</f>
        <v>0.05</v>
      </c>
      <c r="R494" s="34">
        <f t="shared" si="42"/>
        <v>1.1240000000000001</v>
      </c>
    </row>
    <row r="495" spans="1:18" x14ac:dyDescent="0.25">
      <c r="A495" s="43" t="s">
        <v>135</v>
      </c>
      <c r="B495" s="44">
        <v>45892</v>
      </c>
      <c r="C495" s="43">
        <v>58426</v>
      </c>
      <c r="D495" s="45">
        <v>465.6</v>
      </c>
      <c r="E495" s="45">
        <v>59.23</v>
      </c>
      <c r="F495" s="43" t="s">
        <v>33</v>
      </c>
      <c r="G495" s="43">
        <v>762668</v>
      </c>
      <c r="H495" s="43" t="s">
        <v>15</v>
      </c>
      <c r="I495" s="43" t="s">
        <v>34</v>
      </c>
      <c r="J495" s="43" t="s">
        <v>13</v>
      </c>
      <c r="K495" s="46">
        <f t="shared" si="46"/>
        <v>709431.51999999979</v>
      </c>
      <c r="L495" s="47">
        <f>IF(I495="Product",IF(K495/'Commission Rate and Quota'!$D$6&lt;0.5,'Commission Rate and Quota'!$D$20,IF(K495/'Commission Rate and Quota'!$D$6&lt;0.75,'Commission Rate and Quota'!$D$21,IF(K495/'Commission Rate and Quota'!$D$6&lt;0.9,'Commission Rate and Quota'!$D$22,IF('Impact of Quota'!K495/'Commission Rate and Quota'!$D$6&lt;1,'Commission Rate and Quota'!$D$23,IF('Impact of Quota'!K495/'Commission Rate and Quota'!$D$6&lt;1.25,'Commission Rate and Quota'!$D$24,'Commission Rate and Quota'!$D$25))))),IF(K495/'Commission Rate and Quota'!$E$6&lt;0.5,'Commission Rate and Quota'!$E$20,IF(K495/'Commission Rate and Quota'!$E$6&lt;0.75,'Commission Rate and Quota'!$E$21,IF(K495/'Commission Rate and Quota'!$E$6&lt;0.9,'Commission Rate and Quota'!$E$22,IF(K495/'Commission Rate and Quota'!$E$6&lt;1,'Commission Rate and Quota'!$E$23,IF(K495/'Commission Rate and Quota'!$E$6&lt;1.25,'Commission Rate and Quota'!$E$24,'Commission Rate and Quota'!$E$25))))))</f>
        <v>0.08</v>
      </c>
      <c r="M495" s="46">
        <f t="shared" si="43"/>
        <v>37.248000000000005</v>
      </c>
      <c r="N495" s="51">
        <f>IF(I495="Product",K495/'Commission Rate and Quota'!$D$6,K495/'Commission Rate and Quota'!$E$6)</f>
        <v>0.85078217154479518</v>
      </c>
      <c r="O495" s="43">
        <f t="shared" si="44"/>
        <v>0</v>
      </c>
      <c r="P495" s="29">
        <f t="shared" si="45"/>
        <v>0.12721219931271477</v>
      </c>
      <c r="Q495" s="47">
        <f>IF(I495="Product",IF(K495/$S$4&lt;0.5,'Commission Rate and Quota'!$D$20,IF(K495/$S$4&lt;0.75,'Commission Rate and Quota'!$D$21,IF(K495/$S$4&lt;0.9,'Commission Rate and Quota'!$D$22,IF('Impact of Quota'!K495/'Commission Rate and Quota'!$D$6&lt;1,'Commission Rate and Quota'!$D$23,IF('Impact of Quota'!K495/$S$4&lt;1.25,'Commission Rate and Quota'!$D$24,'Commission Rate and Quota'!$D$25))))),IF(K495/$S$4&lt;0.5,'Commission Rate and Quota'!$E$20,IF(K495/$S$4&lt;0.75,'Commission Rate and Quota'!$E$21,IF(K495/$S$4&lt;0.9,'Commission Rate and Quota'!$E$22,IF(K495/$S$4&lt;1,'Commission Rate and Quota'!$E$23,IF(K495/$S$4&lt;1.25,'Commission Rate and Quota'!$E$24,'Commission Rate and Quota'!$E$25))))))</f>
        <v>0.05</v>
      </c>
      <c r="R495" s="34">
        <f t="shared" si="42"/>
        <v>23.28</v>
      </c>
    </row>
    <row r="496" spans="1:18" x14ac:dyDescent="0.25">
      <c r="A496" s="43" t="s">
        <v>135</v>
      </c>
      <c r="B496" s="44">
        <v>45892</v>
      </c>
      <c r="C496" s="43">
        <v>58426</v>
      </c>
      <c r="D496" s="45">
        <v>38.42</v>
      </c>
      <c r="E496" s="45">
        <v>0</v>
      </c>
      <c r="F496" s="43" t="s">
        <v>33</v>
      </c>
      <c r="G496" s="43">
        <v>762668</v>
      </c>
      <c r="H496" s="43" t="s">
        <v>15</v>
      </c>
      <c r="I496" s="43" t="s">
        <v>34</v>
      </c>
      <c r="J496" s="43" t="s">
        <v>13</v>
      </c>
      <c r="K496" s="46">
        <f t="shared" si="46"/>
        <v>709469.93999999983</v>
      </c>
      <c r="L496" s="47">
        <f>IF(I496="Product",IF(K496/'Commission Rate and Quota'!$D$6&lt;0.5,'Commission Rate and Quota'!$D$20,IF(K496/'Commission Rate and Quota'!$D$6&lt;0.75,'Commission Rate and Quota'!$D$21,IF(K496/'Commission Rate and Quota'!$D$6&lt;0.9,'Commission Rate and Quota'!$D$22,IF('Impact of Quota'!K496/'Commission Rate and Quota'!$D$6&lt;1,'Commission Rate and Quota'!$D$23,IF('Impact of Quota'!K496/'Commission Rate and Quota'!$D$6&lt;1.25,'Commission Rate and Quota'!$D$24,'Commission Rate and Quota'!$D$25))))),IF(K496/'Commission Rate and Quota'!$E$6&lt;0.5,'Commission Rate and Quota'!$E$20,IF(K496/'Commission Rate and Quota'!$E$6&lt;0.75,'Commission Rate and Quota'!$E$21,IF(K496/'Commission Rate and Quota'!$E$6&lt;0.9,'Commission Rate and Quota'!$E$22,IF(K496/'Commission Rate and Quota'!$E$6&lt;1,'Commission Rate and Quota'!$E$23,IF(K496/'Commission Rate and Quota'!$E$6&lt;1.25,'Commission Rate and Quota'!$E$24,'Commission Rate and Quota'!$E$25))))))</f>
        <v>0.08</v>
      </c>
      <c r="M496" s="46">
        <f t="shared" si="43"/>
        <v>3.0736000000000003</v>
      </c>
      <c r="N496" s="51">
        <f>IF(I496="Product",K496/'Commission Rate and Quota'!$D$6,K496/'Commission Rate and Quota'!$E$6)</f>
        <v>0.85082824653598077</v>
      </c>
      <c r="O496" s="43">
        <f t="shared" si="44"/>
        <v>0</v>
      </c>
      <c r="P496" s="29">
        <f t="shared" si="45"/>
        <v>0</v>
      </c>
      <c r="Q496" s="47">
        <f>IF(I496="Product",IF(K496/$S$4&lt;0.5,'Commission Rate and Quota'!$D$20,IF(K496/$S$4&lt;0.75,'Commission Rate and Quota'!$D$21,IF(K496/$S$4&lt;0.9,'Commission Rate and Quota'!$D$22,IF('Impact of Quota'!K496/'Commission Rate and Quota'!$D$6&lt;1,'Commission Rate and Quota'!$D$23,IF('Impact of Quota'!K496/$S$4&lt;1.25,'Commission Rate and Quota'!$D$24,'Commission Rate and Quota'!$D$25))))),IF(K496/$S$4&lt;0.5,'Commission Rate and Quota'!$E$20,IF(K496/$S$4&lt;0.75,'Commission Rate and Quota'!$E$21,IF(K496/$S$4&lt;0.9,'Commission Rate and Quota'!$E$22,IF(K496/$S$4&lt;1,'Commission Rate and Quota'!$E$23,IF(K496/$S$4&lt;1.25,'Commission Rate and Quota'!$E$24,'Commission Rate and Quota'!$E$25))))))</f>
        <v>0.05</v>
      </c>
      <c r="R496" s="34">
        <f t="shared" si="42"/>
        <v>1.9210000000000003</v>
      </c>
    </row>
    <row r="497" spans="1:18" x14ac:dyDescent="0.25">
      <c r="A497" s="43" t="s">
        <v>159</v>
      </c>
      <c r="B497" s="44">
        <v>45904</v>
      </c>
      <c r="C497" s="43">
        <v>77535</v>
      </c>
      <c r="D497" s="45">
        <v>33728.74</v>
      </c>
      <c r="E497" s="45">
        <v>4981.84</v>
      </c>
      <c r="F497" s="43" t="s">
        <v>33</v>
      </c>
      <c r="G497" s="43">
        <v>762668</v>
      </c>
      <c r="H497" s="43" t="s">
        <v>15</v>
      </c>
      <c r="I497" s="43" t="s">
        <v>34</v>
      </c>
      <c r="J497" s="43" t="s">
        <v>13</v>
      </c>
      <c r="K497" s="46">
        <f t="shared" si="46"/>
        <v>743198.67999999982</v>
      </c>
      <c r="L497" s="47">
        <f>IF(I497="Product",IF(K497/'Commission Rate and Quota'!$D$6&lt;0.5,'Commission Rate and Quota'!$D$20,IF(K497/'Commission Rate and Quota'!$D$6&lt;0.75,'Commission Rate and Quota'!$D$21,IF(K497/'Commission Rate and Quota'!$D$6&lt;0.9,'Commission Rate and Quota'!$D$22,IF('Impact of Quota'!K497/'Commission Rate and Quota'!$D$6&lt;1,'Commission Rate and Quota'!$D$23,IF('Impact of Quota'!K497/'Commission Rate and Quota'!$D$6&lt;1.25,'Commission Rate and Quota'!$D$24,'Commission Rate and Quota'!$D$25))))),IF(K497/'Commission Rate and Quota'!$E$6&lt;0.5,'Commission Rate and Quota'!$E$20,IF(K497/'Commission Rate and Quota'!$E$6&lt;0.75,'Commission Rate and Quota'!$E$21,IF(K497/'Commission Rate and Quota'!$E$6&lt;0.9,'Commission Rate and Quota'!$E$22,IF(K497/'Commission Rate and Quota'!$E$6&lt;1,'Commission Rate and Quota'!$E$23,IF(K497/'Commission Rate and Quota'!$E$6&lt;1.25,'Commission Rate and Quota'!$E$24,'Commission Rate and Quota'!$E$25))))))</f>
        <v>0.08</v>
      </c>
      <c r="M497" s="46">
        <f t="shared" si="43"/>
        <v>2698.2991999999999</v>
      </c>
      <c r="N497" s="51">
        <f>IF(I497="Product",K497/'Commission Rate and Quota'!$D$6,K497/'Commission Rate and Quota'!$E$6)</f>
        <v>0.89127726783217265</v>
      </c>
      <c r="O497" s="43">
        <f t="shared" si="44"/>
        <v>0</v>
      </c>
      <c r="P497" s="29">
        <f t="shared" si="45"/>
        <v>0.14770311609624315</v>
      </c>
      <c r="Q497" s="47">
        <f>IF(I497="Product",IF(K497/$S$4&lt;0.5,'Commission Rate and Quota'!$D$20,IF(K497/$S$4&lt;0.75,'Commission Rate and Quota'!$D$21,IF(K497/$S$4&lt;0.9,'Commission Rate and Quota'!$D$22,IF('Impact of Quota'!K497/'Commission Rate and Quota'!$D$6&lt;1,'Commission Rate and Quota'!$D$23,IF('Impact of Quota'!K497/$S$4&lt;1.25,'Commission Rate and Quota'!$D$24,'Commission Rate and Quota'!$D$25))))),IF(K497/$S$4&lt;0.5,'Commission Rate and Quota'!$E$20,IF(K497/$S$4&lt;0.75,'Commission Rate and Quota'!$E$21,IF(K497/$S$4&lt;0.9,'Commission Rate and Quota'!$E$22,IF(K497/$S$4&lt;1,'Commission Rate and Quota'!$E$23,IF(K497/$S$4&lt;1.25,'Commission Rate and Quota'!$E$24,'Commission Rate and Quota'!$E$25))))))</f>
        <v>0.05</v>
      </c>
      <c r="R497" s="34">
        <f t="shared" si="42"/>
        <v>1686.4369999999999</v>
      </c>
    </row>
    <row r="498" spans="1:18" x14ac:dyDescent="0.25">
      <c r="A498" s="43" t="s">
        <v>159</v>
      </c>
      <c r="B498" s="44">
        <v>45904</v>
      </c>
      <c r="C498" s="43">
        <v>77535</v>
      </c>
      <c r="D498" s="45">
        <v>2782.65</v>
      </c>
      <c r="E498" s="45">
        <v>0</v>
      </c>
      <c r="F498" s="43" t="s">
        <v>33</v>
      </c>
      <c r="G498" s="43">
        <v>762668</v>
      </c>
      <c r="H498" s="43" t="s">
        <v>15</v>
      </c>
      <c r="I498" s="43" t="s">
        <v>34</v>
      </c>
      <c r="J498" s="43" t="s">
        <v>13</v>
      </c>
      <c r="K498" s="46">
        <f t="shared" si="46"/>
        <v>745981.32999999984</v>
      </c>
      <c r="L498" s="47">
        <f>IF(I498="Product",IF(K498/'Commission Rate and Quota'!$D$6&lt;0.5,'Commission Rate and Quota'!$D$20,IF(K498/'Commission Rate and Quota'!$D$6&lt;0.75,'Commission Rate and Quota'!$D$21,IF(K498/'Commission Rate and Quota'!$D$6&lt;0.9,'Commission Rate and Quota'!$D$22,IF('Impact of Quota'!K498/'Commission Rate and Quota'!$D$6&lt;1,'Commission Rate and Quota'!$D$23,IF('Impact of Quota'!K498/'Commission Rate and Quota'!$D$6&lt;1.25,'Commission Rate and Quota'!$D$24,'Commission Rate and Quota'!$D$25))))),IF(K498/'Commission Rate and Quota'!$E$6&lt;0.5,'Commission Rate and Quota'!$E$20,IF(K498/'Commission Rate and Quota'!$E$6&lt;0.75,'Commission Rate and Quota'!$E$21,IF(K498/'Commission Rate and Quota'!$E$6&lt;0.9,'Commission Rate and Quota'!$E$22,IF(K498/'Commission Rate and Quota'!$E$6&lt;1,'Commission Rate and Quota'!$E$23,IF(K498/'Commission Rate and Quota'!$E$6&lt;1.25,'Commission Rate and Quota'!$E$24,'Commission Rate and Quota'!$E$25))))))</f>
        <v>0.08</v>
      </c>
      <c r="M498" s="46">
        <f t="shared" si="43"/>
        <v>222.61200000000002</v>
      </c>
      <c r="N498" s="51">
        <f>IF(I498="Product",K498/'Commission Rate and Quota'!$D$6,K498/'Commission Rate and Quota'!$E$6)</f>
        <v>0.89461434680724994</v>
      </c>
      <c r="O498" s="43">
        <f t="shared" si="44"/>
        <v>0</v>
      </c>
      <c r="P498" s="29">
        <f t="shared" si="45"/>
        <v>0</v>
      </c>
      <c r="Q498" s="47">
        <f>IF(I498="Product",IF(K498/$S$4&lt;0.5,'Commission Rate and Quota'!$D$20,IF(K498/$S$4&lt;0.75,'Commission Rate and Quota'!$D$21,IF(K498/$S$4&lt;0.9,'Commission Rate and Quota'!$D$22,IF('Impact of Quota'!K498/'Commission Rate and Quota'!$D$6&lt;1,'Commission Rate and Quota'!$D$23,IF('Impact of Quota'!K498/$S$4&lt;1.25,'Commission Rate and Quota'!$D$24,'Commission Rate and Quota'!$D$25))))),IF(K498/$S$4&lt;0.5,'Commission Rate and Quota'!$E$20,IF(K498/$S$4&lt;0.75,'Commission Rate and Quota'!$E$21,IF(K498/$S$4&lt;0.9,'Commission Rate and Quota'!$E$22,IF(K498/$S$4&lt;1,'Commission Rate and Quota'!$E$23,IF(K498/$S$4&lt;1.25,'Commission Rate and Quota'!$E$24,'Commission Rate and Quota'!$E$25))))))</f>
        <v>0.05</v>
      </c>
      <c r="R498" s="34">
        <f t="shared" si="42"/>
        <v>139.13250000000002</v>
      </c>
    </row>
    <row r="499" spans="1:18" x14ac:dyDescent="0.25">
      <c r="A499" s="43" t="s">
        <v>160</v>
      </c>
      <c r="B499" s="44">
        <v>45907</v>
      </c>
      <c r="C499" s="43">
        <v>77535</v>
      </c>
      <c r="D499" s="45">
        <v>4812</v>
      </c>
      <c r="E499" s="45">
        <v>866.1</v>
      </c>
      <c r="F499" s="43" t="s">
        <v>33</v>
      </c>
      <c r="G499" s="43">
        <v>762668</v>
      </c>
      <c r="H499" s="43" t="s">
        <v>15</v>
      </c>
      <c r="I499" s="43" t="s">
        <v>34</v>
      </c>
      <c r="J499" s="43" t="s">
        <v>13</v>
      </c>
      <c r="K499" s="46">
        <f t="shared" si="46"/>
        <v>750793.32999999984</v>
      </c>
      <c r="L499" s="47">
        <f>IF(I499="Product",IF(K499/'Commission Rate and Quota'!$D$6&lt;0.5,'Commission Rate and Quota'!$D$20,IF(K499/'Commission Rate and Quota'!$D$6&lt;0.75,'Commission Rate and Quota'!$D$21,IF(K499/'Commission Rate and Quota'!$D$6&lt;0.9,'Commission Rate and Quota'!$D$22,IF('Impact of Quota'!K499/'Commission Rate and Quota'!$D$6&lt;1,'Commission Rate and Quota'!$D$23,IF('Impact of Quota'!K499/'Commission Rate and Quota'!$D$6&lt;1.25,'Commission Rate and Quota'!$D$24,'Commission Rate and Quota'!$D$25))))),IF(K499/'Commission Rate and Quota'!$E$6&lt;0.5,'Commission Rate and Quota'!$E$20,IF(K499/'Commission Rate and Quota'!$E$6&lt;0.75,'Commission Rate and Quota'!$E$21,IF(K499/'Commission Rate and Quota'!$E$6&lt;0.9,'Commission Rate and Quota'!$E$22,IF(K499/'Commission Rate and Quota'!$E$6&lt;1,'Commission Rate and Quota'!$E$23,IF(K499/'Commission Rate and Quota'!$E$6&lt;1.25,'Commission Rate and Quota'!$E$24,'Commission Rate and Quota'!$E$25))))))</f>
        <v>0.14000000000000001</v>
      </c>
      <c r="M499" s="46">
        <f t="shared" si="43"/>
        <v>673.68000000000006</v>
      </c>
      <c r="N499" s="51">
        <f>IF(I499="Product",K499/'Commission Rate and Quota'!$D$6,K499/'Commission Rate and Quota'!$E$6)</f>
        <v>0.90038511353251971</v>
      </c>
      <c r="O499" s="43">
        <f t="shared" si="44"/>
        <v>0</v>
      </c>
      <c r="P499" s="29">
        <f t="shared" si="45"/>
        <v>0.17998753117206984</v>
      </c>
      <c r="Q499" s="47">
        <f>IF(I499="Product",IF(K499/$S$4&lt;0.5,'Commission Rate and Quota'!$D$20,IF(K499/$S$4&lt;0.75,'Commission Rate and Quota'!$D$21,IF(K499/$S$4&lt;0.9,'Commission Rate and Quota'!$D$22,IF('Impact of Quota'!K499/'Commission Rate and Quota'!$D$6&lt;1,'Commission Rate and Quota'!$D$23,IF('Impact of Quota'!K499/$S$4&lt;1.25,'Commission Rate and Quota'!$D$24,'Commission Rate and Quota'!$D$25))))),IF(K499/$S$4&lt;0.5,'Commission Rate and Quota'!$E$20,IF(K499/$S$4&lt;0.75,'Commission Rate and Quota'!$E$21,IF(K499/$S$4&lt;0.9,'Commission Rate and Quota'!$E$22,IF(K499/$S$4&lt;1,'Commission Rate and Quota'!$E$23,IF(K499/$S$4&lt;1.25,'Commission Rate and Quota'!$E$24,'Commission Rate and Quota'!$E$25))))))</f>
        <v>0.05</v>
      </c>
      <c r="R499" s="34">
        <f t="shared" si="42"/>
        <v>240.60000000000002</v>
      </c>
    </row>
    <row r="500" spans="1:18" x14ac:dyDescent="0.25">
      <c r="A500" s="43" t="s">
        <v>160</v>
      </c>
      <c r="B500" s="44">
        <v>45907</v>
      </c>
      <c r="C500" s="43">
        <v>77535</v>
      </c>
      <c r="D500" s="45">
        <v>396.99</v>
      </c>
      <c r="E500" s="45">
        <v>0</v>
      </c>
      <c r="F500" s="43" t="s">
        <v>33</v>
      </c>
      <c r="G500" s="43">
        <v>762668</v>
      </c>
      <c r="H500" s="43" t="s">
        <v>15</v>
      </c>
      <c r="I500" s="43" t="s">
        <v>34</v>
      </c>
      <c r="J500" s="43" t="s">
        <v>13</v>
      </c>
      <c r="K500" s="46">
        <f t="shared" si="46"/>
        <v>751190.31999999983</v>
      </c>
      <c r="L500" s="47">
        <f>IF(I500="Product",IF(K500/'Commission Rate and Quota'!$D$6&lt;0.5,'Commission Rate and Quota'!$D$20,IF(K500/'Commission Rate and Quota'!$D$6&lt;0.75,'Commission Rate and Quota'!$D$21,IF(K500/'Commission Rate and Quota'!$D$6&lt;0.9,'Commission Rate and Quota'!$D$22,IF('Impact of Quota'!K500/'Commission Rate and Quota'!$D$6&lt;1,'Commission Rate and Quota'!$D$23,IF('Impact of Quota'!K500/'Commission Rate and Quota'!$D$6&lt;1.25,'Commission Rate and Quota'!$D$24,'Commission Rate and Quota'!$D$25))))),IF(K500/'Commission Rate and Quota'!$E$6&lt;0.5,'Commission Rate and Quota'!$E$20,IF(K500/'Commission Rate and Quota'!$E$6&lt;0.75,'Commission Rate and Quota'!$E$21,IF(K500/'Commission Rate and Quota'!$E$6&lt;0.9,'Commission Rate and Quota'!$E$22,IF(K500/'Commission Rate and Quota'!$E$6&lt;1,'Commission Rate and Quota'!$E$23,IF(K500/'Commission Rate and Quota'!$E$6&lt;1.25,'Commission Rate and Quota'!$E$24,'Commission Rate and Quota'!$E$25))))))</f>
        <v>0.14000000000000001</v>
      </c>
      <c r="M500" s="46">
        <f t="shared" si="43"/>
        <v>55.578600000000009</v>
      </c>
      <c r="N500" s="51">
        <f>IF(I500="Product",K500/'Commission Rate and Quota'!$D$6,K500/'Commission Rate and Quota'!$E$6)</f>
        <v>0.90086120178735452</v>
      </c>
      <c r="O500" s="43">
        <f t="shared" si="44"/>
        <v>0</v>
      </c>
      <c r="P500" s="29">
        <f t="shared" si="45"/>
        <v>0</v>
      </c>
      <c r="Q500" s="47">
        <f>IF(I500="Product",IF(K500/$S$4&lt;0.5,'Commission Rate and Quota'!$D$20,IF(K500/$S$4&lt;0.75,'Commission Rate and Quota'!$D$21,IF(K500/$S$4&lt;0.9,'Commission Rate and Quota'!$D$22,IF('Impact of Quota'!K500/'Commission Rate and Quota'!$D$6&lt;1,'Commission Rate and Quota'!$D$23,IF('Impact of Quota'!K500/$S$4&lt;1.25,'Commission Rate and Quota'!$D$24,'Commission Rate and Quota'!$D$25))))),IF(K500/$S$4&lt;0.5,'Commission Rate and Quota'!$E$20,IF(K500/$S$4&lt;0.75,'Commission Rate and Quota'!$E$21,IF(K500/$S$4&lt;0.9,'Commission Rate and Quota'!$E$22,IF(K500/$S$4&lt;1,'Commission Rate and Quota'!$E$23,IF(K500/$S$4&lt;1.25,'Commission Rate and Quota'!$E$24,'Commission Rate and Quota'!$E$25))))))</f>
        <v>0.05</v>
      </c>
      <c r="R500" s="34">
        <f t="shared" si="42"/>
        <v>19.849500000000003</v>
      </c>
    </row>
    <row r="501" spans="1:18" x14ac:dyDescent="0.25">
      <c r="A501" s="43" t="s">
        <v>84</v>
      </c>
      <c r="B501" s="44">
        <v>45921</v>
      </c>
      <c r="C501" s="43">
        <v>41359</v>
      </c>
      <c r="D501" s="45">
        <v>12432</v>
      </c>
      <c r="E501" s="45">
        <v>992</v>
      </c>
      <c r="F501" s="43" t="s">
        <v>33</v>
      </c>
      <c r="G501" s="43">
        <v>762668</v>
      </c>
      <c r="H501" s="43" t="s">
        <v>15</v>
      </c>
      <c r="I501" s="43" t="s">
        <v>34</v>
      </c>
      <c r="J501" s="43" t="s">
        <v>13</v>
      </c>
      <c r="K501" s="46">
        <f t="shared" si="46"/>
        <v>763622.31999999983</v>
      </c>
      <c r="L501" s="47">
        <f>IF(I501="Product",IF(K501/'Commission Rate and Quota'!$D$6&lt;0.5,'Commission Rate and Quota'!$D$20,IF(K501/'Commission Rate and Quota'!$D$6&lt;0.75,'Commission Rate and Quota'!$D$21,IF(K501/'Commission Rate and Quota'!$D$6&lt;0.9,'Commission Rate and Quota'!$D$22,IF('Impact of Quota'!K501/'Commission Rate and Quota'!$D$6&lt;1,'Commission Rate and Quota'!$D$23,IF('Impact of Quota'!K501/'Commission Rate and Quota'!$D$6&lt;1.25,'Commission Rate and Quota'!$D$24,'Commission Rate and Quota'!$D$25))))),IF(K501/'Commission Rate and Quota'!$E$6&lt;0.5,'Commission Rate and Quota'!$E$20,IF(K501/'Commission Rate and Quota'!$E$6&lt;0.75,'Commission Rate and Quota'!$E$21,IF(K501/'Commission Rate and Quota'!$E$6&lt;0.9,'Commission Rate and Quota'!$E$22,IF(K501/'Commission Rate and Quota'!$E$6&lt;1,'Commission Rate and Quota'!$E$23,IF(K501/'Commission Rate and Quota'!$E$6&lt;1.25,'Commission Rate and Quota'!$E$24,'Commission Rate and Quota'!$E$25))))))</f>
        <v>0.14000000000000001</v>
      </c>
      <c r="M501" s="46">
        <f t="shared" si="43"/>
        <v>1740.4800000000002</v>
      </c>
      <c r="N501" s="51">
        <f>IF(I501="Product",K501/'Commission Rate and Quota'!$D$6,K501/'Commission Rate and Quota'!$E$6)</f>
        <v>0.91577021507259004</v>
      </c>
      <c r="O501" s="43">
        <f t="shared" si="44"/>
        <v>0</v>
      </c>
      <c r="P501" s="29">
        <f t="shared" si="45"/>
        <v>7.9794079794079792E-2</v>
      </c>
      <c r="Q501" s="47">
        <f>IF(I501="Product",IF(K501/$S$4&lt;0.5,'Commission Rate and Quota'!$D$20,IF(K501/$S$4&lt;0.75,'Commission Rate and Quota'!$D$21,IF(K501/$S$4&lt;0.9,'Commission Rate and Quota'!$D$22,IF('Impact of Quota'!K501/'Commission Rate and Quota'!$D$6&lt;1,'Commission Rate and Quota'!$D$23,IF('Impact of Quota'!K501/$S$4&lt;1.25,'Commission Rate and Quota'!$D$24,'Commission Rate and Quota'!$D$25))))),IF(K501/$S$4&lt;0.5,'Commission Rate and Quota'!$E$20,IF(K501/$S$4&lt;0.75,'Commission Rate and Quota'!$E$21,IF(K501/$S$4&lt;0.9,'Commission Rate and Quota'!$E$22,IF(K501/$S$4&lt;1,'Commission Rate and Quota'!$E$23,IF(K501/$S$4&lt;1.25,'Commission Rate and Quota'!$E$24,'Commission Rate and Quota'!$E$25))))))</f>
        <v>0.05</v>
      </c>
      <c r="R501" s="34">
        <f t="shared" si="42"/>
        <v>621.6</v>
      </c>
    </row>
    <row r="502" spans="1:18" x14ac:dyDescent="0.25">
      <c r="A502" s="43" t="s">
        <v>84</v>
      </c>
      <c r="B502" s="44">
        <v>45921</v>
      </c>
      <c r="C502" s="43">
        <v>41359</v>
      </c>
      <c r="D502" s="45">
        <v>1243.53</v>
      </c>
      <c r="E502" s="45">
        <v>99.53</v>
      </c>
      <c r="F502" s="43" t="s">
        <v>33</v>
      </c>
      <c r="G502" s="43">
        <v>762668</v>
      </c>
      <c r="H502" s="43" t="s">
        <v>15</v>
      </c>
      <c r="I502" s="43" t="s">
        <v>34</v>
      </c>
      <c r="J502" s="43" t="s">
        <v>13</v>
      </c>
      <c r="K502" s="46">
        <f t="shared" si="46"/>
        <v>764865.84999999986</v>
      </c>
      <c r="L502" s="47">
        <f>IF(I502="Product",IF(K502/'Commission Rate and Quota'!$D$6&lt;0.5,'Commission Rate and Quota'!$D$20,IF(K502/'Commission Rate and Quota'!$D$6&lt;0.75,'Commission Rate and Quota'!$D$21,IF(K502/'Commission Rate and Quota'!$D$6&lt;0.9,'Commission Rate and Quota'!$D$22,IF('Impact of Quota'!K502/'Commission Rate and Quota'!$D$6&lt;1,'Commission Rate and Quota'!$D$23,IF('Impact of Quota'!K502/'Commission Rate and Quota'!$D$6&lt;1.25,'Commission Rate and Quota'!$D$24,'Commission Rate and Quota'!$D$25))))),IF(K502/'Commission Rate and Quota'!$E$6&lt;0.5,'Commission Rate and Quota'!$E$20,IF(K502/'Commission Rate and Quota'!$E$6&lt;0.75,'Commission Rate and Quota'!$E$21,IF(K502/'Commission Rate and Quota'!$E$6&lt;0.9,'Commission Rate and Quota'!$E$22,IF(K502/'Commission Rate and Quota'!$E$6&lt;1,'Commission Rate and Quota'!$E$23,IF(K502/'Commission Rate and Quota'!$E$6&lt;1.25,'Commission Rate and Quota'!$E$24,'Commission Rate and Quota'!$E$25))))))</f>
        <v>0.14000000000000001</v>
      </c>
      <c r="M502" s="46">
        <f t="shared" si="43"/>
        <v>174.0942</v>
      </c>
      <c r="N502" s="51">
        <f>IF(I502="Product",K502/'Commission Rate and Quota'!$D$6,K502/'Commission Rate and Quota'!$E$6)</f>
        <v>0.91726151215194895</v>
      </c>
      <c r="O502" s="43">
        <f t="shared" si="44"/>
        <v>0</v>
      </c>
      <c r="P502" s="29">
        <f t="shared" si="45"/>
        <v>8.0038278127588403E-2</v>
      </c>
      <c r="Q502" s="47">
        <f>IF(I502="Product",IF(K502/$S$4&lt;0.5,'Commission Rate and Quota'!$D$20,IF(K502/$S$4&lt;0.75,'Commission Rate and Quota'!$D$21,IF(K502/$S$4&lt;0.9,'Commission Rate and Quota'!$D$22,IF('Impact of Quota'!K502/'Commission Rate and Quota'!$D$6&lt;1,'Commission Rate and Quota'!$D$23,IF('Impact of Quota'!K502/$S$4&lt;1.25,'Commission Rate and Quota'!$D$24,'Commission Rate and Quota'!$D$25))))),IF(K502/$S$4&lt;0.5,'Commission Rate and Quota'!$E$20,IF(K502/$S$4&lt;0.75,'Commission Rate and Quota'!$E$21,IF(K502/$S$4&lt;0.9,'Commission Rate and Quota'!$E$22,IF(K502/$S$4&lt;1,'Commission Rate and Quota'!$E$23,IF(K502/$S$4&lt;1.25,'Commission Rate and Quota'!$E$24,'Commission Rate and Quota'!$E$25))))))</f>
        <v>0.05</v>
      </c>
      <c r="R502" s="34">
        <f t="shared" si="42"/>
        <v>62.176500000000004</v>
      </c>
    </row>
    <row r="503" spans="1:18" x14ac:dyDescent="0.25">
      <c r="A503" s="43" t="s">
        <v>84</v>
      </c>
      <c r="B503" s="44">
        <v>45921</v>
      </c>
      <c r="C503" s="43">
        <v>41359</v>
      </c>
      <c r="D503" s="45">
        <v>923.12</v>
      </c>
      <c r="E503" s="45">
        <v>0</v>
      </c>
      <c r="F503" s="43" t="s">
        <v>33</v>
      </c>
      <c r="G503" s="43">
        <v>762668</v>
      </c>
      <c r="H503" s="43" t="s">
        <v>15</v>
      </c>
      <c r="I503" s="43" t="s">
        <v>34</v>
      </c>
      <c r="J503" s="43" t="s">
        <v>13</v>
      </c>
      <c r="K503" s="46">
        <f t="shared" si="46"/>
        <v>765788.96999999986</v>
      </c>
      <c r="L503" s="47">
        <f>IF(I503="Product",IF(K503/'Commission Rate and Quota'!$D$6&lt;0.5,'Commission Rate and Quota'!$D$20,IF(K503/'Commission Rate and Quota'!$D$6&lt;0.75,'Commission Rate and Quota'!$D$21,IF(K503/'Commission Rate and Quota'!$D$6&lt;0.9,'Commission Rate and Quota'!$D$22,IF('Impact of Quota'!K503/'Commission Rate and Quota'!$D$6&lt;1,'Commission Rate and Quota'!$D$23,IF('Impact of Quota'!K503/'Commission Rate and Quota'!$D$6&lt;1.25,'Commission Rate and Quota'!$D$24,'Commission Rate and Quota'!$D$25))))),IF(K503/'Commission Rate and Quota'!$E$6&lt;0.5,'Commission Rate and Quota'!$E$20,IF(K503/'Commission Rate and Quota'!$E$6&lt;0.75,'Commission Rate and Quota'!$E$21,IF(K503/'Commission Rate and Quota'!$E$6&lt;0.9,'Commission Rate and Quota'!$E$22,IF(K503/'Commission Rate and Quota'!$E$6&lt;1,'Commission Rate and Quota'!$E$23,IF(K503/'Commission Rate and Quota'!$E$6&lt;1.25,'Commission Rate and Quota'!$E$24,'Commission Rate and Quota'!$E$25))))))</f>
        <v>0.14000000000000001</v>
      </c>
      <c r="M503" s="46">
        <f t="shared" si="43"/>
        <v>129.23680000000002</v>
      </c>
      <c r="N503" s="51">
        <f>IF(I503="Product",K503/'Commission Rate and Quota'!$D$6,K503/'Commission Rate and Quota'!$E$6)</f>
        <v>0.91836855915515569</v>
      </c>
      <c r="O503" s="43">
        <f t="shared" si="44"/>
        <v>0</v>
      </c>
      <c r="P503" s="29">
        <f t="shared" si="45"/>
        <v>0</v>
      </c>
      <c r="Q503" s="47">
        <f>IF(I503="Product",IF(K503/$S$4&lt;0.5,'Commission Rate and Quota'!$D$20,IF(K503/$S$4&lt;0.75,'Commission Rate and Quota'!$D$21,IF(K503/$S$4&lt;0.9,'Commission Rate and Quota'!$D$22,IF('Impact of Quota'!K503/'Commission Rate and Quota'!$D$6&lt;1,'Commission Rate and Quota'!$D$23,IF('Impact of Quota'!K503/$S$4&lt;1.25,'Commission Rate and Quota'!$D$24,'Commission Rate and Quota'!$D$25))))),IF(K503/$S$4&lt;0.5,'Commission Rate and Quota'!$E$20,IF(K503/$S$4&lt;0.75,'Commission Rate and Quota'!$E$21,IF(K503/$S$4&lt;0.9,'Commission Rate and Quota'!$E$22,IF(K503/$S$4&lt;1,'Commission Rate and Quota'!$E$23,IF(K503/$S$4&lt;1.25,'Commission Rate and Quota'!$E$24,'Commission Rate and Quota'!$E$25))))))</f>
        <v>0.05</v>
      </c>
      <c r="R503" s="34">
        <f t="shared" si="42"/>
        <v>46.156000000000006</v>
      </c>
    </row>
    <row r="504" spans="1:18" x14ac:dyDescent="0.25">
      <c r="A504" s="43" t="s">
        <v>85</v>
      </c>
      <c r="B504" s="44">
        <v>45921</v>
      </c>
      <c r="C504" s="43">
        <v>41359</v>
      </c>
      <c r="D504" s="45">
        <v>19192.939999999999</v>
      </c>
      <c r="E504" s="45">
        <v>1536.14</v>
      </c>
      <c r="F504" s="43" t="s">
        <v>33</v>
      </c>
      <c r="G504" s="43">
        <v>762668</v>
      </c>
      <c r="H504" s="43" t="s">
        <v>15</v>
      </c>
      <c r="I504" s="43" t="s">
        <v>34</v>
      </c>
      <c r="J504" s="43" t="s">
        <v>13</v>
      </c>
      <c r="K504" s="46">
        <f t="shared" si="46"/>
        <v>784981.9099999998</v>
      </c>
      <c r="L504" s="47">
        <f>IF(I504="Product",IF(K504/'Commission Rate and Quota'!$D$6&lt;0.5,'Commission Rate and Quota'!$D$20,IF(K504/'Commission Rate and Quota'!$D$6&lt;0.75,'Commission Rate and Quota'!$D$21,IF(K504/'Commission Rate and Quota'!$D$6&lt;0.9,'Commission Rate and Quota'!$D$22,IF('Impact of Quota'!K504/'Commission Rate and Quota'!$D$6&lt;1,'Commission Rate and Quota'!$D$23,IF('Impact of Quota'!K504/'Commission Rate and Quota'!$D$6&lt;1.25,'Commission Rate and Quota'!$D$24,'Commission Rate and Quota'!$D$25))))),IF(K504/'Commission Rate and Quota'!$E$6&lt;0.5,'Commission Rate and Quota'!$E$20,IF(K504/'Commission Rate and Quota'!$E$6&lt;0.75,'Commission Rate and Quota'!$E$21,IF(K504/'Commission Rate and Quota'!$E$6&lt;0.9,'Commission Rate and Quota'!$E$22,IF(K504/'Commission Rate and Quota'!$E$6&lt;1,'Commission Rate and Quota'!$E$23,IF(K504/'Commission Rate and Quota'!$E$6&lt;1.25,'Commission Rate and Quota'!$E$24,'Commission Rate and Quota'!$E$25))))))</f>
        <v>0.14000000000000001</v>
      </c>
      <c r="M504" s="46">
        <f t="shared" si="43"/>
        <v>2687.0116000000003</v>
      </c>
      <c r="N504" s="51">
        <f>IF(I504="Product",K504/'Commission Rate and Quota'!$D$6,K504/'Commission Rate and Quota'!$E$6)</f>
        <v>0.94138559562899171</v>
      </c>
      <c r="O504" s="43">
        <f t="shared" si="44"/>
        <v>0</v>
      </c>
      <c r="P504" s="29">
        <f t="shared" si="45"/>
        <v>8.0036721836258554E-2</v>
      </c>
      <c r="Q504" s="47">
        <f>IF(I504="Product",IF(K504/$S$4&lt;0.5,'Commission Rate and Quota'!$D$20,IF(K504/$S$4&lt;0.75,'Commission Rate and Quota'!$D$21,IF(K504/$S$4&lt;0.9,'Commission Rate and Quota'!$D$22,IF('Impact of Quota'!K504/'Commission Rate and Quota'!$D$6&lt;1,'Commission Rate and Quota'!$D$23,IF('Impact of Quota'!K504/$S$4&lt;1.25,'Commission Rate and Quota'!$D$24,'Commission Rate and Quota'!$D$25))))),IF(K504/$S$4&lt;0.5,'Commission Rate and Quota'!$E$20,IF(K504/$S$4&lt;0.75,'Commission Rate and Quota'!$E$21,IF(K504/$S$4&lt;0.9,'Commission Rate and Quota'!$E$22,IF(K504/$S$4&lt;1,'Commission Rate and Quota'!$E$23,IF(K504/$S$4&lt;1.25,'Commission Rate and Quota'!$E$24,'Commission Rate and Quota'!$E$25))))))</f>
        <v>0.05</v>
      </c>
      <c r="R504" s="34">
        <f t="shared" si="42"/>
        <v>959.64699999999993</v>
      </c>
    </row>
    <row r="505" spans="1:18" x14ac:dyDescent="0.25">
      <c r="A505" s="43" t="s">
        <v>85</v>
      </c>
      <c r="B505" s="44">
        <v>45921</v>
      </c>
      <c r="C505" s="43">
        <v>41359</v>
      </c>
      <c r="D505" s="45">
        <v>35610.120000000003</v>
      </c>
      <c r="E505" s="45">
        <v>2850.12</v>
      </c>
      <c r="F505" s="43" t="s">
        <v>33</v>
      </c>
      <c r="G505" s="43">
        <v>762668</v>
      </c>
      <c r="H505" s="43" t="s">
        <v>15</v>
      </c>
      <c r="I505" s="43" t="s">
        <v>34</v>
      </c>
      <c r="J505" s="43" t="s">
        <v>13</v>
      </c>
      <c r="K505" s="46">
        <f t="shared" si="46"/>
        <v>820592.0299999998</v>
      </c>
      <c r="L505" s="47">
        <f>IF(I505="Product",IF(K505/'Commission Rate and Quota'!$D$6&lt;0.5,'Commission Rate and Quota'!$D$20,IF(K505/'Commission Rate and Quota'!$D$6&lt;0.75,'Commission Rate and Quota'!$D$21,IF(K505/'Commission Rate and Quota'!$D$6&lt;0.9,'Commission Rate and Quota'!$D$22,IF('Impact of Quota'!K505/'Commission Rate and Quota'!$D$6&lt;1,'Commission Rate and Quota'!$D$23,IF('Impact of Quota'!K505/'Commission Rate and Quota'!$D$6&lt;1.25,'Commission Rate and Quota'!$D$24,'Commission Rate and Quota'!$D$25))))),IF(K505/'Commission Rate and Quota'!$E$6&lt;0.5,'Commission Rate and Quota'!$E$20,IF(K505/'Commission Rate and Quota'!$E$6&lt;0.75,'Commission Rate and Quota'!$E$21,IF(K505/'Commission Rate and Quota'!$E$6&lt;0.9,'Commission Rate and Quota'!$E$22,IF(K505/'Commission Rate and Quota'!$E$6&lt;1,'Commission Rate and Quota'!$E$23,IF(K505/'Commission Rate and Quota'!$E$6&lt;1.25,'Commission Rate and Quota'!$E$24,'Commission Rate and Quota'!$E$25))))))</f>
        <v>0.14000000000000001</v>
      </c>
      <c r="M505" s="46">
        <f t="shared" si="43"/>
        <v>4985.4168000000009</v>
      </c>
      <c r="N505" s="51">
        <f>IF(I505="Product",K505/'Commission Rate and Quota'!$D$6,K505/'Commission Rate and Quota'!$E$6)</f>
        <v>0.98409085239932914</v>
      </c>
      <c r="O505" s="43">
        <f t="shared" si="44"/>
        <v>0</v>
      </c>
      <c r="P505" s="29">
        <f t="shared" si="45"/>
        <v>8.0036798528058867E-2</v>
      </c>
      <c r="Q505" s="47">
        <f>IF(I505="Product",IF(K505/$S$4&lt;0.5,'Commission Rate and Quota'!$D$20,IF(K505/$S$4&lt;0.75,'Commission Rate and Quota'!$D$21,IF(K505/$S$4&lt;0.9,'Commission Rate and Quota'!$D$22,IF('Impact of Quota'!K505/'Commission Rate and Quota'!$D$6&lt;1,'Commission Rate and Quota'!$D$23,IF('Impact of Quota'!K505/$S$4&lt;1.25,'Commission Rate and Quota'!$D$24,'Commission Rate and Quota'!$D$25))))),IF(K505/$S$4&lt;0.5,'Commission Rate and Quota'!$E$20,IF(K505/$S$4&lt;0.75,'Commission Rate and Quota'!$E$21,IF(K505/$S$4&lt;0.9,'Commission Rate and Quota'!$E$22,IF(K505/$S$4&lt;1,'Commission Rate and Quota'!$E$23,IF(K505/$S$4&lt;1.25,'Commission Rate and Quota'!$E$24,'Commission Rate and Quota'!$E$25))))))</f>
        <v>0.05</v>
      </c>
      <c r="R505" s="34">
        <f t="shared" si="42"/>
        <v>1780.5060000000003</v>
      </c>
    </row>
    <row r="506" spans="1:18" x14ac:dyDescent="0.25">
      <c r="A506" s="43" t="s">
        <v>85</v>
      </c>
      <c r="B506" s="44">
        <v>45921</v>
      </c>
      <c r="C506" s="43">
        <v>41359</v>
      </c>
      <c r="D506" s="45">
        <v>6008.07</v>
      </c>
      <c r="E506" s="45">
        <v>480.87</v>
      </c>
      <c r="F506" s="43" t="s">
        <v>33</v>
      </c>
      <c r="G506" s="43">
        <v>762668</v>
      </c>
      <c r="H506" s="43" t="s">
        <v>15</v>
      </c>
      <c r="I506" s="43" t="s">
        <v>34</v>
      </c>
      <c r="J506" s="43" t="s">
        <v>13</v>
      </c>
      <c r="K506" s="46">
        <f t="shared" si="46"/>
        <v>826600.09999999974</v>
      </c>
      <c r="L506" s="47">
        <f>IF(I506="Product",IF(K506/'Commission Rate and Quota'!$D$6&lt;0.5,'Commission Rate and Quota'!$D$20,IF(K506/'Commission Rate and Quota'!$D$6&lt;0.75,'Commission Rate and Quota'!$D$21,IF(K506/'Commission Rate and Quota'!$D$6&lt;0.9,'Commission Rate and Quota'!$D$22,IF('Impact of Quota'!K506/'Commission Rate and Quota'!$D$6&lt;1,'Commission Rate and Quota'!$D$23,IF('Impact of Quota'!K506/'Commission Rate and Quota'!$D$6&lt;1.25,'Commission Rate and Quota'!$D$24,'Commission Rate and Quota'!$D$25))))),IF(K506/'Commission Rate and Quota'!$E$6&lt;0.5,'Commission Rate and Quota'!$E$20,IF(K506/'Commission Rate and Quota'!$E$6&lt;0.75,'Commission Rate and Quota'!$E$21,IF(K506/'Commission Rate and Quota'!$E$6&lt;0.9,'Commission Rate and Quota'!$E$22,IF(K506/'Commission Rate and Quota'!$E$6&lt;1,'Commission Rate and Quota'!$E$23,IF(K506/'Commission Rate and Quota'!$E$6&lt;1.25,'Commission Rate and Quota'!$E$24,'Commission Rate and Quota'!$E$25))))))</f>
        <v>0.14000000000000001</v>
      </c>
      <c r="M506" s="46">
        <f t="shared" si="43"/>
        <v>841.12980000000005</v>
      </c>
      <c r="N506" s="51">
        <f>IF(I506="Product",K506/'Commission Rate and Quota'!$D$6,K506/'Commission Rate and Quota'!$E$6)</f>
        <v>0.99129600003837548</v>
      </c>
      <c r="O506" s="43">
        <f t="shared" si="44"/>
        <v>0</v>
      </c>
      <c r="P506" s="29">
        <f t="shared" si="45"/>
        <v>8.0037349764566668E-2</v>
      </c>
      <c r="Q506" s="47">
        <f>IF(I506="Product",IF(K506/$S$4&lt;0.5,'Commission Rate and Quota'!$D$20,IF(K506/$S$4&lt;0.75,'Commission Rate and Quota'!$D$21,IF(K506/$S$4&lt;0.9,'Commission Rate and Quota'!$D$22,IF('Impact of Quota'!K506/'Commission Rate and Quota'!$D$6&lt;1,'Commission Rate and Quota'!$D$23,IF('Impact of Quota'!K506/$S$4&lt;1.25,'Commission Rate and Quota'!$D$24,'Commission Rate and Quota'!$D$25))))),IF(K506/$S$4&lt;0.5,'Commission Rate and Quota'!$E$20,IF(K506/$S$4&lt;0.75,'Commission Rate and Quota'!$E$21,IF(K506/$S$4&lt;0.9,'Commission Rate and Quota'!$E$22,IF(K506/$S$4&lt;1,'Commission Rate and Quota'!$E$23,IF(K506/$S$4&lt;1.25,'Commission Rate and Quota'!$E$24,'Commission Rate and Quota'!$E$25))))))</f>
        <v>0.05</v>
      </c>
      <c r="R506" s="34">
        <f t="shared" si="42"/>
        <v>300.40350000000001</v>
      </c>
    </row>
    <row r="507" spans="1:18" x14ac:dyDescent="0.25">
      <c r="A507" s="43" t="s">
        <v>85</v>
      </c>
      <c r="B507" s="44">
        <v>45921</v>
      </c>
      <c r="C507" s="43">
        <v>41359</v>
      </c>
      <c r="D507" s="45">
        <v>5016.91</v>
      </c>
      <c r="E507" s="45">
        <v>0</v>
      </c>
      <c r="F507" s="43" t="s">
        <v>33</v>
      </c>
      <c r="G507" s="43">
        <v>762668</v>
      </c>
      <c r="H507" s="43" t="s">
        <v>15</v>
      </c>
      <c r="I507" s="43" t="s">
        <v>34</v>
      </c>
      <c r="J507" s="43" t="s">
        <v>13</v>
      </c>
      <c r="K507" s="46">
        <f t="shared" si="46"/>
        <v>831617.00999999978</v>
      </c>
      <c r="L507" s="47">
        <f>IF(I507="Product",IF(K507/'Commission Rate and Quota'!$D$6&lt;0.5,'Commission Rate and Quota'!$D$20,IF(K507/'Commission Rate and Quota'!$D$6&lt;0.75,'Commission Rate and Quota'!$D$21,IF(K507/'Commission Rate and Quota'!$D$6&lt;0.9,'Commission Rate and Quota'!$D$22,IF('Impact of Quota'!K507/'Commission Rate and Quota'!$D$6&lt;1,'Commission Rate and Quota'!$D$23,IF('Impact of Quota'!K507/'Commission Rate and Quota'!$D$6&lt;1.25,'Commission Rate and Quota'!$D$24,'Commission Rate and Quota'!$D$25))))),IF(K507/'Commission Rate and Quota'!$E$6&lt;0.5,'Commission Rate and Quota'!$E$20,IF(K507/'Commission Rate and Quota'!$E$6&lt;0.75,'Commission Rate and Quota'!$E$21,IF(K507/'Commission Rate and Quota'!$E$6&lt;0.9,'Commission Rate and Quota'!$E$22,IF(K507/'Commission Rate and Quota'!$E$6&lt;1,'Commission Rate and Quota'!$E$23,IF(K507/'Commission Rate and Quota'!$E$6&lt;1.25,'Commission Rate and Quota'!$E$24,'Commission Rate and Quota'!$E$25))))))</f>
        <v>0.14000000000000001</v>
      </c>
      <c r="M507" s="46">
        <f t="shared" si="43"/>
        <v>702.36740000000009</v>
      </c>
      <c r="N507" s="51">
        <f>IF(I507="Product",K507/'Commission Rate and Quota'!$D$6,K507/'Commission Rate and Quota'!$E$6)</f>
        <v>0.99731250404745142</v>
      </c>
      <c r="O507" s="43">
        <f t="shared" si="44"/>
        <v>0</v>
      </c>
      <c r="P507" s="29">
        <f t="shared" si="45"/>
        <v>0</v>
      </c>
      <c r="Q507" s="47">
        <f>IF(I507="Product",IF(K507/$S$4&lt;0.5,'Commission Rate and Quota'!$D$20,IF(K507/$S$4&lt;0.75,'Commission Rate and Quota'!$D$21,IF(K507/$S$4&lt;0.9,'Commission Rate and Quota'!$D$22,IF('Impact of Quota'!K507/'Commission Rate and Quota'!$D$6&lt;1,'Commission Rate and Quota'!$D$23,IF('Impact of Quota'!K507/$S$4&lt;1.25,'Commission Rate and Quota'!$D$24,'Commission Rate and Quota'!$D$25))))),IF(K507/$S$4&lt;0.5,'Commission Rate and Quota'!$E$20,IF(K507/$S$4&lt;0.75,'Commission Rate and Quota'!$E$21,IF(K507/$S$4&lt;0.9,'Commission Rate and Quota'!$E$22,IF(K507/$S$4&lt;1,'Commission Rate and Quota'!$E$23,IF(K507/$S$4&lt;1.25,'Commission Rate and Quota'!$E$24,'Commission Rate and Quota'!$E$25))))))</f>
        <v>0.05</v>
      </c>
      <c r="R507" s="34">
        <f t="shared" si="42"/>
        <v>250.84550000000002</v>
      </c>
    </row>
    <row r="508" spans="1:18" x14ac:dyDescent="0.25">
      <c r="A508" s="43" t="s">
        <v>86</v>
      </c>
      <c r="B508" s="44">
        <v>45921</v>
      </c>
      <c r="C508" s="43">
        <v>41359</v>
      </c>
      <c r="D508" s="45">
        <v>55090</v>
      </c>
      <c r="E508" s="45">
        <v>6615</v>
      </c>
      <c r="F508" s="43" t="s">
        <v>33</v>
      </c>
      <c r="G508" s="43">
        <v>762668</v>
      </c>
      <c r="H508" s="43" t="s">
        <v>15</v>
      </c>
      <c r="I508" s="43" t="s">
        <v>34</v>
      </c>
      <c r="J508" s="43" t="s">
        <v>13</v>
      </c>
      <c r="K508" s="46">
        <f t="shared" si="46"/>
        <v>886707.00999999978</v>
      </c>
      <c r="L508" s="47">
        <f>IF(I508="Product",IF(K508/'Commission Rate and Quota'!$D$6&lt;0.5,'Commission Rate and Quota'!$D$20,IF(K508/'Commission Rate and Quota'!$D$6&lt;0.75,'Commission Rate and Quota'!$D$21,IF(K508/'Commission Rate and Quota'!$D$6&lt;0.9,'Commission Rate and Quota'!$D$22,IF('Impact of Quota'!K508/'Commission Rate and Quota'!$D$6&lt;1,'Commission Rate and Quota'!$D$23,IF('Impact of Quota'!K508/'Commission Rate and Quota'!$D$6&lt;1.25,'Commission Rate and Quota'!$D$24,'Commission Rate and Quota'!$D$25))))),IF(K508/'Commission Rate and Quota'!$E$6&lt;0.5,'Commission Rate and Quota'!$E$20,IF(K508/'Commission Rate and Quota'!$E$6&lt;0.75,'Commission Rate and Quota'!$E$21,IF(K508/'Commission Rate and Quota'!$E$6&lt;0.9,'Commission Rate and Quota'!$E$22,IF(K508/'Commission Rate and Quota'!$E$6&lt;1,'Commission Rate and Quota'!$E$23,IF(K508/'Commission Rate and Quota'!$E$6&lt;1.25,'Commission Rate and Quota'!$E$24,'Commission Rate and Quota'!$E$25))))))</f>
        <v>0.16</v>
      </c>
      <c r="M508" s="46">
        <f t="shared" si="43"/>
        <v>8814.4</v>
      </c>
      <c r="N508" s="51">
        <f>IF(I508="Product",K508/'Commission Rate and Quota'!$D$6,K508/'Commission Rate and Quota'!$E$6)</f>
        <v>1.0633789086391205</v>
      </c>
      <c r="O508" s="43">
        <f t="shared" si="44"/>
        <v>0</v>
      </c>
      <c r="P508" s="29">
        <f t="shared" si="45"/>
        <v>0.12007623888182974</v>
      </c>
      <c r="Q508" s="47">
        <f>IF(I508="Product",IF(K508/$S$4&lt;0.5,'Commission Rate and Quota'!$D$20,IF(K508/$S$4&lt;0.75,'Commission Rate and Quota'!$D$21,IF(K508/$S$4&lt;0.9,'Commission Rate and Quota'!$D$22,IF('Impact of Quota'!K508/'Commission Rate and Quota'!$D$6&lt;1,'Commission Rate and Quota'!$D$23,IF('Impact of Quota'!K508/$S$4&lt;1.25,'Commission Rate and Quota'!$D$24,'Commission Rate and Quota'!$D$25))))),IF(K508/$S$4&lt;0.5,'Commission Rate and Quota'!$E$20,IF(K508/$S$4&lt;0.75,'Commission Rate and Quota'!$E$21,IF(K508/$S$4&lt;0.9,'Commission Rate and Quota'!$E$22,IF(K508/$S$4&lt;1,'Commission Rate and Quota'!$E$23,IF(K508/$S$4&lt;1.25,'Commission Rate and Quota'!$E$24,'Commission Rate and Quota'!$E$25))))))</f>
        <v>0.05</v>
      </c>
      <c r="R508" s="34">
        <f t="shared" ref="R508:R551" si="47">Q508*D508</f>
        <v>2754.5</v>
      </c>
    </row>
    <row r="509" spans="1:18" x14ac:dyDescent="0.25">
      <c r="A509" s="43" t="s">
        <v>86</v>
      </c>
      <c r="B509" s="44">
        <v>45921</v>
      </c>
      <c r="C509" s="43">
        <v>41359</v>
      </c>
      <c r="D509" s="45">
        <v>13566</v>
      </c>
      <c r="E509" s="45">
        <v>1631</v>
      </c>
      <c r="F509" s="43" t="s">
        <v>33</v>
      </c>
      <c r="G509" s="43">
        <v>762668</v>
      </c>
      <c r="H509" s="43" t="s">
        <v>15</v>
      </c>
      <c r="I509" s="43" t="s">
        <v>34</v>
      </c>
      <c r="J509" s="43" t="s">
        <v>13</v>
      </c>
      <c r="K509" s="46">
        <f t="shared" si="46"/>
        <v>900273.00999999978</v>
      </c>
      <c r="L509" s="47">
        <f>IF(I509="Product",IF(K509/'Commission Rate and Quota'!$D$6&lt;0.5,'Commission Rate and Quota'!$D$20,IF(K509/'Commission Rate and Quota'!$D$6&lt;0.75,'Commission Rate and Quota'!$D$21,IF(K509/'Commission Rate and Quota'!$D$6&lt;0.9,'Commission Rate and Quota'!$D$22,IF('Impact of Quota'!K509/'Commission Rate and Quota'!$D$6&lt;1,'Commission Rate and Quota'!$D$23,IF('Impact of Quota'!K509/'Commission Rate and Quota'!$D$6&lt;1.25,'Commission Rate and Quota'!$D$24,'Commission Rate and Quota'!$D$25))))),IF(K509/'Commission Rate and Quota'!$E$6&lt;0.5,'Commission Rate and Quota'!$E$20,IF(K509/'Commission Rate and Quota'!$E$6&lt;0.75,'Commission Rate and Quota'!$E$21,IF(K509/'Commission Rate and Quota'!$E$6&lt;0.9,'Commission Rate and Quota'!$E$22,IF(K509/'Commission Rate and Quota'!$E$6&lt;1,'Commission Rate and Quota'!$E$23,IF(K509/'Commission Rate and Quota'!$E$6&lt;1.25,'Commission Rate and Quota'!$E$24,'Commission Rate and Quota'!$E$25))))))</f>
        <v>0.16</v>
      </c>
      <c r="M509" s="46">
        <f t="shared" si="43"/>
        <v>2170.56</v>
      </c>
      <c r="N509" s="51">
        <f>IF(I509="Product",K509/'Commission Rate and Quota'!$D$6,K509/'Commission Rate and Quota'!$E$6)</f>
        <v>1.0796478657037527</v>
      </c>
      <c r="O509" s="43">
        <f t="shared" si="44"/>
        <v>0</v>
      </c>
      <c r="P509" s="29">
        <f t="shared" si="45"/>
        <v>0.12022703818369453</v>
      </c>
      <c r="Q509" s="47">
        <f>IF(I509="Product",IF(K509/$S$4&lt;0.5,'Commission Rate and Quota'!$D$20,IF(K509/$S$4&lt;0.75,'Commission Rate and Quota'!$D$21,IF(K509/$S$4&lt;0.9,'Commission Rate and Quota'!$D$22,IF('Impact of Quota'!K509/'Commission Rate and Quota'!$D$6&lt;1,'Commission Rate and Quota'!$D$23,IF('Impact of Quota'!K509/$S$4&lt;1.25,'Commission Rate and Quota'!$D$24,'Commission Rate and Quota'!$D$25))))),IF(K509/$S$4&lt;0.5,'Commission Rate and Quota'!$E$20,IF(K509/$S$4&lt;0.75,'Commission Rate and Quota'!$E$21,IF(K509/$S$4&lt;0.9,'Commission Rate and Quota'!$E$22,IF(K509/$S$4&lt;1,'Commission Rate and Quota'!$E$23,IF(K509/$S$4&lt;1.25,'Commission Rate and Quota'!$E$24,'Commission Rate and Quota'!$E$25))))))</f>
        <v>0.05</v>
      </c>
      <c r="R509" s="34">
        <f t="shared" si="47"/>
        <v>678.30000000000007</v>
      </c>
    </row>
    <row r="510" spans="1:18" x14ac:dyDescent="0.25">
      <c r="A510" s="43" t="s">
        <v>86</v>
      </c>
      <c r="B510" s="44">
        <v>45921</v>
      </c>
      <c r="C510" s="43">
        <v>41359</v>
      </c>
      <c r="D510" s="45">
        <v>5664.13</v>
      </c>
      <c r="E510" s="45">
        <v>0</v>
      </c>
      <c r="F510" s="43" t="s">
        <v>33</v>
      </c>
      <c r="G510" s="43">
        <v>762668</v>
      </c>
      <c r="H510" s="43" t="s">
        <v>15</v>
      </c>
      <c r="I510" s="43" t="s">
        <v>34</v>
      </c>
      <c r="J510" s="43" t="s">
        <v>13</v>
      </c>
      <c r="K510" s="46">
        <f t="shared" si="46"/>
        <v>905937.13999999978</v>
      </c>
      <c r="L510" s="47">
        <f>IF(I510="Product",IF(K510/'Commission Rate and Quota'!$D$6&lt;0.5,'Commission Rate and Quota'!$D$20,IF(K510/'Commission Rate and Quota'!$D$6&lt;0.75,'Commission Rate and Quota'!$D$21,IF(K510/'Commission Rate and Quota'!$D$6&lt;0.9,'Commission Rate and Quota'!$D$22,IF('Impact of Quota'!K510/'Commission Rate and Quota'!$D$6&lt;1,'Commission Rate and Quota'!$D$23,IF('Impact of Quota'!K510/'Commission Rate and Quota'!$D$6&lt;1.25,'Commission Rate and Quota'!$D$24,'Commission Rate and Quota'!$D$25))))),IF(K510/'Commission Rate and Quota'!$E$6&lt;0.5,'Commission Rate and Quota'!$E$20,IF(K510/'Commission Rate and Quota'!$E$6&lt;0.75,'Commission Rate and Quota'!$E$21,IF(K510/'Commission Rate and Quota'!$E$6&lt;0.9,'Commission Rate and Quota'!$E$22,IF(K510/'Commission Rate and Quota'!$E$6&lt;1,'Commission Rate and Quota'!$E$23,IF(K510/'Commission Rate and Quota'!$E$6&lt;1.25,'Commission Rate and Quota'!$E$24,'Commission Rate and Quota'!$E$25))))))</f>
        <v>0.16</v>
      </c>
      <c r="M510" s="46">
        <f t="shared" si="43"/>
        <v>906.26080000000002</v>
      </c>
      <c r="N510" s="51">
        <f>IF(I510="Product",K510/'Commission Rate and Quota'!$D$6,K510/'Commission Rate and Quota'!$E$6)</f>
        <v>1.0864405450328471</v>
      </c>
      <c r="O510" s="43">
        <f t="shared" si="44"/>
        <v>0</v>
      </c>
      <c r="P510" s="29">
        <f t="shared" si="45"/>
        <v>0</v>
      </c>
      <c r="Q510" s="47">
        <f>IF(I510="Product",IF(K510/$S$4&lt;0.5,'Commission Rate and Quota'!$D$20,IF(K510/$S$4&lt;0.75,'Commission Rate and Quota'!$D$21,IF(K510/$S$4&lt;0.9,'Commission Rate and Quota'!$D$22,IF('Impact of Quota'!K510/'Commission Rate and Quota'!$D$6&lt;1,'Commission Rate and Quota'!$D$23,IF('Impact of Quota'!K510/$S$4&lt;1.25,'Commission Rate and Quota'!$D$24,'Commission Rate and Quota'!$D$25))))),IF(K510/$S$4&lt;0.5,'Commission Rate and Quota'!$E$20,IF(K510/$S$4&lt;0.75,'Commission Rate and Quota'!$E$21,IF(K510/$S$4&lt;0.9,'Commission Rate and Quota'!$E$22,IF(K510/$S$4&lt;1,'Commission Rate and Quota'!$E$23,IF(K510/$S$4&lt;1.25,'Commission Rate and Quota'!$E$24,'Commission Rate and Quota'!$E$25))))))</f>
        <v>0.05</v>
      </c>
      <c r="R510" s="34">
        <f t="shared" si="47"/>
        <v>283.20650000000001</v>
      </c>
    </row>
    <row r="511" spans="1:18" x14ac:dyDescent="0.25">
      <c r="A511" s="43" t="s">
        <v>70</v>
      </c>
      <c r="B511" s="44">
        <v>45924</v>
      </c>
      <c r="C511" s="43">
        <v>41318</v>
      </c>
      <c r="D511" s="45">
        <v>14823.9</v>
      </c>
      <c r="E511" s="45">
        <v>2223.9</v>
      </c>
      <c r="F511" s="43" t="s">
        <v>33</v>
      </c>
      <c r="G511" s="43">
        <v>762668</v>
      </c>
      <c r="H511" s="43" t="s">
        <v>15</v>
      </c>
      <c r="I511" s="43" t="s">
        <v>34</v>
      </c>
      <c r="J511" s="43" t="s">
        <v>13</v>
      </c>
      <c r="K511" s="46">
        <f t="shared" si="46"/>
        <v>920761.0399999998</v>
      </c>
      <c r="L511" s="47">
        <f>IF(I511="Product",IF(K511/'Commission Rate and Quota'!$D$6&lt;0.5,'Commission Rate and Quota'!$D$20,IF(K511/'Commission Rate and Quota'!$D$6&lt;0.75,'Commission Rate and Quota'!$D$21,IF(K511/'Commission Rate and Quota'!$D$6&lt;0.9,'Commission Rate and Quota'!$D$22,IF('Impact of Quota'!K511/'Commission Rate and Quota'!$D$6&lt;1,'Commission Rate and Quota'!$D$23,IF('Impact of Quota'!K511/'Commission Rate and Quota'!$D$6&lt;1.25,'Commission Rate and Quota'!$D$24,'Commission Rate and Quota'!$D$25))))),IF(K511/'Commission Rate and Quota'!$E$6&lt;0.5,'Commission Rate and Quota'!$E$20,IF(K511/'Commission Rate and Quota'!$E$6&lt;0.75,'Commission Rate and Quota'!$E$21,IF(K511/'Commission Rate and Quota'!$E$6&lt;0.9,'Commission Rate and Quota'!$E$22,IF(K511/'Commission Rate and Quota'!$E$6&lt;1,'Commission Rate and Quota'!$E$23,IF(K511/'Commission Rate and Quota'!$E$6&lt;1.25,'Commission Rate and Quota'!$E$24,'Commission Rate and Quota'!$E$25))))))</f>
        <v>0.16</v>
      </c>
      <c r="M511" s="46">
        <f t="shared" si="43"/>
        <v>2371.8240000000001</v>
      </c>
      <c r="N511" s="51">
        <f>IF(I511="Product",K511/'Commission Rate and Quota'!$D$6,K511/'Commission Rate and Quota'!$E$6)</f>
        <v>1.1042180323268467</v>
      </c>
      <c r="O511" s="43">
        <f t="shared" si="44"/>
        <v>0</v>
      </c>
      <c r="P511" s="29">
        <f t="shared" si="45"/>
        <v>0.1500212494687633</v>
      </c>
      <c r="Q511" s="47">
        <f>IF(I511="Product",IF(K511/$S$4&lt;0.5,'Commission Rate and Quota'!$D$20,IF(K511/$S$4&lt;0.75,'Commission Rate and Quota'!$D$21,IF(K511/$S$4&lt;0.9,'Commission Rate and Quota'!$D$22,IF('Impact of Quota'!K511/'Commission Rate and Quota'!$D$6&lt;1,'Commission Rate and Quota'!$D$23,IF('Impact of Quota'!K511/$S$4&lt;1.25,'Commission Rate and Quota'!$D$24,'Commission Rate and Quota'!$D$25))))),IF(K511/$S$4&lt;0.5,'Commission Rate and Quota'!$E$20,IF(K511/$S$4&lt;0.75,'Commission Rate and Quota'!$E$21,IF(K511/$S$4&lt;0.9,'Commission Rate and Quota'!$E$22,IF(K511/$S$4&lt;1,'Commission Rate and Quota'!$E$23,IF(K511/$S$4&lt;1.25,'Commission Rate and Quota'!$E$24,'Commission Rate and Quota'!$E$25))))))</f>
        <v>0.05</v>
      </c>
      <c r="R511" s="34">
        <f t="shared" si="47"/>
        <v>741.19500000000005</v>
      </c>
    </row>
    <row r="512" spans="1:18" x14ac:dyDescent="0.25">
      <c r="A512" s="43" t="s">
        <v>70</v>
      </c>
      <c r="B512" s="44">
        <v>45924</v>
      </c>
      <c r="C512" s="43">
        <v>41318</v>
      </c>
      <c r="D512" s="45">
        <v>2823.6</v>
      </c>
      <c r="E512" s="45">
        <v>423.6</v>
      </c>
      <c r="F512" s="43" t="s">
        <v>33</v>
      </c>
      <c r="G512" s="43">
        <v>762668</v>
      </c>
      <c r="H512" s="43" t="s">
        <v>15</v>
      </c>
      <c r="I512" s="43" t="s">
        <v>34</v>
      </c>
      <c r="J512" s="43" t="s">
        <v>13</v>
      </c>
      <c r="K512" s="46">
        <f t="shared" si="46"/>
        <v>923584.63999999978</v>
      </c>
      <c r="L512" s="47">
        <f>IF(I512="Product",IF(K512/'Commission Rate and Quota'!$D$6&lt;0.5,'Commission Rate and Quota'!$D$20,IF(K512/'Commission Rate and Quota'!$D$6&lt;0.75,'Commission Rate and Quota'!$D$21,IF(K512/'Commission Rate and Quota'!$D$6&lt;0.9,'Commission Rate and Quota'!$D$22,IF('Impact of Quota'!K512/'Commission Rate and Quota'!$D$6&lt;1,'Commission Rate and Quota'!$D$23,IF('Impact of Quota'!K512/'Commission Rate and Quota'!$D$6&lt;1.25,'Commission Rate and Quota'!$D$24,'Commission Rate and Quota'!$D$25))))),IF(K512/'Commission Rate and Quota'!$E$6&lt;0.5,'Commission Rate and Quota'!$E$20,IF(K512/'Commission Rate and Quota'!$E$6&lt;0.75,'Commission Rate and Quota'!$E$21,IF(K512/'Commission Rate and Quota'!$E$6&lt;0.9,'Commission Rate and Quota'!$E$22,IF(K512/'Commission Rate and Quota'!$E$6&lt;1,'Commission Rate and Quota'!$E$23,IF(K512/'Commission Rate and Quota'!$E$6&lt;1.25,'Commission Rate and Quota'!$E$24,'Commission Rate and Quota'!$E$25))))))</f>
        <v>0.16</v>
      </c>
      <c r="M512" s="46">
        <f t="shared" si="43"/>
        <v>451.77600000000001</v>
      </c>
      <c r="N512" s="51">
        <f>IF(I512="Product",K512/'Commission Rate and Quota'!$D$6,K512/'Commission Rate and Quota'!$E$6)</f>
        <v>1.1076042203828467</v>
      </c>
      <c r="O512" s="43">
        <f t="shared" si="44"/>
        <v>0</v>
      </c>
      <c r="P512" s="29">
        <f t="shared" si="45"/>
        <v>0.1500212494687633</v>
      </c>
      <c r="Q512" s="47">
        <f>IF(I512="Product",IF(K512/$S$4&lt;0.5,'Commission Rate and Quota'!$D$20,IF(K512/$S$4&lt;0.75,'Commission Rate and Quota'!$D$21,IF(K512/$S$4&lt;0.9,'Commission Rate and Quota'!$D$22,IF('Impact of Quota'!K512/'Commission Rate and Quota'!$D$6&lt;1,'Commission Rate and Quota'!$D$23,IF('Impact of Quota'!K512/$S$4&lt;1.25,'Commission Rate and Quota'!$D$24,'Commission Rate and Quota'!$D$25))))),IF(K512/$S$4&lt;0.5,'Commission Rate and Quota'!$E$20,IF(K512/$S$4&lt;0.75,'Commission Rate and Quota'!$E$21,IF(K512/$S$4&lt;0.9,'Commission Rate and Quota'!$E$22,IF(K512/$S$4&lt;1,'Commission Rate and Quota'!$E$23,IF(K512/$S$4&lt;1.25,'Commission Rate and Quota'!$E$24,'Commission Rate and Quota'!$E$25))))))</f>
        <v>0.05</v>
      </c>
      <c r="R512" s="34">
        <f t="shared" si="47"/>
        <v>141.18</v>
      </c>
    </row>
    <row r="513" spans="1:18" x14ac:dyDescent="0.25">
      <c r="A513" s="43" t="s">
        <v>70</v>
      </c>
      <c r="B513" s="44">
        <v>45924</v>
      </c>
      <c r="C513" s="43">
        <v>41318</v>
      </c>
      <c r="D513" s="45">
        <v>1409.33</v>
      </c>
      <c r="E513" s="45">
        <v>0</v>
      </c>
      <c r="F513" s="43" t="s">
        <v>33</v>
      </c>
      <c r="G513" s="43">
        <v>762668</v>
      </c>
      <c r="H513" s="43" t="s">
        <v>15</v>
      </c>
      <c r="I513" s="43" t="s">
        <v>34</v>
      </c>
      <c r="J513" s="43" t="s">
        <v>13</v>
      </c>
      <c r="K513" s="46">
        <f t="shared" si="46"/>
        <v>924993.96999999974</v>
      </c>
      <c r="L513" s="47">
        <f>IF(I513="Product",IF(K513/'Commission Rate and Quota'!$D$6&lt;0.5,'Commission Rate and Quota'!$D$20,IF(K513/'Commission Rate and Quota'!$D$6&lt;0.75,'Commission Rate and Quota'!$D$21,IF(K513/'Commission Rate and Quota'!$D$6&lt;0.9,'Commission Rate and Quota'!$D$22,IF('Impact of Quota'!K513/'Commission Rate and Quota'!$D$6&lt;1,'Commission Rate and Quota'!$D$23,IF('Impact of Quota'!K513/'Commission Rate and Quota'!$D$6&lt;1.25,'Commission Rate and Quota'!$D$24,'Commission Rate and Quota'!$D$25))))),IF(K513/'Commission Rate and Quota'!$E$6&lt;0.5,'Commission Rate and Quota'!$E$20,IF(K513/'Commission Rate and Quota'!$E$6&lt;0.75,'Commission Rate and Quota'!$E$21,IF(K513/'Commission Rate and Quota'!$E$6&lt;0.9,'Commission Rate and Quota'!$E$22,IF(K513/'Commission Rate and Quota'!$E$6&lt;1,'Commission Rate and Quota'!$E$23,IF(K513/'Commission Rate and Quota'!$E$6&lt;1.25,'Commission Rate and Quota'!$E$24,'Commission Rate and Quota'!$E$25))))))</f>
        <v>0.16</v>
      </c>
      <c r="M513" s="46">
        <f t="shared" si="43"/>
        <v>225.49279999999999</v>
      </c>
      <c r="N513" s="51">
        <f>IF(I513="Product",K513/'Commission Rate and Quota'!$D$6,K513/'Commission Rate and Quota'!$E$6)</f>
        <v>1.1092943522758067</v>
      </c>
      <c r="O513" s="43">
        <f t="shared" si="44"/>
        <v>0</v>
      </c>
      <c r="P513" s="29">
        <f t="shared" si="45"/>
        <v>0</v>
      </c>
      <c r="Q513" s="47">
        <f>IF(I513="Product",IF(K513/$S$4&lt;0.5,'Commission Rate and Quota'!$D$20,IF(K513/$S$4&lt;0.75,'Commission Rate and Quota'!$D$21,IF(K513/$S$4&lt;0.9,'Commission Rate and Quota'!$D$22,IF('Impact of Quota'!K513/'Commission Rate and Quota'!$D$6&lt;1,'Commission Rate and Quota'!$D$23,IF('Impact of Quota'!K513/$S$4&lt;1.25,'Commission Rate and Quota'!$D$24,'Commission Rate and Quota'!$D$25))))),IF(K513/$S$4&lt;0.5,'Commission Rate and Quota'!$E$20,IF(K513/$S$4&lt;0.75,'Commission Rate and Quota'!$E$21,IF(K513/$S$4&lt;0.9,'Commission Rate and Quota'!$E$22,IF(K513/$S$4&lt;1,'Commission Rate and Quota'!$E$23,IF(K513/$S$4&lt;1.25,'Commission Rate and Quota'!$E$24,'Commission Rate and Quota'!$E$25))))))</f>
        <v>0.05</v>
      </c>
      <c r="R513" s="34">
        <f t="shared" si="47"/>
        <v>70.466499999999996</v>
      </c>
    </row>
    <row r="514" spans="1:18" x14ac:dyDescent="0.25">
      <c r="A514" s="43" t="s">
        <v>87</v>
      </c>
      <c r="B514" s="44">
        <v>45926</v>
      </c>
      <c r="C514" s="43">
        <v>41359</v>
      </c>
      <c r="D514" s="45">
        <v>424.87</v>
      </c>
      <c r="E514" s="45">
        <v>0</v>
      </c>
      <c r="F514" s="43" t="s">
        <v>33</v>
      </c>
      <c r="G514" s="43">
        <v>762668</v>
      </c>
      <c r="H514" s="43" t="s">
        <v>15</v>
      </c>
      <c r="I514" s="43" t="s">
        <v>34</v>
      </c>
      <c r="J514" s="43" t="s">
        <v>13</v>
      </c>
      <c r="K514" s="46">
        <f t="shared" si="46"/>
        <v>925418.83999999973</v>
      </c>
      <c r="L514" s="47">
        <f>IF(I514="Product",IF(K514/'Commission Rate and Quota'!$D$6&lt;0.5,'Commission Rate and Quota'!$D$20,IF(K514/'Commission Rate and Quota'!$D$6&lt;0.75,'Commission Rate and Quota'!$D$21,IF(K514/'Commission Rate and Quota'!$D$6&lt;0.9,'Commission Rate and Quota'!$D$22,IF('Impact of Quota'!K514/'Commission Rate and Quota'!$D$6&lt;1,'Commission Rate and Quota'!$D$23,IF('Impact of Quota'!K514/'Commission Rate and Quota'!$D$6&lt;1.25,'Commission Rate and Quota'!$D$24,'Commission Rate and Quota'!$D$25))))),IF(K514/'Commission Rate and Quota'!$E$6&lt;0.5,'Commission Rate and Quota'!$E$20,IF(K514/'Commission Rate and Quota'!$E$6&lt;0.75,'Commission Rate and Quota'!$E$21,IF(K514/'Commission Rate and Quota'!$E$6&lt;0.9,'Commission Rate and Quota'!$E$22,IF(K514/'Commission Rate and Quota'!$E$6&lt;1,'Commission Rate and Quota'!$E$23,IF(K514/'Commission Rate and Quota'!$E$6&lt;1.25,'Commission Rate and Quota'!$E$24,'Commission Rate and Quota'!$E$25))))))</f>
        <v>0.16</v>
      </c>
      <c r="M514" s="46">
        <f t="shared" si="43"/>
        <v>67.979200000000006</v>
      </c>
      <c r="N514" s="51">
        <f>IF(I514="Product",K514/'Commission Rate and Quota'!$D$6,K514/'Commission Rate and Quota'!$E$6)</f>
        <v>1.1098038754799975</v>
      </c>
      <c r="O514" s="43">
        <f t="shared" si="44"/>
        <v>0</v>
      </c>
      <c r="P514" s="29">
        <f t="shared" si="45"/>
        <v>0</v>
      </c>
      <c r="Q514" s="47">
        <f>IF(I514="Product",IF(K514/$S$4&lt;0.5,'Commission Rate and Quota'!$D$20,IF(K514/$S$4&lt;0.75,'Commission Rate and Quota'!$D$21,IF(K514/$S$4&lt;0.9,'Commission Rate and Quota'!$D$22,IF('Impact of Quota'!K514/'Commission Rate and Quota'!$D$6&lt;1,'Commission Rate and Quota'!$D$23,IF('Impact of Quota'!K514/$S$4&lt;1.25,'Commission Rate and Quota'!$D$24,'Commission Rate and Quota'!$D$25))))),IF(K514/$S$4&lt;0.5,'Commission Rate and Quota'!$E$20,IF(K514/$S$4&lt;0.75,'Commission Rate and Quota'!$E$21,IF(K514/$S$4&lt;0.9,'Commission Rate and Quota'!$E$22,IF(K514/$S$4&lt;1,'Commission Rate and Quota'!$E$23,IF(K514/$S$4&lt;1.25,'Commission Rate and Quota'!$E$24,'Commission Rate and Quota'!$E$25))))))</f>
        <v>0.05</v>
      </c>
      <c r="R514" s="34">
        <f t="shared" si="47"/>
        <v>21.243500000000001</v>
      </c>
    </row>
    <row r="515" spans="1:18" x14ac:dyDescent="0.25">
      <c r="A515" s="43" t="s">
        <v>87</v>
      </c>
      <c r="B515" s="44">
        <v>45926</v>
      </c>
      <c r="C515" s="43">
        <v>41359</v>
      </c>
      <c r="D515" s="45">
        <v>5150</v>
      </c>
      <c r="E515" s="45">
        <v>371.64</v>
      </c>
      <c r="F515" s="43" t="s">
        <v>33</v>
      </c>
      <c r="G515" s="43">
        <v>762668</v>
      </c>
      <c r="H515" s="43" t="s">
        <v>15</v>
      </c>
      <c r="I515" s="43" t="s">
        <v>34</v>
      </c>
      <c r="J515" s="43" t="s">
        <v>13</v>
      </c>
      <c r="K515" s="46">
        <f t="shared" si="46"/>
        <v>930568.83999999973</v>
      </c>
      <c r="L515" s="47">
        <f>IF(I515="Product",IF(K515/'Commission Rate and Quota'!$D$6&lt;0.5,'Commission Rate and Quota'!$D$20,IF(K515/'Commission Rate and Quota'!$D$6&lt;0.75,'Commission Rate and Quota'!$D$21,IF(K515/'Commission Rate and Quota'!$D$6&lt;0.9,'Commission Rate and Quota'!$D$22,IF('Impact of Quota'!K515/'Commission Rate and Quota'!$D$6&lt;1,'Commission Rate and Quota'!$D$23,IF('Impact of Quota'!K515/'Commission Rate and Quota'!$D$6&lt;1.25,'Commission Rate and Quota'!$D$24,'Commission Rate and Quota'!$D$25))))),IF(K515/'Commission Rate and Quota'!$E$6&lt;0.5,'Commission Rate and Quota'!$E$20,IF(K515/'Commission Rate and Quota'!$E$6&lt;0.75,'Commission Rate and Quota'!$E$21,IF(K515/'Commission Rate and Quota'!$E$6&lt;0.9,'Commission Rate and Quota'!$E$22,IF(K515/'Commission Rate and Quota'!$E$6&lt;1,'Commission Rate and Quota'!$E$23,IF(K515/'Commission Rate and Quota'!$E$6&lt;1.25,'Commission Rate and Quota'!$E$24,'Commission Rate and Quota'!$E$25))))))</f>
        <v>0.16</v>
      </c>
      <c r="M515" s="46">
        <f t="shared" ref="M515:M541" si="48">L515*D515</f>
        <v>824</v>
      </c>
      <c r="N515" s="51">
        <f>IF(I515="Product",K515/'Commission Rate and Quota'!$D$6,K515/'Commission Rate and Quota'!$E$6)</f>
        <v>1.1159799870001843</v>
      </c>
      <c r="O515" s="43">
        <f t="shared" ref="O515:O541" si="49">IF(N515&gt;1.25,1,0)</f>
        <v>0</v>
      </c>
      <c r="P515" s="29">
        <f t="shared" ref="P515:P551" si="50">E515/D515</f>
        <v>7.2163106796116497E-2</v>
      </c>
      <c r="Q515" s="47">
        <f>IF(I515="Product",IF(K515/$S$4&lt;0.5,'Commission Rate and Quota'!$D$20,IF(K515/$S$4&lt;0.75,'Commission Rate and Quota'!$D$21,IF(K515/$S$4&lt;0.9,'Commission Rate and Quota'!$D$22,IF('Impact of Quota'!K515/'Commission Rate and Quota'!$D$6&lt;1,'Commission Rate and Quota'!$D$23,IF('Impact of Quota'!K515/$S$4&lt;1.25,'Commission Rate and Quota'!$D$24,'Commission Rate and Quota'!$D$25))))),IF(K515/$S$4&lt;0.5,'Commission Rate and Quota'!$E$20,IF(K515/$S$4&lt;0.75,'Commission Rate and Quota'!$E$21,IF(K515/$S$4&lt;0.9,'Commission Rate and Quota'!$E$22,IF(K515/$S$4&lt;1,'Commission Rate and Quota'!$E$23,IF(K515/$S$4&lt;1.25,'Commission Rate and Quota'!$E$24,'Commission Rate and Quota'!$E$25))))))</f>
        <v>0.05</v>
      </c>
      <c r="R515" s="34">
        <f t="shared" si="47"/>
        <v>257.5</v>
      </c>
    </row>
    <row r="516" spans="1:18" x14ac:dyDescent="0.25">
      <c r="A516" s="43" t="s">
        <v>54</v>
      </c>
      <c r="B516" s="44">
        <v>45928</v>
      </c>
      <c r="C516" s="43">
        <v>37707</v>
      </c>
      <c r="D516" s="45">
        <v>10000</v>
      </c>
      <c r="E516" s="45">
        <v>625</v>
      </c>
      <c r="F516" s="43" t="s">
        <v>33</v>
      </c>
      <c r="G516" s="43">
        <v>762668</v>
      </c>
      <c r="H516" s="43" t="s">
        <v>15</v>
      </c>
      <c r="I516" s="43" t="s">
        <v>34</v>
      </c>
      <c r="J516" s="43" t="s">
        <v>13</v>
      </c>
      <c r="K516" s="46">
        <f t="shared" si="46"/>
        <v>940568.83999999973</v>
      </c>
      <c r="L516" s="47">
        <f>IF(I516="Product",IF(K516/'Commission Rate and Quota'!$D$6&lt;0.5,'Commission Rate and Quota'!$D$20,IF(K516/'Commission Rate and Quota'!$D$6&lt;0.75,'Commission Rate and Quota'!$D$21,IF(K516/'Commission Rate and Quota'!$D$6&lt;0.9,'Commission Rate and Quota'!$D$22,IF('Impact of Quota'!K516/'Commission Rate and Quota'!$D$6&lt;1,'Commission Rate and Quota'!$D$23,IF('Impact of Quota'!K516/'Commission Rate and Quota'!$D$6&lt;1.25,'Commission Rate and Quota'!$D$24,'Commission Rate and Quota'!$D$25))))),IF(K516/'Commission Rate and Quota'!$E$6&lt;0.5,'Commission Rate and Quota'!$E$20,IF(K516/'Commission Rate and Quota'!$E$6&lt;0.75,'Commission Rate and Quota'!$E$21,IF(K516/'Commission Rate and Quota'!$E$6&lt;0.9,'Commission Rate and Quota'!$E$22,IF(K516/'Commission Rate and Quota'!$E$6&lt;1,'Commission Rate and Quota'!$E$23,IF(K516/'Commission Rate and Quota'!$E$6&lt;1.25,'Commission Rate and Quota'!$E$24,'Commission Rate and Quota'!$E$25))))))</f>
        <v>0.16</v>
      </c>
      <c r="M516" s="46">
        <f t="shared" si="48"/>
        <v>1600</v>
      </c>
      <c r="N516" s="51">
        <f>IF(I516="Product",K516/'Commission Rate and Quota'!$D$6,K516/'Commission Rate and Quota'!$E$6)</f>
        <v>1.1279724365539454</v>
      </c>
      <c r="O516" s="43">
        <f t="shared" si="49"/>
        <v>0</v>
      </c>
      <c r="P516" s="29">
        <f t="shared" si="50"/>
        <v>6.25E-2</v>
      </c>
      <c r="Q516" s="47">
        <f>IF(I516="Product",IF(K516/$S$4&lt;0.5,'Commission Rate and Quota'!$D$20,IF(K516/$S$4&lt;0.75,'Commission Rate and Quota'!$D$21,IF(K516/$S$4&lt;0.9,'Commission Rate and Quota'!$D$22,IF('Impact of Quota'!K516/'Commission Rate and Quota'!$D$6&lt;1,'Commission Rate and Quota'!$D$23,IF('Impact of Quota'!K516/$S$4&lt;1.25,'Commission Rate and Quota'!$D$24,'Commission Rate and Quota'!$D$25))))),IF(K516/$S$4&lt;0.5,'Commission Rate and Quota'!$E$20,IF(K516/$S$4&lt;0.75,'Commission Rate and Quota'!$E$21,IF(K516/$S$4&lt;0.9,'Commission Rate and Quota'!$E$22,IF(K516/$S$4&lt;1,'Commission Rate and Quota'!$E$23,IF(K516/$S$4&lt;1.25,'Commission Rate and Quota'!$E$24,'Commission Rate and Quota'!$E$25))))))</f>
        <v>0.05</v>
      </c>
      <c r="R516" s="34">
        <f t="shared" si="47"/>
        <v>500</v>
      </c>
    </row>
    <row r="517" spans="1:18" x14ac:dyDescent="0.25">
      <c r="A517" s="43" t="s">
        <v>54</v>
      </c>
      <c r="B517" s="44">
        <v>45928</v>
      </c>
      <c r="C517" s="43">
        <v>37707</v>
      </c>
      <c r="D517" s="45">
        <v>3276</v>
      </c>
      <c r="E517" s="45">
        <v>1026</v>
      </c>
      <c r="F517" s="43" t="s">
        <v>33</v>
      </c>
      <c r="G517" s="43">
        <v>762668</v>
      </c>
      <c r="H517" s="43" t="s">
        <v>15</v>
      </c>
      <c r="I517" s="43" t="s">
        <v>34</v>
      </c>
      <c r="J517" s="43" t="s">
        <v>13</v>
      </c>
      <c r="K517" s="46">
        <f t="shared" si="46"/>
        <v>943844.83999999973</v>
      </c>
      <c r="L517" s="47">
        <f>IF(I517="Product",IF(K517/'Commission Rate and Quota'!$D$6&lt;0.5,'Commission Rate and Quota'!$D$20,IF(K517/'Commission Rate and Quota'!$D$6&lt;0.75,'Commission Rate and Quota'!$D$21,IF(K517/'Commission Rate and Quota'!$D$6&lt;0.9,'Commission Rate and Quota'!$D$22,IF('Impact of Quota'!K517/'Commission Rate and Quota'!$D$6&lt;1,'Commission Rate and Quota'!$D$23,IF('Impact of Quota'!K517/'Commission Rate and Quota'!$D$6&lt;1.25,'Commission Rate and Quota'!$D$24,'Commission Rate and Quota'!$D$25))))),IF(K517/'Commission Rate and Quota'!$E$6&lt;0.5,'Commission Rate and Quota'!$E$20,IF(K517/'Commission Rate and Quota'!$E$6&lt;0.75,'Commission Rate and Quota'!$E$21,IF(K517/'Commission Rate and Quota'!$E$6&lt;0.9,'Commission Rate and Quota'!$E$22,IF(K517/'Commission Rate and Quota'!$E$6&lt;1,'Commission Rate and Quota'!$E$23,IF(K517/'Commission Rate and Quota'!$E$6&lt;1.25,'Commission Rate and Quota'!$E$24,'Commission Rate and Quota'!$E$25))))))</f>
        <v>0.16</v>
      </c>
      <c r="M517" s="46">
        <f t="shared" si="48"/>
        <v>524.16</v>
      </c>
      <c r="N517" s="51">
        <f>IF(I517="Product",K517/'Commission Rate and Quota'!$D$6,K517/'Commission Rate and Quota'!$E$6)</f>
        <v>1.1319011630277573</v>
      </c>
      <c r="O517" s="43">
        <f t="shared" si="49"/>
        <v>0</v>
      </c>
      <c r="P517" s="29">
        <f t="shared" si="50"/>
        <v>0.31318681318681318</v>
      </c>
      <c r="Q517" s="47">
        <f>IF(I517="Product",IF(K517/$S$4&lt;0.5,'Commission Rate and Quota'!$D$20,IF(K517/$S$4&lt;0.75,'Commission Rate and Quota'!$D$21,IF(K517/$S$4&lt;0.9,'Commission Rate and Quota'!$D$22,IF('Impact of Quota'!K517/'Commission Rate and Quota'!$D$6&lt;1,'Commission Rate and Quota'!$D$23,IF('Impact of Quota'!K517/$S$4&lt;1.25,'Commission Rate and Quota'!$D$24,'Commission Rate and Quota'!$D$25))))),IF(K517/$S$4&lt;0.5,'Commission Rate and Quota'!$E$20,IF(K517/$S$4&lt;0.75,'Commission Rate and Quota'!$E$21,IF(K517/$S$4&lt;0.9,'Commission Rate and Quota'!$E$22,IF(K517/$S$4&lt;1,'Commission Rate and Quota'!$E$23,IF(K517/$S$4&lt;1.25,'Commission Rate and Quota'!$E$24,'Commission Rate and Quota'!$E$25))))))</f>
        <v>0.05</v>
      </c>
      <c r="R517" s="34">
        <f t="shared" si="47"/>
        <v>163.80000000000001</v>
      </c>
    </row>
    <row r="518" spans="1:18" x14ac:dyDescent="0.25">
      <c r="A518" s="43" t="s">
        <v>54</v>
      </c>
      <c r="B518" s="44">
        <v>45928</v>
      </c>
      <c r="C518" s="43">
        <v>37707</v>
      </c>
      <c r="D518" s="45">
        <v>1095.27</v>
      </c>
      <c r="E518" s="45">
        <v>0</v>
      </c>
      <c r="F518" s="43" t="s">
        <v>33</v>
      </c>
      <c r="G518" s="43">
        <v>762668</v>
      </c>
      <c r="H518" s="43" t="s">
        <v>15</v>
      </c>
      <c r="I518" s="43" t="s">
        <v>34</v>
      </c>
      <c r="J518" s="43" t="s">
        <v>13</v>
      </c>
      <c r="K518" s="46">
        <f t="shared" si="46"/>
        <v>944940.10999999975</v>
      </c>
      <c r="L518" s="47">
        <f>IF(I518="Product",IF(K518/'Commission Rate and Quota'!$D$6&lt;0.5,'Commission Rate and Quota'!$D$20,IF(K518/'Commission Rate and Quota'!$D$6&lt;0.75,'Commission Rate and Quota'!$D$21,IF(K518/'Commission Rate and Quota'!$D$6&lt;0.9,'Commission Rate and Quota'!$D$22,IF('Impact of Quota'!K518/'Commission Rate and Quota'!$D$6&lt;1,'Commission Rate and Quota'!$D$23,IF('Impact of Quota'!K518/'Commission Rate and Quota'!$D$6&lt;1.25,'Commission Rate and Quota'!$D$24,'Commission Rate and Quota'!$D$25))))),IF(K518/'Commission Rate and Quota'!$E$6&lt;0.5,'Commission Rate and Quota'!$E$20,IF(K518/'Commission Rate and Quota'!$E$6&lt;0.75,'Commission Rate and Quota'!$E$21,IF(K518/'Commission Rate and Quota'!$E$6&lt;0.9,'Commission Rate and Quota'!$E$22,IF(K518/'Commission Rate and Quota'!$E$6&lt;1,'Commission Rate and Quota'!$E$23,IF(K518/'Commission Rate and Quota'!$E$6&lt;1.25,'Commission Rate and Quota'!$E$24,'Commission Rate and Quota'!$E$25))))))</f>
        <v>0.16</v>
      </c>
      <c r="M518" s="46">
        <f t="shared" si="48"/>
        <v>175.2432</v>
      </c>
      <c r="N518" s="51">
        <f>IF(I518="Product",K518/'Commission Rate and Quota'!$D$6,K518/'Commission Rate and Quota'!$E$6)</f>
        <v>1.1332146600500321</v>
      </c>
      <c r="O518" s="43">
        <f t="shared" si="49"/>
        <v>0</v>
      </c>
      <c r="P518" s="29">
        <f t="shared" si="50"/>
        <v>0</v>
      </c>
      <c r="Q518" s="47">
        <f>IF(I518="Product",IF(K518/$S$4&lt;0.5,'Commission Rate and Quota'!$D$20,IF(K518/$S$4&lt;0.75,'Commission Rate and Quota'!$D$21,IF(K518/$S$4&lt;0.9,'Commission Rate and Quota'!$D$22,IF('Impact of Quota'!K518/'Commission Rate and Quota'!$D$6&lt;1,'Commission Rate and Quota'!$D$23,IF('Impact of Quota'!K518/$S$4&lt;1.25,'Commission Rate and Quota'!$D$24,'Commission Rate and Quota'!$D$25))))),IF(K518/$S$4&lt;0.5,'Commission Rate and Quota'!$E$20,IF(K518/$S$4&lt;0.75,'Commission Rate and Quota'!$E$21,IF(K518/$S$4&lt;0.9,'Commission Rate and Quota'!$E$22,IF(K518/$S$4&lt;1,'Commission Rate and Quota'!$E$23,IF(K518/$S$4&lt;1.25,'Commission Rate and Quota'!$E$24,'Commission Rate and Quota'!$E$25))))))</f>
        <v>0.05</v>
      </c>
      <c r="R518" s="34">
        <f t="shared" si="47"/>
        <v>54.763500000000001</v>
      </c>
    </row>
    <row r="519" spans="1:18" x14ac:dyDescent="0.25">
      <c r="A519" s="43" t="s">
        <v>88</v>
      </c>
      <c r="B519" s="44">
        <v>45935</v>
      </c>
      <c r="C519" s="43">
        <v>41359</v>
      </c>
      <c r="D519" s="45">
        <v>4753.93</v>
      </c>
      <c r="E519" s="45">
        <v>380.49</v>
      </c>
      <c r="F519" s="43" t="s">
        <v>33</v>
      </c>
      <c r="G519" s="43">
        <v>762668</v>
      </c>
      <c r="H519" s="43" t="s">
        <v>15</v>
      </c>
      <c r="I519" s="43" t="s">
        <v>34</v>
      </c>
      <c r="J519" s="43" t="s">
        <v>13</v>
      </c>
      <c r="K519" s="46">
        <f t="shared" si="46"/>
        <v>949694.0399999998</v>
      </c>
      <c r="L519" s="47">
        <f>IF(I519="Product",IF(K519/'Commission Rate and Quota'!$D$6&lt;0.5,'Commission Rate and Quota'!$D$20,IF(K519/'Commission Rate and Quota'!$D$6&lt;0.75,'Commission Rate and Quota'!$D$21,IF(K519/'Commission Rate and Quota'!$D$6&lt;0.9,'Commission Rate and Quota'!$D$22,IF('Impact of Quota'!K519/'Commission Rate and Quota'!$D$6&lt;1,'Commission Rate and Quota'!$D$23,IF('Impact of Quota'!K519/'Commission Rate and Quota'!$D$6&lt;1.25,'Commission Rate and Quota'!$D$24,'Commission Rate and Quota'!$D$25))))),IF(K519/'Commission Rate and Quota'!$E$6&lt;0.5,'Commission Rate and Quota'!$E$20,IF(K519/'Commission Rate and Quota'!$E$6&lt;0.75,'Commission Rate and Quota'!$E$21,IF(K519/'Commission Rate and Quota'!$E$6&lt;0.9,'Commission Rate and Quota'!$E$22,IF(K519/'Commission Rate and Quota'!$E$6&lt;1,'Commission Rate and Quota'!$E$23,IF(K519/'Commission Rate and Quota'!$E$6&lt;1.25,'Commission Rate and Quota'!$E$24,'Commission Rate and Quota'!$E$25))))))</f>
        <v>0.16</v>
      </c>
      <c r="M519" s="46">
        <f t="shared" si="48"/>
        <v>760.62880000000007</v>
      </c>
      <c r="N519" s="51">
        <f>IF(I519="Product",K519/'Commission Rate and Quota'!$D$6,K519/'Commission Rate and Quota'!$E$6)</f>
        <v>1.1389157866207433</v>
      </c>
      <c r="O519" s="43">
        <f t="shared" si="49"/>
        <v>0</v>
      </c>
      <c r="P519" s="29">
        <f t="shared" si="50"/>
        <v>8.0036937859833859E-2</v>
      </c>
      <c r="Q519" s="47">
        <f>IF(I519="Product",IF(K519/$S$4&lt;0.5,'Commission Rate and Quota'!$D$20,IF(K519/$S$4&lt;0.75,'Commission Rate and Quota'!$D$21,IF(K519/$S$4&lt;0.9,'Commission Rate and Quota'!$D$22,IF('Impact of Quota'!K519/'Commission Rate and Quota'!$D$6&lt;1,'Commission Rate and Quota'!$D$23,IF('Impact of Quota'!K519/$S$4&lt;1.25,'Commission Rate and Quota'!$D$24,'Commission Rate and Quota'!$D$25))))),IF(K519/$S$4&lt;0.5,'Commission Rate and Quota'!$E$20,IF(K519/$S$4&lt;0.75,'Commission Rate and Quota'!$E$21,IF(K519/$S$4&lt;0.9,'Commission Rate and Quota'!$E$22,IF(K519/$S$4&lt;1,'Commission Rate and Quota'!$E$23,IF(K519/$S$4&lt;1.25,'Commission Rate and Quota'!$E$24,'Commission Rate and Quota'!$E$25))))))</f>
        <v>0.05</v>
      </c>
      <c r="R519" s="34">
        <f t="shared" si="47"/>
        <v>237.69650000000001</v>
      </c>
    </row>
    <row r="520" spans="1:18" x14ac:dyDescent="0.25">
      <c r="A520" s="43" t="s">
        <v>88</v>
      </c>
      <c r="B520" s="44">
        <v>45935</v>
      </c>
      <c r="C520" s="43">
        <v>41359</v>
      </c>
      <c r="D520" s="45">
        <v>1473.43</v>
      </c>
      <c r="E520" s="45">
        <v>117.8</v>
      </c>
      <c r="F520" s="43" t="s">
        <v>33</v>
      </c>
      <c r="G520" s="43">
        <v>762668</v>
      </c>
      <c r="H520" s="43" t="s">
        <v>15</v>
      </c>
      <c r="I520" s="43" t="s">
        <v>34</v>
      </c>
      <c r="J520" s="43" t="s">
        <v>13</v>
      </c>
      <c r="K520" s="46">
        <f t="shared" si="46"/>
        <v>951167.46999999986</v>
      </c>
      <c r="L520" s="47">
        <f>IF(I520="Product",IF(K520/'Commission Rate and Quota'!$D$6&lt;0.5,'Commission Rate and Quota'!$D$20,IF(K520/'Commission Rate and Quota'!$D$6&lt;0.75,'Commission Rate and Quota'!$D$21,IF(K520/'Commission Rate and Quota'!$D$6&lt;0.9,'Commission Rate and Quota'!$D$22,IF('Impact of Quota'!K520/'Commission Rate and Quota'!$D$6&lt;1,'Commission Rate and Quota'!$D$23,IF('Impact of Quota'!K520/'Commission Rate and Quota'!$D$6&lt;1.25,'Commission Rate and Quota'!$D$24,'Commission Rate and Quota'!$D$25))))),IF(K520/'Commission Rate and Quota'!$E$6&lt;0.5,'Commission Rate and Quota'!$E$20,IF(K520/'Commission Rate and Quota'!$E$6&lt;0.75,'Commission Rate and Quota'!$E$21,IF(K520/'Commission Rate and Quota'!$E$6&lt;0.9,'Commission Rate and Quota'!$E$22,IF(K520/'Commission Rate and Quota'!$E$6&lt;1,'Commission Rate and Quota'!$E$23,IF(K520/'Commission Rate and Quota'!$E$6&lt;1.25,'Commission Rate and Quota'!$E$24,'Commission Rate and Quota'!$E$25))))))</f>
        <v>0.16</v>
      </c>
      <c r="M520" s="46">
        <f t="shared" si="48"/>
        <v>235.74880000000002</v>
      </c>
      <c r="N520" s="51">
        <f>IF(I520="Product",K520/'Commission Rate and Quota'!$D$6,K520/'Commission Rate and Quota'!$E$6)</f>
        <v>1.1406827901153431</v>
      </c>
      <c r="O520" s="43">
        <f t="shared" si="49"/>
        <v>0</v>
      </c>
      <c r="P520" s="29">
        <f t="shared" si="50"/>
        <v>7.9949505575426044E-2</v>
      </c>
      <c r="Q520" s="47">
        <f>IF(I520="Product",IF(K520/$S$4&lt;0.5,'Commission Rate and Quota'!$D$20,IF(K520/$S$4&lt;0.75,'Commission Rate and Quota'!$D$21,IF(K520/$S$4&lt;0.9,'Commission Rate and Quota'!$D$22,IF('Impact of Quota'!K520/'Commission Rate and Quota'!$D$6&lt;1,'Commission Rate and Quota'!$D$23,IF('Impact of Quota'!K520/$S$4&lt;1.25,'Commission Rate and Quota'!$D$24,'Commission Rate and Quota'!$D$25))))),IF(K520/$S$4&lt;0.5,'Commission Rate and Quota'!$E$20,IF(K520/$S$4&lt;0.75,'Commission Rate and Quota'!$E$21,IF(K520/$S$4&lt;0.9,'Commission Rate and Quota'!$E$22,IF(K520/$S$4&lt;1,'Commission Rate and Quota'!$E$23,IF(K520/$S$4&lt;1.25,'Commission Rate and Quota'!$E$24,'Commission Rate and Quota'!$E$25))))))</f>
        <v>0.05</v>
      </c>
      <c r="R520" s="34">
        <f t="shared" si="47"/>
        <v>73.671500000000009</v>
      </c>
    </row>
    <row r="521" spans="1:18" x14ac:dyDescent="0.25">
      <c r="A521" s="43" t="s">
        <v>88</v>
      </c>
      <c r="B521" s="44">
        <v>45935</v>
      </c>
      <c r="C521" s="43">
        <v>41359</v>
      </c>
      <c r="D521" s="45">
        <v>467.56</v>
      </c>
      <c r="E521" s="45">
        <v>0</v>
      </c>
      <c r="F521" s="43" t="s">
        <v>33</v>
      </c>
      <c r="G521" s="43">
        <v>762668</v>
      </c>
      <c r="H521" s="43" t="s">
        <v>15</v>
      </c>
      <c r="I521" s="43" t="s">
        <v>34</v>
      </c>
      <c r="J521" s="43" t="s">
        <v>13</v>
      </c>
      <c r="K521" s="46">
        <f t="shared" si="46"/>
        <v>951635.02999999991</v>
      </c>
      <c r="L521" s="47">
        <f>IF(I521="Product",IF(K521/'Commission Rate and Quota'!$D$6&lt;0.5,'Commission Rate and Quota'!$D$20,IF(K521/'Commission Rate and Quota'!$D$6&lt;0.75,'Commission Rate and Quota'!$D$21,IF(K521/'Commission Rate and Quota'!$D$6&lt;0.9,'Commission Rate and Quota'!$D$22,IF('Impact of Quota'!K521/'Commission Rate and Quota'!$D$6&lt;1,'Commission Rate and Quota'!$D$23,IF('Impact of Quota'!K521/'Commission Rate and Quota'!$D$6&lt;1.25,'Commission Rate and Quota'!$D$24,'Commission Rate and Quota'!$D$25))))),IF(K521/'Commission Rate and Quota'!$E$6&lt;0.5,'Commission Rate and Quota'!$E$20,IF(K521/'Commission Rate and Quota'!$E$6&lt;0.75,'Commission Rate and Quota'!$E$21,IF(K521/'Commission Rate and Quota'!$E$6&lt;0.9,'Commission Rate and Quota'!$E$22,IF(K521/'Commission Rate and Quota'!$E$6&lt;1,'Commission Rate and Quota'!$E$23,IF(K521/'Commission Rate and Quota'!$E$6&lt;1.25,'Commission Rate and Quota'!$E$24,'Commission Rate and Quota'!$E$25))))))</f>
        <v>0.16</v>
      </c>
      <c r="M521" s="46">
        <f t="shared" si="48"/>
        <v>74.809600000000003</v>
      </c>
      <c r="N521" s="51">
        <f>IF(I521="Product",K521/'Commission Rate and Quota'!$D$6,K521/'Commission Rate and Quota'!$E$6)</f>
        <v>1.1412435090866788</v>
      </c>
      <c r="O521" s="43">
        <f t="shared" si="49"/>
        <v>0</v>
      </c>
      <c r="P521" s="29">
        <f t="shared" si="50"/>
        <v>0</v>
      </c>
      <c r="Q521" s="47">
        <f>IF(I521="Product",IF(K521/$S$4&lt;0.5,'Commission Rate and Quota'!$D$20,IF(K521/$S$4&lt;0.75,'Commission Rate and Quota'!$D$21,IF(K521/$S$4&lt;0.9,'Commission Rate and Quota'!$D$22,IF('Impact of Quota'!K521/'Commission Rate and Quota'!$D$6&lt;1,'Commission Rate and Quota'!$D$23,IF('Impact of Quota'!K521/$S$4&lt;1.25,'Commission Rate and Quota'!$D$24,'Commission Rate and Quota'!$D$25))))),IF(K521/$S$4&lt;0.5,'Commission Rate and Quota'!$E$20,IF(K521/$S$4&lt;0.75,'Commission Rate and Quota'!$E$21,IF(K521/$S$4&lt;0.9,'Commission Rate and Quota'!$E$22,IF(K521/$S$4&lt;1,'Commission Rate and Quota'!$E$23,IF(K521/$S$4&lt;1.25,'Commission Rate and Quota'!$E$24,'Commission Rate and Quota'!$E$25))))))</f>
        <v>0.05</v>
      </c>
      <c r="R521" s="34">
        <f t="shared" si="47"/>
        <v>23.378</v>
      </c>
    </row>
    <row r="522" spans="1:18" x14ac:dyDescent="0.25">
      <c r="A522" s="43" t="s">
        <v>90</v>
      </c>
      <c r="B522" s="44">
        <v>45945</v>
      </c>
      <c r="C522" s="43">
        <v>41359</v>
      </c>
      <c r="D522" s="45">
        <v>22844.16</v>
      </c>
      <c r="E522" s="45">
        <v>2972.16</v>
      </c>
      <c r="F522" s="43" t="s">
        <v>33</v>
      </c>
      <c r="G522" s="43">
        <v>762668</v>
      </c>
      <c r="H522" s="43" t="s">
        <v>15</v>
      </c>
      <c r="I522" s="43" t="s">
        <v>34</v>
      </c>
      <c r="J522" s="43" t="s">
        <v>13</v>
      </c>
      <c r="K522" s="46">
        <f t="shared" si="46"/>
        <v>974479.19</v>
      </c>
      <c r="L522" s="47">
        <f>IF(I522="Product",IF(K522/'Commission Rate and Quota'!$D$6&lt;0.5,'Commission Rate and Quota'!$D$20,IF(K522/'Commission Rate and Quota'!$D$6&lt;0.75,'Commission Rate and Quota'!$D$21,IF(K522/'Commission Rate and Quota'!$D$6&lt;0.9,'Commission Rate and Quota'!$D$22,IF('Impact of Quota'!K522/'Commission Rate and Quota'!$D$6&lt;1,'Commission Rate and Quota'!$D$23,IF('Impact of Quota'!K522/'Commission Rate and Quota'!$D$6&lt;1.25,'Commission Rate and Quota'!$D$24,'Commission Rate and Quota'!$D$25))))),IF(K522/'Commission Rate and Quota'!$E$6&lt;0.5,'Commission Rate and Quota'!$E$20,IF(K522/'Commission Rate and Quota'!$E$6&lt;0.75,'Commission Rate and Quota'!$E$21,IF(K522/'Commission Rate and Quota'!$E$6&lt;0.9,'Commission Rate and Quota'!$E$22,IF(K522/'Commission Rate and Quota'!$E$6&lt;1,'Commission Rate and Quota'!$E$23,IF(K522/'Commission Rate and Quota'!$E$6&lt;1.25,'Commission Rate and Quota'!$E$24,'Commission Rate and Quota'!$E$25))))))</f>
        <v>0.16</v>
      </c>
      <c r="M522" s="46">
        <f t="shared" si="48"/>
        <v>3655.0655999999999</v>
      </c>
      <c r="N522" s="51">
        <f>IF(I522="Product",K522/'Commission Rate and Quota'!$D$6,K522/'Commission Rate and Quota'!$E$6)</f>
        <v>1.1686392527264833</v>
      </c>
      <c r="O522" s="43">
        <f t="shared" si="49"/>
        <v>0</v>
      </c>
      <c r="P522" s="29">
        <f t="shared" si="50"/>
        <v>0.13010590015128592</v>
      </c>
      <c r="Q522" s="47">
        <f>IF(I522="Product",IF(K522/$S$4&lt;0.5,'Commission Rate and Quota'!$D$20,IF(K522/$S$4&lt;0.75,'Commission Rate and Quota'!$D$21,IF(K522/$S$4&lt;0.9,'Commission Rate and Quota'!$D$22,IF('Impact of Quota'!K522/'Commission Rate and Quota'!$D$6&lt;1,'Commission Rate and Quota'!$D$23,IF('Impact of Quota'!K522/$S$4&lt;1.25,'Commission Rate and Quota'!$D$24,'Commission Rate and Quota'!$D$25))))),IF(K522/$S$4&lt;0.5,'Commission Rate and Quota'!$E$20,IF(K522/$S$4&lt;0.75,'Commission Rate and Quota'!$E$21,IF(K522/$S$4&lt;0.9,'Commission Rate and Quota'!$E$22,IF(K522/$S$4&lt;1,'Commission Rate and Quota'!$E$23,IF(K522/$S$4&lt;1.25,'Commission Rate and Quota'!$E$24,'Commission Rate and Quota'!$E$25))))))</f>
        <v>0.05</v>
      </c>
      <c r="R522" s="34">
        <f t="shared" si="47"/>
        <v>1142.2080000000001</v>
      </c>
    </row>
    <row r="523" spans="1:18" x14ac:dyDescent="0.25">
      <c r="A523" s="43" t="s">
        <v>90</v>
      </c>
      <c r="B523" s="44">
        <v>45945</v>
      </c>
      <c r="C523" s="43">
        <v>41359</v>
      </c>
      <c r="D523" s="45">
        <v>1884.64</v>
      </c>
      <c r="E523" s="45">
        <v>0</v>
      </c>
      <c r="F523" s="43" t="s">
        <v>33</v>
      </c>
      <c r="G523" s="43">
        <v>762668</v>
      </c>
      <c r="H523" s="43" t="s">
        <v>15</v>
      </c>
      <c r="I523" s="43" t="s">
        <v>34</v>
      </c>
      <c r="J523" s="43" t="s">
        <v>13</v>
      </c>
      <c r="K523" s="46">
        <f t="shared" si="46"/>
        <v>976363.83</v>
      </c>
      <c r="L523" s="47">
        <f>IF(I523="Product",IF(K523/'Commission Rate and Quota'!$D$6&lt;0.5,'Commission Rate and Quota'!$D$20,IF(K523/'Commission Rate and Quota'!$D$6&lt;0.75,'Commission Rate and Quota'!$D$21,IF(K523/'Commission Rate and Quota'!$D$6&lt;0.9,'Commission Rate and Quota'!$D$22,IF('Impact of Quota'!K523/'Commission Rate and Quota'!$D$6&lt;1,'Commission Rate and Quota'!$D$23,IF('Impact of Quota'!K523/'Commission Rate and Quota'!$D$6&lt;1.25,'Commission Rate and Quota'!$D$24,'Commission Rate and Quota'!$D$25))))),IF(K523/'Commission Rate and Quota'!$E$6&lt;0.5,'Commission Rate and Quota'!$E$20,IF(K523/'Commission Rate and Quota'!$E$6&lt;0.75,'Commission Rate and Quota'!$E$21,IF(K523/'Commission Rate and Quota'!$E$6&lt;0.9,'Commission Rate and Quota'!$E$22,IF(K523/'Commission Rate and Quota'!$E$6&lt;1,'Commission Rate and Quota'!$E$23,IF(K523/'Commission Rate and Quota'!$E$6&lt;1.25,'Commission Rate and Quota'!$E$24,'Commission Rate and Quota'!$E$25))))))</f>
        <v>0.16</v>
      </c>
      <c r="M523" s="46">
        <f t="shared" si="48"/>
        <v>301.54240000000004</v>
      </c>
      <c r="N523" s="51">
        <f>IF(I523="Product",K523/'Commission Rate and Quota'!$D$6,K523/'Commission Rate and Quota'!$E$6)</f>
        <v>1.1708993977391833</v>
      </c>
      <c r="O523" s="43">
        <f t="shared" si="49"/>
        <v>0</v>
      </c>
      <c r="P523" s="29">
        <f t="shared" si="50"/>
        <v>0</v>
      </c>
      <c r="Q523" s="47">
        <f>IF(I523="Product",IF(K523/$S$4&lt;0.5,'Commission Rate and Quota'!$D$20,IF(K523/$S$4&lt;0.75,'Commission Rate and Quota'!$D$21,IF(K523/$S$4&lt;0.9,'Commission Rate and Quota'!$D$22,IF('Impact of Quota'!K523/'Commission Rate and Quota'!$D$6&lt;1,'Commission Rate and Quota'!$D$23,IF('Impact of Quota'!K523/$S$4&lt;1.25,'Commission Rate and Quota'!$D$24,'Commission Rate and Quota'!$D$25))))),IF(K523/$S$4&lt;0.5,'Commission Rate and Quota'!$E$20,IF(K523/$S$4&lt;0.75,'Commission Rate and Quota'!$E$21,IF(K523/$S$4&lt;0.9,'Commission Rate and Quota'!$E$22,IF(K523/$S$4&lt;1,'Commission Rate and Quota'!$E$23,IF(K523/$S$4&lt;1.25,'Commission Rate and Quota'!$E$24,'Commission Rate and Quota'!$E$25))))))</f>
        <v>0.05</v>
      </c>
      <c r="R523" s="34">
        <f t="shared" si="47"/>
        <v>94.232000000000014</v>
      </c>
    </row>
    <row r="524" spans="1:18" x14ac:dyDescent="0.25">
      <c r="A524" s="43" t="s">
        <v>91</v>
      </c>
      <c r="B524" s="44">
        <v>45948</v>
      </c>
      <c r="C524" s="43">
        <v>41359</v>
      </c>
      <c r="D524" s="45">
        <v>20000</v>
      </c>
      <c r="E524" s="45">
        <v>4123.68</v>
      </c>
      <c r="F524" s="43" t="s">
        <v>33</v>
      </c>
      <c r="G524" s="43">
        <v>762668</v>
      </c>
      <c r="H524" s="43" t="s">
        <v>15</v>
      </c>
      <c r="I524" s="43" t="s">
        <v>34</v>
      </c>
      <c r="J524" s="43" t="s">
        <v>13</v>
      </c>
      <c r="K524" s="46">
        <f t="shared" si="46"/>
        <v>996363.83</v>
      </c>
      <c r="L524" s="47">
        <f>IF(I524="Product",IF(K524/'Commission Rate and Quota'!$D$6&lt;0.5,'Commission Rate and Quota'!$D$20,IF(K524/'Commission Rate and Quota'!$D$6&lt;0.75,'Commission Rate and Quota'!$D$21,IF(K524/'Commission Rate and Quota'!$D$6&lt;0.9,'Commission Rate and Quota'!$D$22,IF('Impact of Quota'!K524/'Commission Rate and Quota'!$D$6&lt;1,'Commission Rate and Quota'!$D$23,IF('Impact of Quota'!K524/'Commission Rate and Quota'!$D$6&lt;1.25,'Commission Rate and Quota'!$D$24,'Commission Rate and Quota'!$D$25))))),IF(K524/'Commission Rate and Quota'!$E$6&lt;0.5,'Commission Rate and Quota'!$E$20,IF(K524/'Commission Rate and Quota'!$E$6&lt;0.75,'Commission Rate and Quota'!$E$21,IF(K524/'Commission Rate and Quota'!$E$6&lt;0.9,'Commission Rate and Quota'!$E$22,IF(K524/'Commission Rate and Quota'!$E$6&lt;1,'Commission Rate and Quota'!$E$23,IF(K524/'Commission Rate and Quota'!$E$6&lt;1.25,'Commission Rate and Quota'!$E$24,'Commission Rate and Quota'!$E$25))))))</f>
        <v>0.16</v>
      </c>
      <c r="M524" s="46">
        <f t="shared" si="48"/>
        <v>3200</v>
      </c>
      <c r="N524" s="51">
        <f>IF(I524="Product",K524/'Commission Rate and Quota'!$D$6,K524/'Commission Rate and Quota'!$E$6)</f>
        <v>1.1948842968467053</v>
      </c>
      <c r="O524" s="43">
        <f t="shared" si="49"/>
        <v>0</v>
      </c>
      <c r="P524" s="29">
        <f t="shared" si="50"/>
        <v>0.20618400000000001</v>
      </c>
      <c r="Q524" s="47">
        <f>IF(I524="Product",IF(K524/$S$4&lt;0.5,'Commission Rate and Quota'!$D$20,IF(K524/$S$4&lt;0.75,'Commission Rate and Quota'!$D$21,IF(K524/$S$4&lt;0.9,'Commission Rate and Quota'!$D$22,IF('Impact of Quota'!K524/'Commission Rate and Quota'!$D$6&lt;1,'Commission Rate and Quota'!$D$23,IF('Impact of Quota'!K524/$S$4&lt;1.25,'Commission Rate and Quota'!$D$24,'Commission Rate and Quota'!$D$25))))),IF(K524/$S$4&lt;0.5,'Commission Rate and Quota'!$E$20,IF(K524/$S$4&lt;0.75,'Commission Rate and Quota'!$E$21,IF(K524/$S$4&lt;0.9,'Commission Rate and Quota'!$E$22,IF(K524/$S$4&lt;1,'Commission Rate and Quota'!$E$23,IF(K524/$S$4&lt;1.25,'Commission Rate and Quota'!$E$24,'Commission Rate and Quota'!$E$25))))))</f>
        <v>0.05</v>
      </c>
      <c r="R524" s="34">
        <f t="shared" si="47"/>
        <v>1000</v>
      </c>
    </row>
    <row r="525" spans="1:18" x14ac:dyDescent="0.25">
      <c r="A525" s="43" t="s">
        <v>92</v>
      </c>
      <c r="B525" s="44">
        <v>45949</v>
      </c>
      <c r="C525" s="43">
        <v>41359</v>
      </c>
      <c r="D525" s="45">
        <v>24843</v>
      </c>
      <c r="E525" s="45">
        <v>3731</v>
      </c>
      <c r="F525" s="43" t="s">
        <v>33</v>
      </c>
      <c r="G525" s="43">
        <v>762668</v>
      </c>
      <c r="H525" s="43" t="s">
        <v>15</v>
      </c>
      <c r="I525" s="43" t="s">
        <v>34</v>
      </c>
      <c r="J525" s="43" t="s">
        <v>13</v>
      </c>
      <c r="K525" s="46">
        <f t="shared" si="46"/>
        <v>1021206.83</v>
      </c>
      <c r="L525" s="47">
        <f>IF(I525="Product",IF(K525/'Commission Rate and Quota'!$D$6&lt;0.5,'Commission Rate and Quota'!$D$20,IF(K525/'Commission Rate and Quota'!$D$6&lt;0.75,'Commission Rate and Quota'!$D$21,IF(K525/'Commission Rate and Quota'!$D$6&lt;0.9,'Commission Rate and Quota'!$D$22,IF('Impact of Quota'!K525/'Commission Rate and Quota'!$D$6&lt;1,'Commission Rate and Quota'!$D$23,IF('Impact of Quota'!K525/'Commission Rate and Quota'!$D$6&lt;1.25,'Commission Rate and Quota'!$D$24,'Commission Rate and Quota'!$D$25))))),IF(K525/'Commission Rate and Quota'!$E$6&lt;0.5,'Commission Rate and Quota'!$E$20,IF(K525/'Commission Rate and Quota'!$E$6&lt;0.75,'Commission Rate and Quota'!$E$21,IF(K525/'Commission Rate and Quota'!$E$6&lt;0.9,'Commission Rate and Quota'!$E$22,IF(K525/'Commission Rate and Quota'!$E$6&lt;1,'Commission Rate and Quota'!$E$23,IF(K525/'Commission Rate and Quota'!$E$6&lt;1.25,'Commission Rate and Quota'!$E$24,'Commission Rate and Quota'!$E$25))))))</f>
        <v>0.16</v>
      </c>
      <c r="M525" s="46">
        <f t="shared" si="48"/>
        <v>3974.88</v>
      </c>
      <c r="N525" s="51">
        <f>IF(I525="Product",K525/'Commission Rate and Quota'!$D$6,K525/'Commission Rate and Quota'!$E$6)</f>
        <v>1.2246771392731135</v>
      </c>
      <c r="O525" s="43">
        <f t="shared" si="49"/>
        <v>0</v>
      </c>
      <c r="P525" s="29">
        <f t="shared" si="50"/>
        <v>0.15018315018315018</v>
      </c>
      <c r="Q525" s="47">
        <f>IF(I525="Product",IF(K525/$S$4&lt;0.5,'Commission Rate and Quota'!$D$20,IF(K525/$S$4&lt;0.75,'Commission Rate and Quota'!$D$21,IF(K525/$S$4&lt;0.9,'Commission Rate and Quota'!$D$22,IF('Impact of Quota'!K525/'Commission Rate and Quota'!$D$6&lt;1,'Commission Rate and Quota'!$D$23,IF('Impact of Quota'!K525/$S$4&lt;1.25,'Commission Rate and Quota'!$D$24,'Commission Rate and Quota'!$D$25))))),IF(K525/$S$4&lt;0.5,'Commission Rate and Quota'!$E$20,IF(K525/$S$4&lt;0.75,'Commission Rate and Quota'!$E$21,IF(K525/$S$4&lt;0.9,'Commission Rate and Quota'!$E$22,IF(K525/$S$4&lt;1,'Commission Rate and Quota'!$E$23,IF(K525/$S$4&lt;1.25,'Commission Rate and Quota'!$E$24,'Commission Rate and Quota'!$E$25))))))</f>
        <v>0.05</v>
      </c>
      <c r="R525" s="34">
        <f t="shared" si="47"/>
        <v>1242.1500000000001</v>
      </c>
    </row>
    <row r="526" spans="1:18" x14ac:dyDescent="0.25">
      <c r="A526" s="43" t="s">
        <v>92</v>
      </c>
      <c r="B526" s="44">
        <v>45949</v>
      </c>
      <c r="C526" s="43">
        <v>41359</v>
      </c>
      <c r="D526" s="45">
        <v>11960</v>
      </c>
      <c r="E526" s="45">
        <v>1794</v>
      </c>
      <c r="F526" s="43" t="s">
        <v>33</v>
      </c>
      <c r="G526" s="43">
        <v>762668</v>
      </c>
      <c r="H526" s="43" t="s">
        <v>15</v>
      </c>
      <c r="I526" s="43" t="s">
        <v>34</v>
      </c>
      <c r="J526" s="43" t="s">
        <v>13</v>
      </c>
      <c r="K526" s="46">
        <f t="shared" si="46"/>
        <v>1033166.83</v>
      </c>
      <c r="L526" s="47">
        <f>IF(I526="Product",IF(K526/'Commission Rate and Quota'!$D$6&lt;0.5,'Commission Rate and Quota'!$D$20,IF(K526/'Commission Rate and Quota'!$D$6&lt;0.75,'Commission Rate and Quota'!$D$21,IF(K526/'Commission Rate and Quota'!$D$6&lt;0.9,'Commission Rate and Quota'!$D$22,IF('Impact of Quota'!K526/'Commission Rate and Quota'!$D$6&lt;1,'Commission Rate and Quota'!$D$23,IF('Impact of Quota'!K526/'Commission Rate and Quota'!$D$6&lt;1.25,'Commission Rate and Quota'!$D$24,'Commission Rate and Quota'!$D$25))))),IF(K526/'Commission Rate and Quota'!$E$6&lt;0.5,'Commission Rate and Quota'!$E$20,IF(K526/'Commission Rate and Quota'!$E$6&lt;0.75,'Commission Rate and Quota'!$E$21,IF(K526/'Commission Rate and Quota'!$E$6&lt;0.9,'Commission Rate and Quota'!$E$22,IF(K526/'Commission Rate and Quota'!$E$6&lt;1,'Commission Rate and Quota'!$E$23,IF(K526/'Commission Rate and Quota'!$E$6&lt;1.25,'Commission Rate and Quota'!$E$24,'Commission Rate and Quota'!$E$25))))))</f>
        <v>0.16</v>
      </c>
      <c r="M526" s="46">
        <f t="shared" si="48"/>
        <v>1913.6000000000001</v>
      </c>
      <c r="N526" s="51">
        <f>IF(I526="Product",K526/'Commission Rate and Quota'!$D$6,K526/'Commission Rate and Quota'!$E$6)</f>
        <v>1.2390201089394117</v>
      </c>
      <c r="O526" s="43">
        <f t="shared" si="49"/>
        <v>0</v>
      </c>
      <c r="P526" s="29">
        <f t="shared" si="50"/>
        <v>0.15</v>
      </c>
      <c r="Q526" s="47">
        <f>IF(I526="Product",IF(K526/$S$4&lt;0.5,'Commission Rate and Quota'!$D$20,IF(K526/$S$4&lt;0.75,'Commission Rate and Quota'!$D$21,IF(K526/$S$4&lt;0.9,'Commission Rate and Quota'!$D$22,IF('Impact of Quota'!K526/'Commission Rate and Quota'!$D$6&lt;1,'Commission Rate and Quota'!$D$23,IF('Impact of Quota'!K526/$S$4&lt;1.25,'Commission Rate and Quota'!$D$24,'Commission Rate and Quota'!$D$25))))),IF(K526/$S$4&lt;0.5,'Commission Rate and Quota'!$E$20,IF(K526/$S$4&lt;0.75,'Commission Rate and Quota'!$E$21,IF(K526/$S$4&lt;0.9,'Commission Rate and Quota'!$E$22,IF(K526/$S$4&lt;1,'Commission Rate and Quota'!$E$23,IF(K526/$S$4&lt;1.25,'Commission Rate and Quota'!$E$24,'Commission Rate and Quota'!$E$25))))))</f>
        <v>0.05</v>
      </c>
      <c r="R526" s="34">
        <f t="shared" si="47"/>
        <v>598</v>
      </c>
    </row>
    <row r="527" spans="1:18" x14ac:dyDescent="0.25">
      <c r="A527" s="43" t="s">
        <v>92</v>
      </c>
      <c r="B527" s="44">
        <v>45949</v>
      </c>
      <c r="C527" s="43">
        <v>41359</v>
      </c>
      <c r="D527" s="45">
        <v>2626.33</v>
      </c>
      <c r="E527" s="45">
        <v>0</v>
      </c>
      <c r="F527" s="43" t="s">
        <v>33</v>
      </c>
      <c r="G527" s="43">
        <v>762668</v>
      </c>
      <c r="H527" s="43" t="s">
        <v>15</v>
      </c>
      <c r="I527" s="43" t="s">
        <v>34</v>
      </c>
      <c r="J527" s="43" t="s">
        <v>13</v>
      </c>
      <c r="K527" s="46">
        <f t="shared" si="46"/>
        <v>1035793.1599999999</v>
      </c>
      <c r="L527" s="47">
        <f>IF(I527="Product",IF(K527/'Commission Rate and Quota'!$D$6&lt;0.5,'Commission Rate and Quota'!$D$20,IF(K527/'Commission Rate and Quota'!$D$6&lt;0.75,'Commission Rate and Quota'!$D$21,IF(K527/'Commission Rate and Quota'!$D$6&lt;0.9,'Commission Rate and Quota'!$D$22,IF('Impact of Quota'!K527/'Commission Rate and Quota'!$D$6&lt;1,'Commission Rate and Quota'!$D$23,IF('Impact of Quota'!K527/'Commission Rate and Quota'!$D$6&lt;1.25,'Commission Rate and Quota'!$D$24,'Commission Rate and Quota'!$D$25))))),IF(K527/'Commission Rate and Quota'!$E$6&lt;0.5,'Commission Rate and Quota'!$E$20,IF(K527/'Commission Rate and Quota'!$E$6&lt;0.75,'Commission Rate and Quota'!$E$21,IF(K527/'Commission Rate and Quota'!$E$6&lt;0.9,'Commission Rate and Quota'!$E$22,IF(K527/'Commission Rate and Quota'!$E$6&lt;1,'Commission Rate and Quota'!$E$23,IF(K527/'Commission Rate and Quota'!$E$6&lt;1.25,'Commission Rate and Quota'!$E$24,'Commission Rate and Quota'!$E$25))))))</f>
        <v>0.16</v>
      </c>
      <c r="M527" s="46">
        <f t="shared" si="48"/>
        <v>420.21280000000002</v>
      </c>
      <c r="N527" s="51">
        <f>IF(I527="Product",K527/'Commission Rate and Quota'!$D$6,K527/'Commission Rate and Quota'!$E$6)</f>
        <v>1.2421697219430645</v>
      </c>
      <c r="O527" s="43">
        <f t="shared" si="49"/>
        <v>0</v>
      </c>
      <c r="P527" s="29">
        <f t="shared" si="50"/>
        <v>0</v>
      </c>
      <c r="Q527" s="47">
        <f>IF(I527="Product",IF(K527/$S$4&lt;0.5,'Commission Rate and Quota'!$D$20,IF(K527/$S$4&lt;0.75,'Commission Rate and Quota'!$D$21,IF(K527/$S$4&lt;0.9,'Commission Rate and Quota'!$D$22,IF('Impact of Quota'!K527/'Commission Rate and Quota'!$D$6&lt;1,'Commission Rate and Quota'!$D$23,IF('Impact of Quota'!K527/$S$4&lt;1.25,'Commission Rate and Quota'!$D$24,'Commission Rate and Quota'!$D$25))))),IF(K527/$S$4&lt;0.5,'Commission Rate and Quota'!$E$20,IF(K527/$S$4&lt;0.75,'Commission Rate and Quota'!$E$21,IF(K527/$S$4&lt;0.9,'Commission Rate and Quota'!$E$22,IF(K527/$S$4&lt;1,'Commission Rate and Quota'!$E$23,IF(K527/$S$4&lt;1.25,'Commission Rate and Quota'!$E$24,'Commission Rate and Quota'!$E$25))))))</f>
        <v>0.05</v>
      </c>
      <c r="R527" s="34">
        <f t="shared" si="47"/>
        <v>131.31649999999999</v>
      </c>
    </row>
    <row r="528" spans="1:18" x14ac:dyDescent="0.25">
      <c r="A528" s="43" t="s">
        <v>55</v>
      </c>
      <c r="B528" s="44">
        <v>45952</v>
      </c>
      <c r="C528" s="43">
        <v>37707</v>
      </c>
      <c r="D528" s="45">
        <v>6000</v>
      </c>
      <c r="E528" s="45">
        <v>600</v>
      </c>
      <c r="F528" s="43" t="s">
        <v>33</v>
      </c>
      <c r="G528" s="43">
        <v>762668</v>
      </c>
      <c r="H528" s="43" t="s">
        <v>15</v>
      </c>
      <c r="I528" s="43" t="s">
        <v>34</v>
      </c>
      <c r="J528" s="43" t="s">
        <v>13</v>
      </c>
      <c r="K528" s="46">
        <f t="shared" si="46"/>
        <v>1041793.1599999999</v>
      </c>
      <c r="L528" s="47">
        <f>IF(I528="Product",IF(K528/'Commission Rate and Quota'!$D$6&lt;0.5,'Commission Rate and Quota'!$D$20,IF(K528/'Commission Rate and Quota'!$D$6&lt;0.75,'Commission Rate and Quota'!$D$21,IF(K528/'Commission Rate and Quota'!$D$6&lt;0.9,'Commission Rate and Quota'!$D$22,IF('Impact of Quota'!K528/'Commission Rate and Quota'!$D$6&lt;1,'Commission Rate and Quota'!$D$23,IF('Impact of Quota'!K528/'Commission Rate and Quota'!$D$6&lt;1.25,'Commission Rate and Quota'!$D$24,'Commission Rate and Quota'!$D$25))))),IF(K528/'Commission Rate and Quota'!$E$6&lt;0.5,'Commission Rate and Quota'!$E$20,IF(K528/'Commission Rate and Quota'!$E$6&lt;0.75,'Commission Rate and Quota'!$E$21,IF(K528/'Commission Rate and Quota'!$E$6&lt;0.9,'Commission Rate and Quota'!$E$22,IF(K528/'Commission Rate and Quota'!$E$6&lt;1,'Commission Rate and Quota'!$E$23,IF(K528/'Commission Rate and Quota'!$E$6&lt;1.25,'Commission Rate and Quota'!$E$24,'Commission Rate and Quota'!$E$25))))))</f>
        <v>0.16</v>
      </c>
      <c r="M528" s="46">
        <f t="shared" si="48"/>
        <v>960</v>
      </c>
      <c r="N528" s="51">
        <f>IF(I528="Product",K528/'Commission Rate and Quota'!$D$6,K528/'Commission Rate and Quota'!$E$6)</f>
        <v>1.249365191675321</v>
      </c>
      <c r="O528" s="43">
        <f t="shared" si="49"/>
        <v>0</v>
      </c>
      <c r="P528" s="29">
        <f t="shared" si="50"/>
        <v>0.1</v>
      </c>
      <c r="Q528" s="47">
        <f>IF(I528="Product",IF(K528/$S$4&lt;0.5,'Commission Rate and Quota'!$D$20,IF(K528/$S$4&lt;0.75,'Commission Rate and Quota'!$D$21,IF(K528/$S$4&lt;0.9,'Commission Rate and Quota'!$D$22,IF('Impact of Quota'!K528/'Commission Rate and Quota'!$D$6&lt;1,'Commission Rate and Quota'!$D$23,IF('Impact of Quota'!K528/$S$4&lt;1.25,'Commission Rate and Quota'!$D$24,'Commission Rate and Quota'!$D$25))))),IF(K528/$S$4&lt;0.5,'Commission Rate and Quota'!$E$20,IF(K528/$S$4&lt;0.75,'Commission Rate and Quota'!$E$21,IF(K528/$S$4&lt;0.9,'Commission Rate and Quota'!$E$22,IF(K528/$S$4&lt;1,'Commission Rate and Quota'!$E$23,IF(K528/$S$4&lt;1.25,'Commission Rate and Quota'!$E$24,'Commission Rate and Quota'!$E$25))))))</f>
        <v>0.05</v>
      </c>
      <c r="R528" s="34">
        <f t="shared" si="47"/>
        <v>300</v>
      </c>
    </row>
    <row r="529" spans="1:19" x14ac:dyDescent="0.25">
      <c r="A529" s="43" t="s">
        <v>93</v>
      </c>
      <c r="B529" s="44">
        <v>45952</v>
      </c>
      <c r="C529" s="43">
        <v>41359</v>
      </c>
      <c r="D529" s="45">
        <v>800</v>
      </c>
      <c r="E529" s="45">
        <v>88</v>
      </c>
      <c r="F529" s="43" t="s">
        <v>33</v>
      </c>
      <c r="G529" s="43">
        <v>762668</v>
      </c>
      <c r="H529" s="43" t="s">
        <v>15</v>
      </c>
      <c r="I529" s="43" t="s">
        <v>34</v>
      </c>
      <c r="J529" s="43" t="s">
        <v>13</v>
      </c>
      <c r="K529" s="46">
        <f t="shared" si="46"/>
        <v>1042593.1599999999</v>
      </c>
      <c r="L529" s="47">
        <f>IF(I529="Product",IF(K529/'Commission Rate and Quota'!$D$6&lt;0.5,'Commission Rate and Quota'!$D$20,IF(K529/'Commission Rate and Quota'!$D$6&lt;0.75,'Commission Rate and Quota'!$D$21,IF(K529/'Commission Rate and Quota'!$D$6&lt;0.9,'Commission Rate and Quota'!$D$22,IF('Impact of Quota'!K529/'Commission Rate and Quota'!$D$6&lt;1,'Commission Rate and Quota'!$D$23,IF('Impact of Quota'!K529/'Commission Rate and Quota'!$D$6&lt;1.25,'Commission Rate and Quota'!$D$24,'Commission Rate and Quota'!$D$25))))),IF(K529/'Commission Rate and Quota'!$E$6&lt;0.5,'Commission Rate and Quota'!$E$20,IF(K529/'Commission Rate and Quota'!$E$6&lt;0.75,'Commission Rate and Quota'!$E$21,IF(K529/'Commission Rate and Quota'!$E$6&lt;0.9,'Commission Rate and Quota'!$E$22,IF(K529/'Commission Rate and Quota'!$E$6&lt;1,'Commission Rate and Quota'!$E$23,IF(K529/'Commission Rate and Quota'!$E$6&lt;1.25,'Commission Rate and Quota'!$E$24,'Commission Rate and Quota'!$E$25))))))</f>
        <v>0.18000000000000002</v>
      </c>
      <c r="M529" s="46">
        <f t="shared" si="48"/>
        <v>144.00000000000003</v>
      </c>
      <c r="N529" s="51">
        <f>IF(I529="Product",K529/'Commission Rate and Quota'!$D$6,K529/'Commission Rate and Quota'!$E$6)</f>
        <v>1.2503245876396221</v>
      </c>
      <c r="O529" s="43">
        <f t="shared" si="49"/>
        <v>1</v>
      </c>
      <c r="P529" s="29">
        <f t="shared" si="50"/>
        <v>0.11</v>
      </c>
      <c r="Q529" s="47">
        <f>IF(I529="Product",IF(K529/$S$4&lt;0.5,'Commission Rate and Quota'!$D$20,IF(K529/$S$4&lt;0.75,'Commission Rate and Quota'!$D$21,IF(K529/$S$4&lt;0.9,'Commission Rate and Quota'!$D$22,IF('Impact of Quota'!K529/'Commission Rate and Quota'!$D$6&lt;1,'Commission Rate and Quota'!$D$23,IF('Impact of Quota'!K529/$S$4&lt;1.25,'Commission Rate and Quota'!$D$24,'Commission Rate and Quota'!$D$25))))),IF(K529/$S$4&lt;0.5,'Commission Rate and Quota'!$E$20,IF(K529/$S$4&lt;0.75,'Commission Rate and Quota'!$E$21,IF(K529/$S$4&lt;0.9,'Commission Rate and Quota'!$E$22,IF(K529/$S$4&lt;1,'Commission Rate and Quota'!$E$23,IF(K529/$S$4&lt;1.25,'Commission Rate and Quota'!$E$24,'Commission Rate and Quota'!$E$25))))))</f>
        <v>0.05</v>
      </c>
      <c r="R529" s="34">
        <f t="shared" si="47"/>
        <v>40</v>
      </c>
    </row>
    <row r="530" spans="1:19" x14ac:dyDescent="0.25">
      <c r="A530" s="43" t="s">
        <v>94</v>
      </c>
      <c r="B530" s="44">
        <v>45969</v>
      </c>
      <c r="C530" s="43">
        <v>41359</v>
      </c>
      <c r="D530" s="45">
        <v>6772.4</v>
      </c>
      <c r="E530" s="45">
        <v>1016</v>
      </c>
      <c r="F530" s="43" t="s">
        <v>33</v>
      </c>
      <c r="G530" s="43">
        <v>762668</v>
      </c>
      <c r="H530" s="43" t="s">
        <v>15</v>
      </c>
      <c r="I530" s="43" t="s">
        <v>34</v>
      </c>
      <c r="J530" s="43" t="s">
        <v>13</v>
      </c>
      <c r="K530" s="46">
        <f t="shared" si="46"/>
        <v>1049365.5599999998</v>
      </c>
      <c r="L530" s="47">
        <f>IF(I530="Product",IF(K530/'Commission Rate and Quota'!$D$6&lt;0.5,'Commission Rate and Quota'!$D$20,IF(K530/'Commission Rate and Quota'!$D$6&lt;0.75,'Commission Rate and Quota'!$D$21,IF(K530/'Commission Rate and Quota'!$D$6&lt;0.9,'Commission Rate and Quota'!$D$22,IF('Impact of Quota'!K530/'Commission Rate and Quota'!$D$6&lt;1,'Commission Rate and Quota'!$D$23,IF('Impact of Quota'!K530/'Commission Rate and Quota'!$D$6&lt;1.25,'Commission Rate and Quota'!$D$24,'Commission Rate and Quota'!$D$25))))),IF(K530/'Commission Rate and Quota'!$E$6&lt;0.5,'Commission Rate and Quota'!$E$20,IF(K530/'Commission Rate and Quota'!$E$6&lt;0.75,'Commission Rate and Quota'!$E$21,IF(K530/'Commission Rate and Quota'!$E$6&lt;0.9,'Commission Rate and Quota'!$E$22,IF(K530/'Commission Rate and Quota'!$E$6&lt;1,'Commission Rate and Quota'!$E$23,IF(K530/'Commission Rate and Quota'!$E$6&lt;1.25,'Commission Rate and Quota'!$E$24,'Commission Rate and Quota'!$E$25))))))</f>
        <v>0.18000000000000002</v>
      </c>
      <c r="M530" s="46">
        <f t="shared" si="48"/>
        <v>1219.0320000000002</v>
      </c>
      <c r="N530" s="51">
        <f>IF(I530="Product",K530/'Commission Rate and Quota'!$D$6,K530/'Commission Rate and Quota'!$E$6)</f>
        <v>1.258446354175411</v>
      </c>
      <c r="O530" s="43">
        <f t="shared" si="49"/>
        <v>1</v>
      </c>
      <c r="P530" s="29">
        <f t="shared" si="50"/>
        <v>0.15002067213986181</v>
      </c>
      <c r="Q530" s="47">
        <f>IF(I530="Product",IF(K530/$S$4&lt;0.5,'Commission Rate and Quota'!$D$20,IF(K530/$S$4&lt;0.75,'Commission Rate and Quota'!$D$21,IF(K530/$S$4&lt;0.9,'Commission Rate and Quota'!$D$22,IF('Impact of Quota'!K530/'Commission Rate and Quota'!$D$6&lt;1,'Commission Rate and Quota'!$D$23,IF('Impact of Quota'!K530/$S$4&lt;1.25,'Commission Rate and Quota'!$D$24,'Commission Rate and Quota'!$D$25))))),IF(K530/$S$4&lt;0.5,'Commission Rate and Quota'!$E$20,IF(K530/$S$4&lt;0.75,'Commission Rate and Quota'!$E$21,IF(K530/$S$4&lt;0.9,'Commission Rate and Quota'!$E$22,IF(K530/$S$4&lt;1,'Commission Rate and Quota'!$E$23,IF(K530/$S$4&lt;1.25,'Commission Rate and Quota'!$E$24,'Commission Rate and Quota'!$E$25))))))</f>
        <v>0.05</v>
      </c>
      <c r="R530" s="34">
        <f t="shared" si="47"/>
        <v>338.62</v>
      </c>
    </row>
    <row r="531" spans="1:19" x14ac:dyDescent="0.25">
      <c r="A531" s="43" t="s">
        <v>94</v>
      </c>
      <c r="B531" s="44">
        <v>45969</v>
      </c>
      <c r="C531" s="43">
        <v>41359</v>
      </c>
      <c r="D531" s="45">
        <v>558.72</v>
      </c>
      <c r="E531" s="45">
        <v>0</v>
      </c>
      <c r="F531" s="43" t="s">
        <v>33</v>
      </c>
      <c r="G531" s="43">
        <v>762668</v>
      </c>
      <c r="H531" s="43" t="s">
        <v>15</v>
      </c>
      <c r="I531" s="43" t="s">
        <v>34</v>
      </c>
      <c r="J531" s="43" t="s">
        <v>13</v>
      </c>
      <c r="K531" s="46">
        <f t="shared" si="46"/>
        <v>1049924.2799999998</v>
      </c>
      <c r="L531" s="47">
        <f>IF(I531="Product",IF(K531/'Commission Rate and Quota'!$D$6&lt;0.5,'Commission Rate and Quota'!$D$20,IF(K531/'Commission Rate and Quota'!$D$6&lt;0.75,'Commission Rate and Quota'!$D$21,IF(K531/'Commission Rate and Quota'!$D$6&lt;0.9,'Commission Rate and Quota'!$D$22,IF('Impact of Quota'!K531/'Commission Rate and Quota'!$D$6&lt;1,'Commission Rate and Quota'!$D$23,IF('Impact of Quota'!K531/'Commission Rate and Quota'!$D$6&lt;1.25,'Commission Rate and Quota'!$D$24,'Commission Rate and Quota'!$D$25))))),IF(K531/'Commission Rate and Quota'!$E$6&lt;0.5,'Commission Rate and Quota'!$E$20,IF(K531/'Commission Rate and Quota'!$E$6&lt;0.75,'Commission Rate and Quota'!$E$21,IF(K531/'Commission Rate and Quota'!$E$6&lt;0.9,'Commission Rate and Quota'!$E$22,IF(K531/'Commission Rate and Quota'!$E$6&lt;1,'Commission Rate and Quota'!$E$23,IF(K531/'Commission Rate and Quota'!$E$6&lt;1.25,'Commission Rate and Quota'!$E$24,'Commission Rate and Quota'!$E$25))))))</f>
        <v>0.18000000000000002</v>
      </c>
      <c r="M531" s="46">
        <f t="shared" si="48"/>
        <v>100.56960000000002</v>
      </c>
      <c r="N531" s="51">
        <f>IF(I531="Product",K531/'Commission Rate and Quota'!$D$6,K531/'Commission Rate and Quota'!$E$6)</f>
        <v>1.2591163963168786</v>
      </c>
      <c r="O531" s="43">
        <f t="shared" si="49"/>
        <v>1</v>
      </c>
      <c r="P531" s="29">
        <f t="shared" si="50"/>
        <v>0</v>
      </c>
      <c r="Q531" s="47">
        <f>IF(I531="Product",IF(K531/$S$4&lt;0.5,'Commission Rate and Quota'!$D$20,IF(K531/$S$4&lt;0.75,'Commission Rate and Quota'!$D$21,IF(K531/$S$4&lt;0.9,'Commission Rate and Quota'!$D$22,IF('Impact of Quota'!K531/'Commission Rate and Quota'!$D$6&lt;1,'Commission Rate and Quota'!$D$23,IF('Impact of Quota'!K531/$S$4&lt;1.25,'Commission Rate and Quota'!$D$24,'Commission Rate and Quota'!$D$25))))),IF(K531/$S$4&lt;0.5,'Commission Rate and Quota'!$E$20,IF(K531/$S$4&lt;0.75,'Commission Rate and Quota'!$E$21,IF(K531/$S$4&lt;0.9,'Commission Rate and Quota'!$E$22,IF(K531/$S$4&lt;1,'Commission Rate and Quota'!$E$23,IF(K531/$S$4&lt;1.25,'Commission Rate and Quota'!$E$24,'Commission Rate and Quota'!$E$25))))))</f>
        <v>0.05</v>
      </c>
      <c r="R531" s="34">
        <f t="shared" si="47"/>
        <v>27.936000000000003</v>
      </c>
    </row>
    <row r="532" spans="1:19" x14ac:dyDescent="0.25">
      <c r="A532" s="43" t="s">
        <v>56</v>
      </c>
      <c r="B532" s="44">
        <v>45973</v>
      </c>
      <c r="C532" s="43">
        <v>37707</v>
      </c>
      <c r="D532" s="45">
        <v>17577.55</v>
      </c>
      <c r="E532" s="45">
        <v>1725.45</v>
      </c>
      <c r="F532" s="43" t="s">
        <v>33</v>
      </c>
      <c r="G532" s="43">
        <v>762668</v>
      </c>
      <c r="H532" s="43" t="s">
        <v>15</v>
      </c>
      <c r="I532" s="43" t="s">
        <v>34</v>
      </c>
      <c r="J532" s="43" t="s">
        <v>13</v>
      </c>
      <c r="K532" s="46">
        <f t="shared" si="46"/>
        <v>1067501.8299999998</v>
      </c>
      <c r="L532" s="47">
        <f>IF(I532="Product",IF(K532/'Commission Rate and Quota'!$D$6&lt;0.5,'Commission Rate and Quota'!$D$20,IF(K532/'Commission Rate and Quota'!$D$6&lt;0.75,'Commission Rate and Quota'!$D$21,IF(K532/'Commission Rate and Quota'!$D$6&lt;0.9,'Commission Rate and Quota'!$D$22,IF('Impact of Quota'!K532/'Commission Rate and Quota'!$D$6&lt;1,'Commission Rate and Quota'!$D$23,IF('Impact of Quota'!K532/'Commission Rate and Quota'!$D$6&lt;1.25,'Commission Rate and Quota'!$D$24,'Commission Rate and Quota'!$D$25))))),IF(K532/'Commission Rate and Quota'!$E$6&lt;0.5,'Commission Rate and Quota'!$E$20,IF(K532/'Commission Rate and Quota'!$E$6&lt;0.75,'Commission Rate and Quota'!$E$21,IF(K532/'Commission Rate and Quota'!$E$6&lt;0.9,'Commission Rate and Quota'!$E$22,IF(K532/'Commission Rate and Quota'!$E$6&lt;1,'Commission Rate and Quota'!$E$23,IF(K532/'Commission Rate and Quota'!$E$6&lt;1.25,'Commission Rate and Quota'!$E$24,'Commission Rate and Quota'!$E$25))))))</f>
        <v>0.18000000000000002</v>
      </c>
      <c r="M532" s="46">
        <f t="shared" si="48"/>
        <v>3163.9590000000003</v>
      </c>
      <c r="N532" s="51">
        <f>IF(I532="Product",K532/'Commission Rate and Quota'!$D$6,K532/'Commission Rate and Quota'!$E$6)</f>
        <v>1.2801961844822498</v>
      </c>
      <c r="O532" s="43">
        <f t="shared" si="49"/>
        <v>1</v>
      </c>
      <c r="P532" s="29">
        <f t="shared" si="50"/>
        <v>9.81621443261433E-2</v>
      </c>
      <c r="Q532" s="47">
        <f>IF(I532="Product",IF(K532/$S$4&lt;0.5,'Commission Rate and Quota'!$D$20,IF(K532/$S$4&lt;0.75,'Commission Rate and Quota'!$D$21,IF(K532/$S$4&lt;0.9,'Commission Rate and Quota'!$D$22,IF('Impact of Quota'!K532/'Commission Rate and Quota'!$D$6&lt;1,'Commission Rate and Quota'!$D$23,IF('Impact of Quota'!K532/$S$4&lt;1.25,'Commission Rate and Quota'!$D$24,'Commission Rate and Quota'!$D$25))))),IF(K532/$S$4&lt;0.5,'Commission Rate and Quota'!$E$20,IF(K532/$S$4&lt;0.75,'Commission Rate and Quota'!$E$21,IF(K532/$S$4&lt;0.9,'Commission Rate and Quota'!$E$22,IF(K532/$S$4&lt;1,'Commission Rate and Quota'!$E$23,IF(K532/$S$4&lt;1.25,'Commission Rate and Quota'!$E$24,'Commission Rate and Quota'!$E$25))))))</f>
        <v>0.05</v>
      </c>
      <c r="R532" s="34">
        <f t="shared" si="47"/>
        <v>878.87750000000005</v>
      </c>
    </row>
    <row r="533" spans="1:19" x14ac:dyDescent="0.25">
      <c r="A533" s="43" t="s">
        <v>56</v>
      </c>
      <c r="B533" s="44">
        <v>45973</v>
      </c>
      <c r="C533" s="43">
        <v>37707</v>
      </c>
      <c r="D533" s="45">
        <v>1450.16</v>
      </c>
      <c r="E533" s="45">
        <v>0</v>
      </c>
      <c r="F533" s="43" t="s">
        <v>33</v>
      </c>
      <c r="G533" s="43">
        <v>762668</v>
      </c>
      <c r="H533" s="43" t="s">
        <v>15</v>
      </c>
      <c r="I533" s="43" t="s">
        <v>34</v>
      </c>
      <c r="J533" s="43" t="s">
        <v>13</v>
      </c>
      <c r="K533" s="46">
        <f t="shared" si="46"/>
        <v>1068951.9899999998</v>
      </c>
      <c r="L533" s="47">
        <f>IF(I533="Product",IF(K533/'Commission Rate and Quota'!$D$6&lt;0.5,'Commission Rate and Quota'!$D$20,IF(K533/'Commission Rate and Quota'!$D$6&lt;0.75,'Commission Rate and Quota'!$D$21,IF(K533/'Commission Rate and Quota'!$D$6&lt;0.9,'Commission Rate and Quota'!$D$22,IF('Impact of Quota'!K533/'Commission Rate and Quota'!$D$6&lt;1,'Commission Rate and Quota'!$D$23,IF('Impact of Quota'!K533/'Commission Rate and Quota'!$D$6&lt;1.25,'Commission Rate and Quota'!$D$24,'Commission Rate and Quota'!$D$25))))),IF(K533/'Commission Rate and Quota'!$E$6&lt;0.5,'Commission Rate and Quota'!$E$20,IF(K533/'Commission Rate and Quota'!$E$6&lt;0.75,'Commission Rate and Quota'!$E$21,IF(K533/'Commission Rate and Quota'!$E$6&lt;0.9,'Commission Rate and Quota'!$E$22,IF(K533/'Commission Rate and Quota'!$E$6&lt;1,'Commission Rate and Quota'!$E$23,IF(K533/'Commission Rate and Quota'!$E$6&lt;1.25,'Commission Rate and Quota'!$E$24,'Commission Rate and Quota'!$E$25))))))</f>
        <v>0.18000000000000002</v>
      </c>
      <c r="M533" s="46">
        <f t="shared" si="48"/>
        <v>261.02880000000005</v>
      </c>
      <c r="N533" s="51">
        <f>IF(I533="Product",K533/'Commission Rate and Quota'!$D$6,K533/'Commission Rate and Quota'!$E$6)</f>
        <v>1.281935281546738</v>
      </c>
      <c r="O533" s="43">
        <f t="shared" si="49"/>
        <v>1</v>
      </c>
      <c r="P533" s="29">
        <f t="shared" si="50"/>
        <v>0</v>
      </c>
      <c r="Q533" s="47">
        <f>IF(I533="Product",IF(K533/$S$4&lt;0.5,'Commission Rate and Quota'!$D$20,IF(K533/$S$4&lt;0.75,'Commission Rate and Quota'!$D$21,IF(K533/$S$4&lt;0.9,'Commission Rate and Quota'!$D$22,IF('Impact of Quota'!K533/'Commission Rate and Quota'!$D$6&lt;1,'Commission Rate and Quota'!$D$23,IF('Impact of Quota'!K533/$S$4&lt;1.25,'Commission Rate and Quota'!$D$24,'Commission Rate and Quota'!$D$25))))),IF(K533/$S$4&lt;0.5,'Commission Rate and Quota'!$E$20,IF(K533/$S$4&lt;0.75,'Commission Rate and Quota'!$E$21,IF(K533/$S$4&lt;0.9,'Commission Rate and Quota'!$E$22,IF(K533/$S$4&lt;1,'Commission Rate and Quota'!$E$23,IF(K533/$S$4&lt;1.25,'Commission Rate and Quota'!$E$24,'Commission Rate and Quota'!$E$25))))))</f>
        <v>0.05</v>
      </c>
      <c r="R533" s="34">
        <f t="shared" si="47"/>
        <v>72.50800000000001</v>
      </c>
    </row>
    <row r="534" spans="1:19" x14ac:dyDescent="0.25">
      <c r="A534" s="43" t="s">
        <v>290</v>
      </c>
      <c r="B534" s="44">
        <v>45980</v>
      </c>
      <c r="C534" s="43">
        <v>235770</v>
      </c>
      <c r="D534" s="45">
        <v>8387.76</v>
      </c>
      <c r="E534" s="45">
        <v>1342.18</v>
      </c>
      <c r="F534" s="43" t="s">
        <v>33</v>
      </c>
      <c r="G534" s="43">
        <v>762668</v>
      </c>
      <c r="H534" s="43" t="s">
        <v>15</v>
      </c>
      <c r="I534" s="43" t="s">
        <v>34</v>
      </c>
      <c r="J534" s="43" t="s">
        <v>13</v>
      </c>
      <c r="K534" s="46">
        <f t="shared" si="46"/>
        <v>1077339.7499999998</v>
      </c>
      <c r="L534" s="47">
        <f>IF(I534="Product",IF(K534/'Commission Rate and Quota'!$D$6&lt;0.5,'Commission Rate and Quota'!$D$20,IF(K534/'Commission Rate and Quota'!$D$6&lt;0.75,'Commission Rate and Quota'!$D$21,IF(K534/'Commission Rate and Quota'!$D$6&lt;0.9,'Commission Rate and Quota'!$D$22,IF('Impact of Quota'!K534/'Commission Rate and Quota'!$D$6&lt;1,'Commission Rate and Quota'!$D$23,IF('Impact of Quota'!K534/'Commission Rate and Quota'!$D$6&lt;1.25,'Commission Rate and Quota'!$D$24,'Commission Rate and Quota'!$D$25))))),IF(K534/'Commission Rate and Quota'!$E$6&lt;0.5,'Commission Rate and Quota'!$E$20,IF(K534/'Commission Rate and Quota'!$E$6&lt;0.75,'Commission Rate and Quota'!$E$21,IF(K534/'Commission Rate and Quota'!$E$6&lt;0.9,'Commission Rate and Quota'!$E$22,IF(K534/'Commission Rate and Quota'!$E$6&lt;1,'Commission Rate and Quota'!$E$23,IF(K534/'Commission Rate and Quota'!$E$6&lt;1.25,'Commission Rate and Quota'!$E$24,'Commission Rate and Quota'!$E$25))))))</f>
        <v>0.18000000000000002</v>
      </c>
      <c r="M534" s="46">
        <f t="shared" si="48"/>
        <v>1509.7968000000003</v>
      </c>
      <c r="N534" s="51">
        <f>IF(I534="Product",K534/'Commission Rate and Quota'!$D$6,K534/'Commission Rate and Quota'!$E$6)</f>
        <v>1.2919942604136432</v>
      </c>
      <c r="O534" s="43">
        <f t="shared" si="49"/>
        <v>1</v>
      </c>
      <c r="P534" s="29">
        <f t="shared" si="50"/>
        <v>0.16001650023367384</v>
      </c>
      <c r="Q534" s="47">
        <f>IF(I534="Product",IF(K534/$S$4&lt;0.5,'Commission Rate and Quota'!$D$20,IF(K534/$S$4&lt;0.75,'Commission Rate and Quota'!$D$21,IF(K534/$S$4&lt;0.9,'Commission Rate and Quota'!$D$22,IF('Impact of Quota'!K534/'Commission Rate and Quota'!$D$6&lt;1,'Commission Rate and Quota'!$D$23,IF('Impact of Quota'!K534/$S$4&lt;1.25,'Commission Rate and Quota'!$D$24,'Commission Rate and Quota'!$D$25))))),IF(K534/$S$4&lt;0.5,'Commission Rate and Quota'!$E$20,IF(K534/$S$4&lt;0.75,'Commission Rate and Quota'!$E$21,IF(K534/$S$4&lt;0.9,'Commission Rate and Quota'!$E$22,IF(K534/$S$4&lt;1,'Commission Rate and Quota'!$E$23,IF(K534/$S$4&lt;1.25,'Commission Rate and Quota'!$E$24,'Commission Rate and Quota'!$E$25))))))</f>
        <v>0.05</v>
      </c>
      <c r="R534" s="34">
        <f t="shared" si="47"/>
        <v>419.38800000000003</v>
      </c>
    </row>
    <row r="535" spans="1:19" x14ac:dyDescent="0.25">
      <c r="A535" s="43" t="s">
        <v>290</v>
      </c>
      <c r="B535" s="44">
        <v>45980</v>
      </c>
      <c r="C535" s="43">
        <v>235770</v>
      </c>
      <c r="D535" s="45">
        <v>692</v>
      </c>
      <c r="E535" s="45">
        <v>0</v>
      </c>
      <c r="F535" s="43" t="s">
        <v>33</v>
      </c>
      <c r="G535" s="43">
        <v>762668</v>
      </c>
      <c r="H535" s="43" t="s">
        <v>15</v>
      </c>
      <c r="I535" s="43" t="s">
        <v>34</v>
      </c>
      <c r="J535" s="43" t="s">
        <v>13</v>
      </c>
      <c r="K535" s="46">
        <f t="shared" si="46"/>
        <v>1078031.7499999998</v>
      </c>
      <c r="L535" s="47">
        <f>IF(I535="Product",IF(K535/'Commission Rate and Quota'!$D$6&lt;0.5,'Commission Rate and Quota'!$D$20,IF(K535/'Commission Rate and Quota'!$D$6&lt;0.75,'Commission Rate and Quota'!$D$21,IF(K535/'Commission Rate and Quota'!$D$6&lt;0.9,'Commission Rate and Quota'!$D$22,IF('Impact of Quota'!K535/'Commission Rate and Quota'!$D$6&lt;1,'Commission Rate and Quota'!$D$23,IF('Impact of Quota'!K535/'Commission Rate and Quota'!$D$6&lt;1.25,'Commission Rate and Quota'!$D$24,'Commission Rate and Quota'!$D$25))))),IF(K535/'Commission Rate and Quota'!$E$6&lt;0.5,'Commission Rate and Quota'!$E$20,IF(K535/'Commission Rate and Quota'!$E$6&lt;0.75,'Commission Rate and Quota'!$E$21,IF(K535/'Commission Rate and Quota'!$E$6&lt;0.9,'Commission Rate and Quota'!$E$22,IF(K535/'Commission Rate and Quota'!$E$6&lt;1,'Commission Rate and Quota'!$E$23,IF(K535/'Commission Rate and Quota'!$E$6&lt;1.25,'Commission Rate and Quota'!$E$24,'Commission Rate and Quota'!$E$25))))))</f>
        <v>0.18000000000000002</v>
      </c>
      <c r="M535" s="46">
        <f t="shared" si="48"/>
        <v>124.56000000000002</v>
      </c>
      <c r="N535" s="51">
        <f>IF(I535="Product",K535/'Commission Rate and Quota'!$D$6,K535/'Commission Rate and Quota'!$E$6)</f>
        <v>1.2928241379227636</v>
      </c>
      <c r="O535" s="43">
        <f t="shared" si="49"/>
        <v>1</v>
      </c>
      <c r="P535" s="29">
        <f t="shared" si="50"/>
        <v>0</v>
      </c>
      <c r="Q535" s="47">
        <f>IF(I535="Product",IF(K535/$S$4&lt;0.5,'Commission Rate and Quota'!$D$20,IF(K535/$S$4&lt;0.75,'Commission Rate and Quota'!$D$21,IF(K535/$S$4&lt;0.9,'Commission Rate and Quota'!$D$22,IF('Impact of Quota'!K535/'Commission Rate and Quota'!$D$6&lt;1,'Commission Rate and Quota'!$D$23,IF('Impact of Quota'!K535/$S$4&lt;1.25,'Commission Rate and Quota'!$D$24,'Commission Rate and Quota'!$D$25))))),IF(K535/$S$4&lt;0.5,'Commission Rate and Quota'!$E$20,IF(K535/$S$4&lt;0.75,'Commission Rate and Quota'!$E$21,IF(K535/$S$4&lt;0.9,'Commission Rate and Quota'!$E$22,IF(K535/$S$4&lt;1,'Commission Rate and Quota'!$E$23,IF(K535/$S$4&lt;1.25,'Commission Rate and Quota'!$E$24,'Commission Rate and Quota'!$E$25))))))</f>
        <v>0.05</v>
      </c>
      <c r="R535" s="34">
        <f t="shared" si="47"/>
        <v>34.6</v>
      </c>
    </row>
    <row r="536" spans="1:19" x14ac:dyDescent="0.25">
      <c r="A536" s="43" t="s">
        <v>95</v>
      </c>
      <c r="B536" s="44">
        <v>45982</v>
      </c>
      <c r="C536" s="43">
        <v>41359</v>
      </c>
      <c r="D536" s="45">
        <v>184995</v>
      </c>
      <c r="E536" s="45">
        <v>13399.17</v>
      </c>
      <c r="F536" s="43" t="s">
        <v>33</v>
      </c>
      <c r="G536" s="43">
        <v>762668</v>
      </c>
      <c r="H536" s="43" t="s">
        <v>15</v>
      </c>
      <c r="I536" s="43" t="s">
        <v>34</v>
      </c>
      <c r="J536" s="43" t="s">
        <v>13</v>
      </c>
      <c r="K536" s="46">
        <f t="shared" si="46"/>
        <v>1263026.7499999998</v>
      </c>
      <c r="L536" s="47">
        <f>IF(I536="Product",IF(K536/'Commission Rate and Quota'!$D$6&lt;0.5,'Commission Rate and Quota'!$D$20,IF(K536/'Commission Rate and Quota'!$D$6&lt;0.75,'Commission Rate and Quota'!$D$21,IF(K536/'Commission Rate and Quota'!$D$6&lt;0.9,'Commission Rate and Quota'!$D$22,IF('Impact of Quota'!K536/'Commission Rate and Quota'!$D$6&lt;1,'Commission Rate and Quota'!$D$23,IF('Impact of Quota'!K536/'Commission Rate and Quota'!$D$6&lt;1.25,'Commission Rate and Quota'!$D$24,'Commission Rate and Quota'!$D$25))))),IF(K536/'Commission Rate and Quota'!$E$6&lt;0.5,'Commission Rate and Quota'!$E$20,IF(K536/'Commission Rate and Quota'!$E$6&lt;0.75,'Commission Rate and Quota'!$E$21,IF(K536/'Commission Rate and Quota'!$E$6&lt;0.9,'Commission Rate and Quota'!$E$22,IF(K536/'Commission Rate and Quota'!$E$6&lt;1,'Commission Rate and Quota'!$E$23,IF(K536/'Commission Rate and Quota'!$E$6&lt;1.25,'Commission Rate and Quota'!$E$24,'Commission Rate and Quota'!$E$25))))))</f>
        <v>0.18000000000000002</v>
      </c>
      <c r="M536" s="46">
        <f t="shared" si="48"/>
        <v>33299.100000000006</v>
      </c>
      <c r="N536" s="51">
        <f>IF(I536="Product",K536/'Commission Rate and Quota'!$D$6,K536/'Commission Rate and Quota'!$E$6)</f>
        <v>1.5146784584425643</v>
      </c>
      <c r="O536" s="43">
        <f t="shared" si="49"/>
        <v>1</v>
      </c>
      <c r="P536" s="29">
        <f t="shared" si="50"/>
        <v>7.2429903510905697E-2</v>
      </c>
      <c r="Q536" s="47">
        <f>IF(I536="Product",IF(K536/$S$4&lt;0.5,'Commission Rate and Quota'!$D$20,IF(K536/$S$4&lt;0.75,'Commission Rate and Quota'!$D$21,IF(K536/$S$4&lt;0.9,'Commission Rate and Quota'!$D$22,IF('Impact of Quota'!K536/'Commission Rate and Quota'!$D$6&lt;1,'Commission Rate and Quota'!$D$23,IF('Impact of Quota'!K536/$S$4&lt;1.25,'Commission Rate and Quota'!$D$24,'Commission Rate and Quota'!$D$25))))),IF(K536/$S$4&lt;0.5,'Commission Rate and Quota'!$E$20,IF(K536/$S$4&lt;0.75,'Commission Rate and Quota'!$E$21,IF(K536/$S$4&lt;0.9,'Commission Rate and Quota'!$E$22,IF(K536/$S$4&lt;1,'Commission Rate and Quota'!$E$23,IF(K536/$S$4&lt;1.25,'Commission Rate and Quota'!$E$24,'Commission Rate and Quota'!$E$25))))))</f>
        <v>0.05</v>
      </c>
      <c r="R536" s="34">
        <f t="shared" si="47"/>
        <v>9249.75</v>
      </c>
    </row>
    <row r="537" spans="1:19" x14ac:dyDescent="0.25">
      <c r="A537" s="43" t="s">
        <v>264</v>
      </c>
      <c r="B537" s="44">
        <v>45998</v>
      </c>
      <c r="C537" s="43">
        <v>169040</v>
      </c>
      <c r="D537" s="45">
        <v>3384.62</v>
      </c>
      <c r="E537" s="45">
        <v>338.44</v>
      </c>
      <c r="F537" s="43" t="s">
        <v>33</v>
      </c>
      <c r="G537" s="43">
        <v>762668</v>
      </c>
      <c r="H537" s="43" t="s">
        <v>15</v>
      </c>
      <c r="I537" s="43" t="s">
        <v>34</v>
      </c>
      <c r="J537" s="43" t="s">
        <v>13</v>
      </c>
      <c r="K537" s="46">
        <f t="shared" si="46"/>
        <v>1266411.3699999999</v>
      </c>
      <c r="L537" s="47">
        <f>IF(I537="Product",IF(K537/'Commission Rate and Quota'!$D$6&lt;0.5,'Commission Rate and Quota'!$D$20,IF(K537/'Commission Rate and Quota'!$D$6&lt;0.75,'Commission Rate and Quota'!$D$21,IF(K537/'Commission Rate and Quota'!$D$6&lt;0.9,'Commission Rate and Quota'!$D$22,IF('Impact of Quota'!K537/'Commission Rate and Quota'!$D$6&lt;1,'Commission Rate and Quota'!$D$23,IF('Impact of Quota'!K537/'Commission Rate and Quota'!$D$6&lt;1.25,'Commission Rate and Quota'!$D$24,'Commission Rate and Quota'!$D$25))))),IF(K537/'Commission Rate and Quota'!$E$6&lt;0.5,'Commission Rate and Quota'!$E$20,IF(K537/'Commission Rate and Quota'!$E$6&lt;0.75,'Commission Rate and Quota'!$E$21,IF(K537/'Commission Rate and Quota'!$E$6&lt;0.9,'Commission Rate and Quota'!$E$22,IF(K537/'Commission Rate and Quota'!$E$6&lt;1,'Commission Rate and Quota'!$E$23,IF(K537/'Commission Rate and Quota'!$E$6&lt;1.25,'Commission Rate and Quota'!$E$24,'Commission Rate and Quota'!$E$25))))))</f>
        <v>0.18000000000000002</v>
      </c>
      <c r="M537" s="46">
        <f t="shared" si="48"/>
        <v>609.23160000000007</v>
      </c>
      <c r="N537" s="51">
        <f>IF(I537="Product",K537/'Commission Rate and Quota'!$D$6,K537/'Commission Rate and Quota'!$E$6)</f>
        <v>1.5187374469034294</v>
      </c>
      <c r="O537" s="43">
        <f t="shared" si="49"/>
        <v>1</v>
      </c>
      <c r="P537" s="29">
        <f t="shared" si="50"/>
        <v>9.9993500008863631E-2</v>
      </c>
      <c r="Q537" s="47">
        <f>IF(I537="Product",IF(K537/$S$4&lt;0.5,'Commission Rate and Quota'!$D$20,IF(K537/$S$4&lt;0.75,'Commission Rate and Quota'!$D$21,IF(K537/$S$4&lt;0.9,'Commission Rate and Quota'!$D$22,IF('Impact of Quota'!K537/'Commission Rate and Quota'!$D$6&lt;1,'Commission Rate and Quota'!$D$23,IF('Impact of Quota'!K537/$S$4&lt;1.25,'Commission Rate and Quota'!$D$24,'Commission Rate and Quota'!$D$25))))),IF(K537/$S$4&lt;0.5,'Commission Rate and Quota'!$E$20,IF(K537/$S$4&lt;0.75,'Commission Rate and Quota'!$E$21,IF(K537/$S$4&lt;0.9,'Commission Rate and Quota'!$E$22,IF(K537/$S$4&lt;1,'Commission Rate and Quota'!$E$23,IF(K537/$S$4&lt;1.25,'Commission Rate and Quota'!$E$24,'Commission Rate and Quota'!$E$25))))))</f>
        <v>0.05</v>
      </c>
      <c r="R537" s="34">
        <f t="shared" si="47"/>
        <v>169.23099999999999</v>
      </c>
    </row>
    <row r="538" spans="1:19" x14ac:dyDescent="0.25">
      <c r="A538" s="43" t="s">
        <v>264</v>
      </c>
      <c r="B538" s="44">
        <v>45998</v>
      </c>
      <c r="C538" s="43">
        <v>169040</v>
      </c>
      <c r="D538" s="45">
        <v>279.24</v>
      </c>
      <c r="E538" s="45">
        <v>0</v>
      </c>
      <c r="F538" s="43" t="s">
        <v>33</v>
      </c>
      <c r="G538" s="43">
        <v>762668</v>
      </c>
      <c r="H538" s="43" t="s">
        <v>15</v>
      </c>
      <c r="I538" s="43" t="s">
        <v>34</v>
      </c>
      <c r="J538" s="43" t="s">
        <v>13</v>
      </c>
      <c r="K538" s="46">
        <f t="shared" si="46"/>
        <v>1266690.6099999999</v>
      </c>
      <c r="L538" s="47">
        <f>IF(I538="Product",IF(K538/'Commission Rate and Quota'!$D$6&lt;0.5,'Commission Rate and Quota'!$D$20,IF(K538/'Commission Rate and Quota'!$D$6&lt;0.75,'Commission Rate and Quota'!$D$21,IF(K538/'Commission Rate and Quota'!$D$6&lt;0.9,'Commission Rate and Quota'!$D$22,IF('Impact of Quota'!K538/'Commission Rate and Quota'!$D$6&lt;1,'Commission Rate and Quota'!$D$23,IF('Impact of Quota'!K538/'Commission Rate and Quota'!$D$6&lt;1.25,'Commission Rate and Quota'!$D$24,'Commission Rate and Quota'!$D$25))))),IF(K538/'Commission Rate and Quota'!$E$6&lt;0.5,'Commission Rate and Quota'!$E$20,IF(K538/'Commission Rate and Quota'!$E$6&lt;0.75,'Commission Rate and Quota'!$E$21,IF(K538/'Commission Rate and Quota'!$E$6&lt;0.9,'Commission Rate and Quota'!$E$22,IF(K538/'Commission Rate and Quota'!$E$6&lt;1,'Commission Rate and Quota'!$E$23,IF(K538/'Commission Rate and Quota'!$E$6&lt;1.25,'Commission Rate and Quota'!$E$24,'Commission Rate and Quota'!$E$25))))))</f>
        <v>0.18000000000000002</v>
      </c>
      <c r="M538" s="46">
        <f t="shared" si="48"/>
        <v>50.263200000000005</v>
      </c>
      <c r="N538" s="51">
        <f>IF(I538="Product",K538/'Commission Rate and Quota'!$D$6,K538/'Commission Rate and Quota'!$E$6)</f>
        <v>1.5190723240647688</v>
      </c>
      <c r="O538" s="43">
        <f t="shared" si="49"/>
        <v>1</v>
      </c>
      <c r="P538" s="29">
        <f t="shared" si="50"/>
        <v>0</v>
      </c>
      <c r="Q538" s="47">
        <f>IF(I538="Product",IF(K538/$S$4&lt;0.5,'Commission Rate and Quota'!$D$20,IF(K538/$S$4&lt;0.75,'Commission Rate and Quota'!$D$21,IF(K538/$S$4&lt;0.9,'Commission Rate and Quota'!$D$22,IF('Impact of Quota'!K538/'Commission Rate and Quota'!$D$6&lt;1,'Commission Rate and Quota'!$D$23,IF('Impact of Quota'!K538/$S$4&lt;1.25,'Commission Rate and Quota'!$D$24,'Commission Rate and Quota'!$D$25))))),IF(K538/$S$4&lt;0.5,'Commission Rate and Quota'!$E$20,IF(K538/$S$4&lt;0.75,'Commission Rate and Quota'!$E$21,IF(K538/$S$4&lt;0.9,'Commission Rate and Quota'!$E$22,IF(K538/$S$4&lt;1,'Commission Rate and Quota'!$E$23,IF(K538/$S$4&lt;1.25,'Commission Rate and Quota'!$E$24,'Commission Rate and Quota'!$E$25))))))</f>
        <v>0.05</v>
      </c>
      <c r="R538" s="34">
        <f t="shared" si="47"/>
        <v>13.962000000000002</v>
      </c>
    </row>
    <row r="539" spans="1:19" x14ac:dyDescent="0.25">
      <c r="A539" s="43" t="s">
        <v>253</v>
      </c>
      <c r="B539" s="44">
        <v>46002</v>
      </c>
      <c r="C539" s="43">
        <v>167672</v>
      </c>
      <c r="D539" s="45">
        <v>8968.75</v>
      </c>
      <c r="E539" s="45">
        <v>0</v>
      </c>
      <c r="F539" s="43" t="s">
        <v>33</v>
      </c>
      <c r="G539" s="43">
        <v>762668</v>
      </c>
      <c r="H539" s="43" t="s">
        <v>15</v>
      </c>
      <c r="I539" s="43" t="s">
        <v>34</v>
      </c>
      <c r="J539" s="43" t="s">
        <v>13</v>
      </c>
      <c r="K539" s="46">
        <f t="shared" si="46"/>
        <v>1275659.3599999999</v>
      </c>
      <c r="L539" s="47">
        <f>IF(I539="Product",IF(K539/'Commission Rate and Quota'!$D$6&lt;0.5,'Commission Rate and Quota'!$D$20,IF(K539/'Commission Rate and Quota'!$D$6&lt;0.75,'Commission Rate and Quota'!$D$21,IF(K539/'Commission Rate and Quota'!$D$6&lt;0.9,'Commission Rate and Quota'!$D$22,IF('Impact of Quota'!K539/'Commission Rate and Quota'!$D$6&lt;1,'Commission Rate and Quota'!$D$23,IF('Impact of Quota'!K539/'Commission Rate and Quota'!$D$6&lt;1.25,'Commission Rate and Quota'!$D$24,'Commission Rate and Quota'!$D$25))))),IF(K539/'Commission Rate and Quota'!$E$6&lt;0.5,'Commission Rate and Quota'!$E$20,IF(K539/'Commission Rate and Quota'!$E$6&lt;0.75,'Commission Rate and Quota'!$E$21,IF(K539/'Commission Rate and Quota'!$E$6&lt;0.9,'Commission Rate and Quota'!$E$22,IF(K539/'Commission Rate and Quota'!$E$6&lt;1,'Commission Rate and Quota'!$E$23,IF(K539/'Commission Rate and Quota'!$E$6&lt;1.25,'Commission Rate and Quota'!$E$24,'Commission Rate and Quota'!$E$25))))))</f>
        <v>0.18000000000000002</v>
      </c>
      <c r="M539" s="46">
        <f t="shared" si="48"/>
        <v>1614.3750000000002</v>
      </c>
      <c r="N539" s="51">
        <f>IF(I539="Product",K539/'Commission Rate and Quota'!$D$6,K539/'Commission Rate and Quota'!$E$6)</f>
        <v>1.5298280522582981</v>
      </c>
      <c r="O539" s="43">
        <f t="shared" si="49"/>
        <v>1</v>
      </c>
      <c r="P539" s="29">
        <f t="shared" si="50"/>
        <v>0</v>
      </c>
      <c r="Q539" s="47">
        <f>IF(I539="Product",IF(K539/$S$4&lt;0.5,'Commission Rate and Quota'!$D$20,IF(K539/$S$4&lt;0.75,'Commission Rate and Quota'!$D$21,IF(K539/$S$4&lt;0.9,'Commission Rate and Quota'!$D$22,IF('Impact of Quota'!K539/'Commission Rate and Quota'!$D$6&lt;1,'Commission Rate and Quota'!$D$23,IF('Impact of Quota'!K539/$S$4&lt;1.25,'Commission Rate and Quota'!$D$24,'Commission Rate and Quota'!$D$25))))),IF(K539/$S$4&lt;0.5,'Commission Rate and Quota'!$E$20,IF(K539/$S$4&lt;0.75,'Commission Rate and Quota'!$E$21,IF(K539/$S$4&lt;0.9,'Commission Rate and Quota'!$E$22,IF(K539/$S$4&lt;1,'Commission Rate and Quota'!$E$23,IF(K539/$S$4&lt;1.25,'Commission Rate and Quota'!$E$24,'Commission Rate and Quota'!$E$25))))))</f>
        <v>0.05</v>
      </c>
      <c r="R539" s="34">
        <f t="shared" si="47"/>
        <v>448.4375</v>
      </c>
    </row>
    <row r="540" spans="1:19" x14ac:dyDescent="0.25">
      <c r="A540" s="43" t="s">
        <v>255</v>
      </c>
      <c r="B540" s="44">
        <v>46010</v>
      </c>
      <c r="C540" s="43">
        <v>168030</v>
      </c>
      <c r="D540" s="45">
        <v>6651</v>
      </c>
      <c r="E540" s="45">
        <v>798.5</v>
      </c>
      <c r="F540" s="43" t="s">
        <v>33</v>
      </c>
      <c r="G540" s="43">
        <v>762668</v>
      </c>
      <c r="H540" s="43" t="s">
        <v>15</v>
      </c>
      <c r="I540" s="43" t="s">
        <v>34</v>
      </c>
      <c r="J540" s="43" t="s">
        <v>13</v>
      </c>
      <c r="K540" s="46">
        <f t="shared" si="46"/>
        <v>1282310.3599999999</v>
      </c>
      <c r="L540" s="47">
        <f>IF(I540="Product",IF(K540/'Commission Rate and Quota'!$D$6&lt;0.5,'Commission Rate and Quota'!$D$20,IF(K540/'Commission Rate and Quota'!$D$6&lt;0.75,'Commission Rate and Quota'!$D$21,IF(K540/'Commission Rate and Quota'!$D$6&lt;0.9,'Commission Rate and Quota'!$D$22,IF('Impact of Quota'!K540/'Commission Rate and Quota'!$D$6&lt;1,'Commission Rate and Quota'!$D$23,IF('Impact of Quota'!K540/'Commission Rate and Quota'!$D$6&lt;1.25,'Commission Rate and Quota'!$D$24,'Commission Rate and Quota'!$D$25))))),IF(K540/'Commission Rate and Quota'!$E$6&lt;0.5,'Commission Rate and Quota'!$E$20,IF(K540/'Commission Rate and Quota'!$E$6&lt;0.75,'Commission Rate and Quota'!$E$21,IF(K540/'Commission Rate and Quota'!$E$6&lt;0.9,'Commission Rate and Quota'!$E$22,IF(K540/'Commission Rate and Quota'!$E$6&lt;1,'Commission Rate and Quota'!$E$23,IF(K540/'Commission Rate and Quota'!$E$6&lt;1.25,'Commission Rate and Quota'!$E$24,'Commission Rate and Quota'!$E$25))))))</f>
        <v>0.18000000000000002</v>
      </c>
      <c r="M540" s="46">
        <f t="shared" si="48"/>
        <v>1197.18</v>
      </c>
      <c r="N540" s="51">
        <f>IF(I540="Product",K540/'Commission Rate and Quota'!$D$6,K540/'Commission Rate and Quota'!$E$6)</f>
        <v>1.5378042304565045</v>
      </c>
      <c r="O540" s="43">
        <f t="shared" si="49"/>
        <v>1</v>
      </c>
      <c r="P540" s="29">
        <f t="shared" si="50"/>
        <v>0.12005713426552399</v>
      </c>
      <c r="Q540" s="47">
        <f>IF(I540="Product",IF(K540/$S$4&lt;0.5,'Commission Rate and Quota'!$D$20,IF(K540/$S$4&lt;0.75,'Commission Rate and Quota'!$D$21,IF(K540/$S$4&lt;0.9,'Commission Rate and Quota'!$D$22,IF('Impact of Quota'!K540/'Commission Rate and Quota'!$D$6&lt;1,'Commission Rate and Quota'!$D$23,IF('Impact of Quota'!K540/$S$4&lt;1.25,'Commission Rate and Quota'!$D$24,'Commission Rate and Quota'!$D$25))))),IF(K540/$S$4&lt;0.5,'Commission Rate and Quota'!$E$20,IF(K540/$S$4&lt;0.75,'Commission Rate and Quota'!$E$21,IF(K540/$S$4&lt;0.9,'Commission Rate and Quota'!$E$22,IF(K540/$S$4&lt;1,'Commission Rate and Quota'!$E$23,IF(K540/$S$4&lt;1.25,'Commission Rate and Quota'!$E$24,'Commission Rate and Quota'!$E$25))))))</f>
        <v>0.05</v>
      </c>
      <c r="R540" s="34">
        <f t="shared" si="47"/>
        <v>332.55</v>
      </c>
    </row>
    <row r="541" spans="1:19" x14ac:dyDescent="0.25">
      <c r="A541" s="43" t="s">
        <v>255</v>
      </c>
      <c r="B541" s="44">
        <v>46010</v>
      </c>
      <c r="C541" s="43">
        <v>168030</v>
      </c>
      <c r="D541" s="45">
        <v>548.71</v>
      </c>
      <c r="E541" s="45">
        <v>0</v>
      </c>
      <c r="F541" s="43" t="s">
        <v>33</v>
      </c>
      <c r="G541" s="43">
        <v>762668</v>
      </c>
      <c r="H541" s="43" t="s">
        <v>15</v>
      </c>
      <c r="I541" s="43" t="s">
        <v>34</v>
      </c>
      <c r="J541" s="43" t="s">
        <v>13</v>
      </c>
      <c r="K541" s="46">
        <f t="shared" si="46"/>
        <v>1282859.0699999998</v>
      </c>
      <c r="L541" s="47">
        <f>IF(I541="Product",IF(K541/'Commission Rate and Quota'!$D$6&lt;0.5,'Commission Rate and Quota'!$D$20,IF(K541/'Commission Rate and Quota'!$D$6&lt;0.75,'Commission Rate and Quota'!$D$21,IF(K541/'Commission Rate and Quota'!$D$6&lt;0.9,'Commission Rate and Quota'!$D$22,IF('Impact of Quota'!K541/'Commission Rate and Quota'!$D$6&lt;1,'Commission Rate and Quota'!$D$23,IF('Impact of Quota'!K541/'Commission Rate and Quota'!$D$6&lt;1.25,'Commission Rate and Quota'!$D$24,'Commission Rate and Quota'!$D$25))))),IF(K541/'Commission Rate and Quota'!$E$6&lt;0.5,'Commission Rate and Quota'!$E$20,IF(K541/'Commission Rate and Quota'!$E$6&lt;0.75,'Commission Rate and Quota'!$E$21,IF(K541/'Commission Rate and Quota'!$E$6&lt;0.9,'Commission Rate and Quota'!$E$22,IF(K541/'Commission Rate and Quota'!$E$6&lt;1,'Commission Rate and Quota'!$E$23,IF(K541/'Commission Rate and Quota'!$E$6&lt;1.25,'Commission Rate and Quota'!$E$24,'Commission Rate and Quota'!$E$25))))))</f>
        <v>0.18000000000000002</v>
      </c>
      <c r="M541" s="46">
        <f t="shared" si="48"/>
        <v>98.767800000000022</v>
      </c>
      <c r="N541" s="51">
        <f>IF(I541="Product",K541/'Commission Rate and Quota'!$D$6,K541/'Commission Rate and Quota'!$E$6)</f>
        <v>1.5384622681559688</v>
      </c>
      <c r="O541" s="43">
        <f t="shared" si="49"/>
        <v>1</v>
      </c>
      <c r="P541" s="29">
        <f t="shared" si="50"/>
        <v>0</v>
      </c>
      <c r="Q541" s="47">
        <f>IF(I541="Product",IF(K541/$S$4&lt;0.5,'Commission Rate and Quota'!$D$20,IF(K541/$S$4&lt;0.75,'Commission Rate and Quota'!$D$21,IF(K541/$S$4&lt;0.9,'Commission Rate and Quota'!$D$22,IF('Impact of Quota'!K541/'Commission Rate and Quota'!$D$6&lt;1,'Commission Rate and Quota'!$D$23,IF('Impact of Quota'!K541/$S$4&lt;1.25,'Commission Rate and Quota'!$D$24,'Commission Rate and Quota'!$D$25))))),IF(K541/$S$4&lt;0.5,'Commission Rate and Quota'!$E$20,IF(K541/$S$4&lt;0.75,'Commission Rate and Quota'!$E$21,IF(K541/$S$4&lt;0.9,'Commission Rate and Quota'!$E$22,IF(K541/$S$4&lt;1,'Commission Rate and Quota'!$E$23,IF(K541/$S$4&lt;1.25,'Commission Rate and Quota'!$E$24,'Commission Rate and Quota'!$E$25))))))</f>
        <v>0.05</v>
      </c>
      <c r="R541" s="34">
        <f t="shared" si="47"/>
        <v>27.435500000000005</v>
      </c>
    </row>
    <row r="542" spans="1:19" x14ac:dyDescent="0.25">
      <c r="A542" s="43" t="s">
        <v>256</v>
      </c>
      <c r="B542" s="44">
        <v>45681</v>
      </c>
      <c r="C542" s="43">
        <v>168699</v>
      </c>
      <c r="D542" s="45">
        <v>2415</v>
      </c>
      <c r="E542" s="45">
        <v>570</v>
      </c>
      <c r="F542" s="43" t="s">
        <v>33</v>
      </c>
      <c r="G542" s="43">
        <v>762668</v>
      </c>
      <c r="H542" s="43" t="s">
        <v>15</v>
      </c>
      <c r="I542" s="43" t="s">
        <v>38</v>
      </c>
      <c r="J542" s="43" t="s">
        <v>13</v>
      </c>
      <c r="K542" s="46">
        <f>D542</f>
        <v>2415</v>
      </c>
      <c r="L542" s="47">
        <f>IF(I542="Product",IF(K542/'Commission Rate and Quota'!$D$6&lt;0.5,'Commission Rate and Quota'!$D$20,IF(K542/'Commission Rate and Quota'!$D$6&lt;0.75,'Commission Rate and Quota'!$D$21,IF(K542/'Commission Rate and Quota'!$D$6&lt;0.9,'Commission Rate and Quota'!$D$22,IF('Impact of Quota'!K542/'Commission Rate and Quota'!$D$6&lt;1,'Commission Rate and Quota'!$D$23,IF('Impact of Quota'!K542/'Commission Rate and Quota'!$D$6&lt;1.25,'Commission Rate and Quota'!$D$24,'Commission Rate and Quota'!$D$25))))),IF(K542/'Commission Rate and Quota'!$E$6&lt;0.5,'Commission Rate and Quota'!$E$20,IF(K542/'Commission Rate and Quota'!$E$6&lt;0.75,'Commission Rate and Quota'!$E$21,IF(K542/'Commission Rate and Quota'!$E$6&lt;0.9,'Commission Rate and Quota'!$E$22,IF(K542/'Commission Rate and Quota'!$E$6&lt;1,'Commission Rate and Quota'!$E$23,IF(K542/'Commission Rate and Quota'!$E$6&lt;1.25,'Commission Rate and Quota'!$E$24,'Commission Rate and Quota'!$E$25))))))</f>
        <v>0.08</v>
      </c>
      <c r="M542" s="46">
        <f t="shared" ref="M542:M551" si="51">L542*D542</f>
        <v>193.20000000000002</v>
      </c>
      <c r="N542" s="51">
        <f>IF(I542="Product",K542/'Commission Rate and Quota'!$D$6,K542/'Commission Rate and Quota'!$E$6)</f>
        <v>1.6833608665648984E-2</v>
      </c>
      <c r="O542" s="43">
        <f t="shared" ref="O542:O551" si="52">IF(N542&gt;1.25,1,0)</f>
        <v>0</v>
      </c>
      <c r="P542" s="29">
        <f t="shared" si="50"/>
        <v>0.2360248447204969</v>
      </c>
      <c r="Q542" s="47">
        <f>IF(I542="Product",IF(K542/$S$4&lt;0.5,'Commission Rate and Quota'!$D$20,IF(K542/$S$4&lt;0.75,'Commission Rate and Quota'!$D$21,IF(K542/$S$4&lt;0.9,'Commission Rate and Quota'!$D$22,IF('Impact of Quota'!K542/'Commission Rate and Quota'!$D$6&lt;1,'Commission Rate and Quota'!$D$23,IF('Impact of Quota'!K542/$S$4&lt;1.25,'Commission Rate and Quota'!$D$24,'Commission Rate and Quota'!$D$25))))),IF(K542/$S$4&lt;0.5,'Commission Rate and Quota'!$E$20,IF(K542/$S$4&lt;0.75,'Commission Rate and Quota'!$E$21,IF(K542/$S$4&lt;0.9,'Commission Rate and Quota'!$E$22,IF(K542/$S$4&lt;1,'Commission Rate and Quota'!$E$23,IF(K542/$S$4&lt;1.25,'Commission Rate and Quota'!$E$24,'Commission Rate and Quota'!$E$25))))))</f>
        <v>0.08</v>
      </c>
      <c r="R542" s="34">
        <f t="shared" si="47"/>
        <v>193.20000000000002</v>
      </c>
      <c r="S542" s="34">
        <f>SUM(R542:R551)</f>
        <v>17657.097600000001</v>
      </c>
    </row>
    <row r="543" spans="1:19" x14ac:dyDescent="0.25">
      <c r="A543" s="43" t="s">
        <v>39</v>
      </c>
      <c r="B543" s="44">
        <v>45732</v>
      </c>
      <c r="C543" s="43">
        <v>32783</v>
      </c>
      <c r="D543" s="45">
        <v>56000</v>
      </c>
      <c r="E543" s="45">
        <v>16000</v>
      </c>
      <c r="F543" s="43" t="s">
        <v>33</v>
      </c>
      <c r="G543" s="43">
        <v>762668</v>
      </c>
      <c r="H543" s="43" t="s">
        <v>15</v>
      </c>
      <c r="I543" s="43" t="s">
        <v>38</v>
      </c>
      <c r="J543" s="43" t="s">
        <v>13</v>
      </c>
      <c r="K543" s="46">
        <f t="shared" ref="K543:K551" si="53">K542+D543</f>
        <v>58415</v>
      </c>
      <c r="L543" s="47">
        <f>IF(I543="Product",IF(K543/'Commission Rate and Quota'!$D$6&lt;0.5,'Commission Rate and Quota'!$D$20,IF(K543/'Commission Rate and Quota'!$D$6&lt;0.75,'Commission Rate and Quota'!$D$21,IF(K543/'Commission Rate and Quota'!$D$6&lt;0.9,'Commission Rate and Quota'!$D$22,IF('Impact of Quota'!K543/'Commission Rate and Quota'!$D$6&lt;1,'Commission Rate and Quota'!$D$23,IF('Impact of Quota'!K543/'Commission Rate and Quota'!$D$6&lt;1.25,'Commission Rate and Quota'!$D$24,'Commission Rate and Quota'!$D$25))))),IF(K543/'Commission Rate and Quota'!$E$6&lt;0.5,'Commission Rate and Quota'!$E$20,IF(K543/'Commission Rate and Quota'!$E$6&lt;0.75,'Commission Rate and Quota'!$E$21,IF(K543/'Commission Rate and Quota'!$E$6&lt;0.9,'Commission Rate and Quota'!$E$22,IF(K543/'Commission Rate and Quota'!$E$6&lt;1,'Commission Rate and Quota'!$E$23,IF(K543/'Commission Rate and Quota'!$E$6&lt;1.25,'Commission Rate and Quota'!$E$24,'Commission Rate and Quota'!$E$25))))))</f>
        <v>0.08</v>
      </c>
      <c r="M543" s="46">
        <f t="shared" si="51"/>
        <v>4480</v>
      </c>
      <c r="N543" s="51">
        <f>IF(I543="Product",K543/'Commission Rate and Quota'!$D$6,K543/'Commission Rate and Quota'!$E$6)</f>
        <v>0.40717815743432106</v>
      </c>
      <c r="O543" s="43">
        <f t="shared" si="52"/>
        <v>0</v>
      </c>
      <c r="P543" s="29">
        <f t="shared" si="50"/>
        <v>0.2857142857142857</v>
      </c>
      <c r="Q543" s="47">
        <f>IF(I543="Product",IF(K543/$S$4&lt;0.5,'Commission Rate and Quota'!$D$20,IF(K543/$S$4&lt;0.75,'Commission Rate and Quota'!$D$21,IF(K543/$S$4&lt;0.9,'Commission Rate and Quota'!$D$22,IF('Impact of Quota'!K543/'Commission Rate and Quota'!$D$6&lt;1,'Commission Rate and Quota'!$D$23,IF('Impact of Quota'!K543/$S$4&lt;1.25,'Commission Rate and Quota'!$D$24,'Commission Rate and Quota'!$D$25))))),IF(K543/$S$4&lt;0.5,'Commission Rate and Quota'!$E$20,IF(K543/$S$4&lt;0.75,'Commission Rate and Quota'!$E$21,IF(K543/$S$4&lt;0.9,'Commission Rate and Quota'!$E$22,IF(K543/$S$4&lt;1,'Commission Rate and Quota'!$E$23,IF(K543/$S$4&lt;1.25,'Commission Rate and Quota'!$E$24,'Commission Rate and Quota'!$E$25))))))</f>
        <v>0.08</v>
      </c>
      <c r="R543" s="34">
        <f t="shared" si="47"/>
        <v>4480</v>
      </c>
    </row>
    <row r="544" spans="1:19" x14ac:dyDescent="0.25">
      <c r="A544" s="43" t="s">
        <v>39</v>
      </c>
      <c r="B544" s="44">
        <v>45732</v>
      </c>
      <c r="C544" s="43">
        <v>32783</v>
      </c>
      <c r="D544" s="45">
        <v>2400</v>
      </c>
      <c r="E544" s="45">
        <v>960</v>
      </c>
      <c r="F544" s="43" t="s">
        <v>33</v>
      </c>
      <c r="G544" s="43">
        <v>762668</v>
      </c>
      <c r="H544" s="43" t="s">
        <v>15</v>
      </c>
      <c r="I544" s="43" t="s">
        <v>38</v>
      </c>
      <c r="J544" s="43" t="s">
        <v>13</v>
      </c>
      <c r="K544" s="46">
        <f t="shared" si="53"/>
        <v>60815</v>
      </c>
      <c r="L544" s="47">
        <f>IF(I544="Product",IF(K544/'Commission Rate and Quota'!$D$6&lt;0.5,'Commission Rate and Quota'!$D$20,IF(K544/'Commission Rate and Quota'!$D$6&lt;0.75,'Commission Rate and Quota'!$D$21,IF(K544/'Commission Rate and Quota'!$D$6&lt;0.9,'Commission Rate and Quota'!$D$22,IF('Impact of Quota'!K544/'Commission Rate and Quota'!$D$6&lt;1,'Commission Rate and Quota'!$D$23,IF('Impact of Quota'!K544/'Commission Rate and Quota'!$D$6&lt;1.25,'Commission Rate and Quota'!$D$24,'Commission Rate and Quota'!$D$25))))),IF(K544/'Commission Rate and Quota'!$E$6&lt;0.5,'Commission Rate and Quota'!$E$20,IF(K544/'Commission Rate and Quota'!$E$6&lt;0.75,'Commission Rate and Quota'!$E$21,IF(K544/'Commission Rate and Quota'!$E$6&lt;0.9,'Commission Rate and Quota'!$E$22,IF(K544/'Commission Rate and Quota'!$E$6&lt;1,'Commission Rate and Quota'!$E$23,IF(K544/'Commission Rate and Quota'!$E$6&lt;1.25,'Commission Rate and Quota'!$E$24,'Commission Rate and Quota'!$E$25))))))</f>
        <v>0.08</v>
      </c>
      <c r="M544" s="46">
        <f t="shared" si="51"/>
        <v>192</v>
      </c>
      <c r="N544" s="51">
        <f>IF(I544="Product",K544/'Commission Rate and Quota'!$D$6,K544/'Commission Rate and Quota'!$E$6)</f>
        <v>0.42390720952440697</v>
      </c>
      <c r="O544" s="43">
        <f t="shared" si="52"/>
        <v>0</v>
      </c>
      <c r="P544" s="29">
        <f t="shared" si="50"/>
        <v>0.4</v>
      </c>
      <c r="Q544" s="47">
        <f>IF(I544="Product",IF(K544/$S$4&lt;0.5,'Commission Rate and Quota'!$D$20,IF(K544/$S$4&lt;0.75,'Commission Rate and Quota'!$D$21,IF(K544/$S$4&lt;0.9,'Commission Rate and Quota'!$D$22,IF('Impact of Quota'!K544/'Commission Rate and Quota'!$D$6&lt;1,'Commission Rate and Quota'!$D$23,IF('Impact of Quota'!K544/$S$4&lt;1.25,'Commission Rate and Quota'!$D$24,'Commission Rate and Quota'!$D$25))))),IF(K544/$S$4&lt;0.5,'Commission Rate and Quota'!$E$20,IF(K544/$S$4&lt;0.75,'Commission Rate and Quota'!$E$21,IF(K544/$S$4&lt;0.9,'Commission Rate and Quota'!$E$22,IF(K544/$S$4&lt;1,'Commission Rate and Quota'!$E$23,IF(K544/$S$4&lt;1.25,'Commission Rate and Quota'!$E$24,'Commission Rate and Quota'!$E$25))))))</f>
        <v>0.08</v>
      </c>
      <c r="R544" s="34">
        <f t="shared" si="47"/>
        <v>192</v>
      </c>
    </row>
    <row r="545" spans="1:18" x14ac:dyDescent="0.25">
      <c r="A545" s="43" t="s">
        <v>69</v>
      </c>
      <c r="B545" s="44">
        <v>45743</v>
      </c>
      <c r="C545" s="43">
        <v>41318</v>
      </c>
      <c r="D545" s="45">
        <v>2023.92</v>
      </c>
      <c r="E545" s="45">
        <v>540</v>
      </c>
      <c r="F545" s="43" t="s">
        <v>33</v>
      </c>
      <c r="G545" s="43">
        <v>762668</v>
      </c>
      <c r="H545" s="43" t="s">
        <v>15</v>
      </c>
      <c r="I545" s="43" t="s">
        <v>38</v>
      </c>
      <c r="J545" s="43" t="s">
        <v>13</v>
      </c>
      <c r="K545" s="46">
        <f t="shared" si="53"/>
        <v>62838.92</v>
      </c>
      <c r="L545" s="47">
        <f>IF(I545="Product",IF(K545/'Commission Rate and Quota'!$D$6&lt;0.5,'Commission Rate and Quota'!$D$20,IF(K545/'Commission Rate and Quota'!$D$6&lt;0.75,'Commission Rate and Quota'!$D$21,IF(K545/'Commission Rate and Quota'!$D$6&lt;0.9,'Commission Rate and Quota'!$D$22,IF('Impact of Quota'!K545/'Commission Rate and Quota'!$D$6&lt;1,'Commission Rate and Quota'!$D$23,IF('Impact of Quota'!K545/'Commission Rate and Quota'!$D$6&lt;1.25,'Commission Rate and Quota'!$D$24,'Commission Rate and Quota'!$D$25))))),IF(K545/'Commission Rate and Quota'!$E$6&lt;0.5,'Commission Rate and Quota'!$E$20,IF(K545/'Commission Rate and Quota'!$E$6&lt;0.75,'Commission Rate and Quota'!$E$21,IF(K545/'Commission Rate and Quota'!$E$6&lt;0.9,'Commission Rate and Quota'!$E$22,IF(K545/'Commission Rate and Quota'!$E$6&lt;1,'Commission Rate and Quota'!$E$23,IF(K545/'Commission Rate and Quota'!$E$6&lt;1.25,'Commission Rate and Quota'!$E$24,'Commission Rate and Quota'!$E$25))))))</f>
        <v>0.08</v>
      </c>
      <c r="M545" s="46">
        <f t="shared" si="51"/>
        <v>161.9136</v>
      </c>
      <c r="N545" s="51">
        <f>IF(I545="Product",K545/'Commission Rate and Quota'!$D$6,K545/'Commission Rate and Quota'!$E$6)</f>
        <v>0.43801481915197643</v>
      </c>
      <c r="O545" s="43">
        <f t="shared" si="52"/>
        <v>0</v>
      </c>
      <c r="P545" s="29">
        <f t="shared" si="50"/>
        <v>0.26680896478121663</v>
      </c>
      <c r="Q545" s="47">
        <f>IF(I545="Product",IF(K545/$S$4&lt;0.5,'Commission Rate and Quota'!$D$20,IF(K545/$S$4&lt;0.75,'Commission Rate and Quota'!$D$21,IF(K545/$S$4&lt;0.9,'Commission Rate and Quota'!$D$22,IF('Impact of Quota'!K545/'Commission Rate and Quota'!$D$6&lt;1,'Commission Rate and Quota'!$D$23,IF('Impact of Quota'!K545/$S$4&lt;1.25,'Commission Rate and Quota'!$D$24,'Commission Rate and Quota'!$D$25))))),IF(K545/$S$4&lt;0.5,'Commission Rate and Quota'!$E$20,IF(K545/$S$4&lt;0.75,'Commission Rate and Quota'!$E$21,IF(K545/$S$4&lt;0.9,'Commission Rate and Quota'!$E$22,IF(K545/$S$4&lt;1,'Commission Rate and Quota'!$E$23,IF(K545/$S$4&lt;1.25,'Commission Rate and Quota'!$E$24,'Commission Rate and Quota'!$E$25))))))</f>
        <v>0.08</v>
      </c>
      <c r="R545" s="34">
        <f t="shared" si="47"/>
        <v>161.9136</v>
      </c>
    </row>
    <row r="546" spans="1:18" x14ac:dyDescent="0.25">
      <c r="A546" s="43" t="s">
        <v>64</v>
      </c>
      <c r="B546" s="44">
        <v>45750</v>
      </c>
      <c r="C546" s="43">
        <v>39204</v>
      </c>
      <c r="D546" s="45">
        <v>1937.5</v>
      </c>
      <c r="E546" s="45">
        <v>1735</v>
      </c>
      <c r="F546" s="43" t="s">
        <v>33</v>
      </c>
      <c r="G546" s="43">
        <v>762668</v>
      </c>
      <c r="H546" s="43" t="s">
        <v>15</v>
      </c>
      <c r="I546" s="43" t="s">
        <v>38</v>
      </c>
      <c r="J546" s="43" t="s">
        <v>13</v>
      </c>
      <c r="K546" s="46">
        <f t="shared" si="53"/>
        <v>64776.42</v>
      </c>
      <c r="L546" s="47">
        <f>IF(I546="Product",IF(K546/'Commission Rate and Quota'!$D$6&lt;0.5,'Commission Rate and Quota'!$D$20,IF(K546/'Commission Rate and Quota'!$D$6&lt;0.75,'Commission Rate and Quota'!$D$21,IF(K546/'Commission Rate and Quota'!$D$6&lt;0.9,'Commission Rate and Quota'!$D$22,IF('Impact of Quota'!K546/'Commission Rate and Quota'!$D$6&lt;1,'Commission Rate and Quota'!$D$23,IF('Impact of Quota'!K546/'Commission Rate and Quota'!$D$6&lt;1.25,'Commission Rate and Quota'!$D$24,'Commission Rate and Quota'!$D$25))))),IF(K546/'Commission Rate and Quota'!$E$6&lt;0.5,'Commission Rate and Quota'!$E$20,IF(K546/'Commission Rate and Quota'!$E$6&lt;0.75,'Commission Rate and Quota'!$E$21,IF(K546/'Commission Rate and Quota'!$E$6&lt;0.9,'Commission Rate and Quota'!$E$22,IF(K546/'Commission Rate and Quota'!$E$6&lt;1,'Commission Rate and Quota'!$E$23,IF(K546/'Commission Rate and Quota'!$E$6&lt;1.25,'Commission Rate and Quota'!$E$24,'Commission Rate and Quota'!$E$25))))))</f>
        <v>0.08</v>
      </c>
      <c r="M546" s="46">
        <f t="shared" si="51"/>
        <v>155</v>
      </c>
      <c r="N546" s="51">
        <f>IF(I546="Product",K546/'Commission Rate and Quota'!$D$6,K546/'Commission Rate and Quota'!$E$6)</f>
        <v>0.45152004349553543</v>
      </c>
      <c r="O546" s="43">
        <f t="shared" si="52"/>
        <v>0</v>
      </c>
      <c r="P546" s="29">
        <f t="shared" si="50"/>
        <v>0.89548387096774196</v>
      </c>
      <c r="Q546" s="47">
        <f>IF(I546="Product",IF(K546/$S$4&lt;0.5,'Commission Rate and Quota'!$D$20,IF(K546/$S$4&lt;0.75,'Commission Rate and Quota'!$D$21,IF(K546/$S$4&lt;0.9,'Commission Rate and Quota'!$D$22,IF('Impact of Quota'!K546/'Commission Rate and Quota'!$D$6&lt;1,'Commission Rate and Quota'!$D$23,IF('Impact of Quota'!K546/$S$4&lt;1.25,'Commission Rate and Quota'!$D$24,'Commission Rate and Quota'!$D$25))))),IF(K546/$S$4&lt;0.5,'Commission Rate and Quota'!$E$20,IF(K546/$S$4&lt;0.75,'Commission Rate and Quota'!$E$21,IF(K546/$S$4&lt;0.9,'Commission Rate and Quota'!$E$22,IF(K546/$S$4&lt;1,'Commission Rate and Quota'!$E$23,IF(K546/$S$4&lt;1.25,'Commission Rate and Quota'!$E$24,'Commission Rate and Quota'!$E$25))))))</f>
        <v>0.08</v>
      </c>
      <c r="R546" s="34">
        <f t="shared" si="47"/>
        <v>155</v>
      </c>
    </row>
    <row r="547" spans="1:18" x14ac:dyDescent="0.25">
      <c r="A547" s="43" t="s">
        <v>40</v>
      </c>
      <c r="B547" s="44">
        <v>45770</v>
      </c>
      <c r="C547" s="43">
        <v>32783</v>
      </c>
      <c r="D547" s="45">
        <v>42000</v>
      </c>
      <c r="E547" s="45">
        <v>12000</v>
      </c>
      <c r="F547" s="43" t="s">
        <v>33</v>
      </c>
      <c r="G547" s="43">
        <v>762668</v>
      </c>
      <c r="H547" s="43" t="s">
        <v>15</v>
      </c>
      <c r="I547" s="43" t="s">
        <v>38</v>
      </c>
      <c r="J547" s="43" t="s">
        <v>13</v>
      </c>
      <c r="K547" s="46">
        <f t="shared" si="53"/>
        <v>106776.42</v>
      </c>
      <c r="L547" s="47">
        <f>IF(I547="Product",IF(K547/'Commission Rate and Quota'!$D$6&lt;0.5,'Commission Rate and Quota'!$D$20,IF(K547/'Commission Rate and Quota'!$D$6&lt;0.75,'Commission Rate and Quota'!$D$21,IF(K547/'Commission Rate and Quota'!$D$6&lt;0.9,'Commission Rate and Quota'!$D$22,IF('Impact of Quota'!K547/'Commission Rate and Quota'!$D$6&lt;1,'Commission Rate and Quota'!$D$23,IF('Impact of Quota'!K547/'Commission Rate and Quota'!$D$6&lt;1.25,'Commission Rate and Quota'!$D$24,'Commission Rate and Quota'!$D$25))))),IF(K547/'Commission Rate and Quota'!$E$6&lt;0.5,'Commission Rate and Quota'!$E$20,IF(K547/'Commission Rate and Quota'!$E$6&lt;0.75,'Commission Rate and Quota'!$E$21,IF(K547/'Commission Rate and Quota'!$E$6&lt;0.9,'Commission Rate and Quota'!$E$22,IF(K547/'Commission Rate and Quota'!$E$6&lt;1,'Commission Rate and Quota'!$E$23,IF(K547/'Commission Rate and Quota'!$E$6&lt;1.25,'Commission Rate and Quota'!$E$24,'Commission Rate and Quota'!$E$25))))))</f>
        <v>0.105</v>
      </c>
      <c r="M547" s="46">
        <f t="shared" si="51"/>
        <v>4410</v>
      </c>
      <c r="N547" s="51">
        <f>IF(I547="Product",K547/'Commission Rate and Quota'!$D$6,K547/'Commission Rate and Quota'!$E$6)</f>
        <v>0.74427845507203949</v>
      </c>
      <c r="O547" s="43">
        <f t="shared" si="52"/>
        <v>0</v>
      </c>
      <c r="P547" s="29">
        <f t="shared" si="50"/>
        <v>0.2857142857142857</v>
      </c>
      <c r="Q547" s="47">
        <f>IF(I547="Product",IF(K547/$S$4&lt;0.5,'Commission Rate and Quota'!$D$20,IF(K547/$S$4&lt;0.75,'Commission Rate and Quota'!$D$21,IF(K547/$S$4&lt;0.9,'Commission Rate and Quota'!$D$22,IF('Impact of Quota'!K547/'Commission Rate and Quota'!$D$6&lt;1,'Commission Rate and Quota'!$D$23,IF('Impact of Quota'!K547/$S$4&lt;1.25,'Commission Rate and Quota'!$D$24,'Commission Rate and Quota'!$D$25))))),IF(K547/$S$4&lt;0.5,'Commission Rate and Quota'!$E$20,IF(K547/$S$4&lt;0.75,'Commission Rate and Quota'!$E$21,IF(K547/$S$4&lt;0.9,'Commission Rate and Quota'!$E$22,IF(K547/$S$4&lt;1,'Commission Rate and Quota'!$E$23,IF(K547/$S$4&lt;1.25,'Commission Rate and Quota'!$E$24,'Commission Rate and Quota'!$E$25))))))</f>
        <v>0.08</v>
      </c>
      <c r="R547" s="34">
        <f t="shared" si="47"/>
        <v>3360</v>
      </c>
    </row>
    <row r="548" spans="1:18" x14ac:dyDescent="0.25">
      <c r="A548" s="43" t="s">
        <v>40</v>
      </c>
      <c r="B548" s="44">
        <v>45770</v>
      </c>
      <c r="C548" s="43">
        <v>32783</v>
      </c>
      <c r="D548" s="45">
        <v>600</v>
      </c>
      <c r="E548" s="45">
        <v>240</v>
      </c>
      <c r="F548" s="43" t="s">
        <v>33</v>
      </c>
      <c r="G548" s="43">
        <v>762668</v>
      </c>
      <c r="H548" s="43" t="s">
        <v>15</v>
      </c>
      <c r="I548" s="43" t="s">
        <v>38</v>
      </c>
      <c r="J548" s="43" t="s">
        <v>13</v>
      </c>
      <c r="K548" s="46">
        <f t="shared" si="53"/>
        <v>107376.42</v>
      </c>
      <c r="L548" s="47">
        <f>IF(I548="Product",IF(K548/'Commission Rate and Quota'!$D$6&lt;0.5,'Commission Rate and Quota'!$D$20,IF(K548/'Commission Rate and Quota'!$D$6&lt;0.75,'Commission Rate and Quota'!$D$21,IF(K548/'Commission Rate and Quota'!$D$6&lt;0.9,'Commission Rate and Quota'!$D$22,IF('Impact of Quota'!K548/'Commission Rate and Quota'!$D$6&lt;1,'Commission Rate and Quota'!$D$23,IF('Impact of Quota'!K548/'Commission Rate and Quota'!$D$6&lt;1.25,'Commission Rate and Quota'!$D$24,'Commission Rate and Quota'!$D$25))))),IF(K548/'Commission Rate and Quota'!$E$6&lt;0.5,'Commission Rate and Quota'!$E$20,IF(K548/'Commission Rate and Quota'!$E$6&lt;0.75,'Commission Rate and Quota'!$E$21,IF(K548/'Commission Rate and Quota'!$E$6&lt;0.9,'Commission Rate and Quota'!$E$22,IF(K548/'Commission Rate and Quota'!$E$6&lt;1,'Commission Rate and Quota'!$E$23,IF(K548/'Commission Rate and Quota'!$E$6&lt;1.25,'Commission Rate and Quota'!$E$24,'Commission Rate and Quota'!$E$25))))))</f>
        <v>0.105</v>
      </c>
      <c r="M548" s="46">
        <f t="shared" si="51"/>
        <v>63</v>
      </c>
      <c r="N548" s="51">
        <f>IF(I548="Product",K548/'Commission Rate and Quota'!$D$6,K548/'Commission Rate and Quota'!$E$6)</f>
        <v>0.74846071809456094</v>
      </c>
      <c r="O548" s="43">
        <f t="shared" si="52"/>
        <v>0</v>
      </c>
      <c r="P548" s="29">
        <f t="shared" si="50"/>
        <v>0.4</v>
      </c>
      <c r="Q548" s="47">
        <f>IF(I548="Product",IF(K548/$S$4&lt;0.5,'Commission Rate and Quota'!$D$20,IF(K548/$S$4&lt;0.75,'Commission Rate and Quota'!$D$21,IF(K548/$S$4&lt;0.9,'Commission Rate and Quota'!$D$22,IF('Impact of Quota'!K548/'Commission Rate and Quota'!$D$6&lt;1,'Commission Rate and Quota'!$D$23,IF('Impact of Quota'!K548/$S$4&lt;1.25,'Commission Rate and Quota'!$D$24,'Commission Rate and Quota'!$D$25))))),IF(K548/$S$4&lt;0.5,'Commission Rate and Quota'!$E$20,IF(K548/$S$4&lt;0.75,'Commission Rate and Quota'!$E$21,IF(K548/$S$4&lt;0.9,'Commission Rate and Quota'!$E$22,IF(K548/$S$4&lt;1,'Commission Rate and Quota'!$E$23,IF(K548/$S$4&lt;1.25,'Commission Rate and Quota'!$E$24,'Commission Rate and Quota'!$E$25))))))</f>
        <v>0.08</v>
      </c>
      <c r="R548" s="34">
        <f t="shared" si="47"/>
        <v>48</v>
      </c>
    </row>
    <row r="549" spans="1:18" x14ac:dyDescent="0.25">
      <c r="A549" s="43" t="s">
        <v>180</v>
      </c>
      <c r="B549" s="44">
        <v>45806</v>
      </c>
      <c r="C549" s="43">
        <v>164679</v>
      </c>
      <c r="D549" s="45">
        <v>2353.1999999999998</v>
      </c>
      <c r="E549" s="45">
        <v>235.45</v>
      </c>
      <c r="F549" s="43" t="s">
        <v>33</v>
      </c>
      <c r="G549" s="43">
        <v>762668</v>
      </c>
      <c r="H549" s="43" t="s">
        <v>15</v>
      </c>
      <c r="I549" s="43" t="s">
        <v>38</v>
      </c>
      <c r="J549" s="43" t="s">
        <v>13</v>
      </c>
      <c r="K549" s="46">
        <f t="shared" si="53"/>
        <v>109729.62</v>
      </c>
      <c r="L549" s="47">
        <f>IF(I549="Product",IF(K549/'Commission Rate and Quota'!$D$6&lt;0.5,'Commission Rate and Quota'!$D$20,IF(K549/'Commission Rate and Quota'!$D$6&lt;0.75,'Commission Rate and Quota'!$D$21,IF(K549/'Commission Rate and Quota'!$D$6&lt;0.9,'Commission Rate and Quota'!$D$22,IF('Impact of Quota'!K549/'Commission Rate and Quota'!$D$6&lt;1,'Commission Rate and Quota'!$D$23,IF('Impact of Quota'!K549/'Commission Rate and Quota'!$D$6&lt;1.25,'Commission Rate and Quota'!$D$24,'Commission Rate and Quota'!$D$25))))),IF(K549/'Commission Rate and Quota'!$E$6&lt;0.5,'Commission Rate and Quota'!$E$20,IF(K549/'Commission Rate and Quota'!$E$6&lt;0.75,'Commission Rate and Quota'!$E$21,IF(K549/'Commission Rate and Quota'!$E$6&lt;0.9,'Commission Rate and Quota'!$E$22,IF(K549/'Commission Rate and Quota'!$E$6&lt;1,'Commission Rate and Quota'!$E$23,IF(K549/'Commission Rate and Quota'!$E$6&lt;1.25,'Commission Rate and Quota'!$E$24,'Commission Rate and Quota'!$E$25))))))</f>
        <v>0.12000000000000001</v>
      </c>
      <c r="M549" s="46">
        <f t="shared" si="51"/>
        <v>282.38400000000001</v>
      </c>
      <c r="N549" s="51">
        <f>IF(I549="Product",K549/'Commission Rate and Quota'!$D$6,K549/'Commission Rate and Quota'!$E$6)</f>
        <v>0.76486355366889025</v>
      </c>
      <c r="O549" s="43">
        <f t="shared" si="52"/>
        <v>0</v>
      </c>
      <c r="P549" s="29">
        <f t="shared" si="50"/>
        <v>0.10005524392316846</v>
      </c>
      <c r="Q549" s="47">
        <f>IF(I549="Product",IF(K549/$S$4&lt;0.5,'Commission Rate and Quota'!$D$20,IF(K549/$S$4&lt;0.75,'Commission Rate and Quota'!$D$21,IF(K549/$S$4&lt;0.9,'Commission Rate and Quota'!$D$22,IF('Impact of Quota'!K549/'Commission Rate and Quota'!$D$6&lt;1,'Commission Rate and Quota'!$D$23,IF('Impact of Quota'!K549/$S$4&lt;1.25,'Commission Rate and Quota'!$D$24,'Commission Rate and Quota'!$D$25))))),IF(K549/$S$4&lt;0.5,'Commission Rate and Quota'!$E$20,IF(K549/$S$4&lt;0.75,'Commission Rate and Quota'!$E$21,IF(K549/$S$4&lt;0.9,'Commission Rate and Quota'!$E$22,IF(K549/$S$4&lt;1,'Commission Rate and Quota'!$E$23,IF(K549/$S$4&lt;1.25,'Commission Rate and Quota'!$E$24,'Commission Rate and Quota'!$E$25))))))</f>
        <v>0.08</v>
      </c>
      <c r="R549" s="34">
        <f t="shared" si="47"/>
        <v>188.256</v>
      </c>
    </row>
    <row r="550" spans="1:18" x14ac:dyDescent="0.25">
      <c r="A550" s="43" t="s">
        <v>89</v>
      </c>
      <c r="B550" s="44">
        <v>45941</v>
      </c>
      <c r="C550" s="43">
        <v>41359</v>
      </c>
      <c r="D550" s="45">
        <v>2272</v>
      </c>
      <c r="E550" s="45">
        <v>540</v>
      </c>
      <c r="F550" s="43" t="s">
        <v>33</v>
      </c>
      <c r="G550" s="43">
        <v>762668</v>
      </c>
      <c r="H550" s="43" t="s">
        <v>15</v>
      </c>
      <c r="I550" s="43" t="s">
        <v>38</v>
      </c>
      <c r="J550" s="43" t="s">
        <v>13</v>
      </c>
      <c r="K550" s="46">
        <f t="shared" si="53"/>
        <v>112001.62</v>
      </c>
      <c r="L550" s="47">
        <f>IF(I550="Product",IF(K550/'Commission Rate and Quota'!$D$6&lt;0.5,'Commission Rate and Quota'!$D$20,IF(K550/'Commission Rate and Quota'!$D$6&lt;0.75,'Commission Rate and Quota'!$D$21,IF(K550/'Commission Rate and Quota'!$D$6&lt;0.9,'Commission Rate and Quota'!$D$22,IF('Impact of Quota'!K550/'Commission Rate and Quota'!$D$6&lt;1,'Commission Rate and Quota'!$D$23,IF('Impact of Quota'!K550/'Commission Rate and Quota'!$D$6&lt;1.25,'Commission Rate and Quota'!$D$24,'Commission Rate and Quota'!$D$25))))),IF(K550/'Commission Rate and Quota'!$E$6&lt;0.5,'Commission Rate and Quota'!$E$20,IF(K550/'Commission Rate and Quota'!$E$6&lt;0.75,'Commission Rate and Quota'!$E$21,IF(K550/'Commission Rate and Quota'!$E$6&lt;0.9,'Commission Rate and Quota'!$E$22,IF(K550/'Commission Rate and Quota'!$E$6&lt;1,'Commission Rate and Quota'!$E$23,IF(K550/'Commission Rate and Quota'!$E$6&lt;1.25,'Commission Rate and Quota'!$E$24,'Commission Rate and Quota'!$E$25))))))</f>
        <v>0.12000000000000001</v>
      </c>
      <c r="M550" s="46">
        <f t="shared" si="51"/>
        <v>272.64000000000004</v>
      </c>
      <c r="N550" s="51">
        <f>IF(I550="Product",K550/'Commission Rate and Quota'!$D$6,K550/'Commission Rate and Quota'!$E$6)</f>
        <v>0.78070038964750488</v>
      </c>
      <c r="O550" s="43">
        <f t="shared" si="52"/>
        <v>0</v>
      </c>
      <c r="P550" s="29">
        <f t="shared" si="50"/>
        <v>0.23767605633802816</v>
      </c>
      <c r="Q550" s="47">
        <f>IF(I550="Product",IF(K550/$S$4&lt;0.5,'Commission Rate and Quota'!$D$20,IF(K550/$S$4&lt;0.75,'Commission Rate and Quota'!$D$21,IF(K550/$S$4&lt;0.9,'Commission Rate and Quota'!$D$22,IF('Impact of Quota'!K550/'Commission Rate and Quota'!$D$6&lt;1,'Commission Rate and Quota'!$D$23,IF('Impact of Quota'!K550/$S$4&lt;1.25,'Commission Rate and Quota'!$D$24,'Commission Rate and Quota'!$D$25))))),IF(K550/$S$4&lt;0.5,'Commission Rate and Quota'!$E$20,IF(K550/$S$4&lt;0.75,'Commission Rate and Quota'!$E$21,IF(K550/$S$4&lt;0.9,'Commission Rate and Quota'!$E$22,IF(K550/$S$4&lt;1,'Commission Rate and Quota'!$E$23,IF(K550/$S$4&lt;1.25,'Commission Rate and Quota'!$E$24,'Commission Rate and Quota'!$E$25))))))</f>
        <v>0.08</v>
      </c>
      <c r="R550" s="34">
        <f t="shared" si="47"/>
        <v>181.76</v>
      </c>
    </row>
    <row r="551" spans="1:18" x14ac:dyDescent="0.25">
      <c r="A551" s="43" t="s">
        <v>253</v>
      </c>
      <c r="B551" s="44">
        <v>46002</v>
      </c>
      <c r="C551" s="43">
        <v>167672</v>
      </c>
      <c r="D551" s="45">
        <v>108712.1</v>
      </c>
      <c r="E551" s="45">
        <v>2173.4</v>
      </c>
      <c r="F551" s="43" t="s">
        <v>33</v>
      </c>
      <c r="G551" s="43">
        <v>762668</v>
      </c>
      <c r="H551" s="43" t="s">
        <v>15</v>
      </c>
      <c r="I551" s="43" t="s">
        <v>38</v>
      </c>
      <c r="J551" s="43" t="s">
        <v>13</v>
      </c>
      <c r="K551" s="46">
        <f t="shared" si="53"/>
        <v>220713.72</v>
      </c>
      <c r="L551" s="47">
        <f>IF(I551="Product",IF(K551/'Commission Rate and Quota'!$D$6&lt;0.5,'Commission Rate and Quota'!$D$20,IF(K551/'Commission Rate and Quota'!$D$6&lt;0.75,'Commission Rate and Quota'!$D$21,IF(K551/'Commission Rate and Quota'!$D$6&lt;0.9,'Commission Rate and Quota'!$D$22,IF('Impact of Quota'!K551/'Commission Rate and Quota'!$D$6&lt;1,'Commission Rate and Quota'!$D$23,IF('Impact of Quota'!K551/'Commission Rate and Quota'!$D$6&lt;1.25,'Commission Rate and Quota'!$D$24,'Commission Rate and Quota'!$D$25))))),IF(K551/'Commission Rate and Quota'!$E$6&lt;0.5,'Commission Rate and Quota'!$E$20,IF(K551/'Commission Rate and Quota'!$E$6&lt;0.75,'Commission Rate and Quota'!$E$21,IF(K551/'Commission Rate and Quota'!$E$6&lt;0.9,'Commission Rate and Quota'!$E$22,IF(K551/'Commission Rate and Quota'!$E$6&lt;1,'Commission Rate and Quota'!$E$23,IF(K551/'Commission Rate and Quota'!$E$6&lt;1.25,'Commission Rate and Quota'!$E$24,'Commission Rate and Quota'!$E$25))))))</f>
        <v>0.26</v>
      </c>
      <c r="M551" s="46">
        <f t="shared" si="51"/>
        <v>28265.146000000004</v>
      </c>
      <c r="N551" s="51">
        <f>IF(I551="Product",K551/'Commission Rate and Quota'!$D$6,K551/'Commission Rate and Quota'!$E$6)</f>
        <v>1.5384713828652683</v>
      </c>
      <c r="O551" s="43">
        <f t="shared" si="52"/>
        <v>1</v>
      </c>
      <c r="P551" s="29">
        <f t="shared" si="50"/>
        <v>1.99922547720079E-2</v>
      </c>
      <c r="Q551" s="47">
        <f>IF(I551="Product",IF(K551/$S$4&lt;0.5,'Commission Rate and Quota'!$D$20,IF(K551/$S$4&lt;0.75,'Commission Rate and Quota'!$D$21,IF(K551/$S$4&lt;0.9,'Commission Rate and Quota'!$D$22,IF('Impact of Quota'!K551/'Commission Rate and Quota'!$D$6&lt;1,'Commission Rate and Quota'!$D$23,IF('Impact of Quota'!K551/$S$4&lt;1.25,'Commission Rate and Quota'!$D$24,'Commission Rate and Quota'!$D$25))))),IF(K551/$S$4&lt;0.5,'Commission Rate and Quota'!$E$20,IF(K551/$S$4&lt;0.75,'Commission Rate and Quota'!$E$21,IF(K551/$S$4&lt;0.9,'Commission Rate and Quota'!$E$22,IF(K551/$S$4&lt;1,'Commission Rate and Quota'!$E$23,IF(K551/$S$4&lt;1.25,'Commission Rate and Quota'!$E$24,'Commission Rate and Quota'!$E$25))))))</f>
        <v>0.08</v>
      </c>
      <c r="R551" s="34">
        <f t="shared" si="47"/>
        <v>8696.9680000000008</v>
      </c>
    </row>
  </sheetData>
  <sheetProtection sheet="1" objects="1" scenarios="1"/>
  <autoFilter ref="A1:O551" xr:uid="{B53E2A61-6CC2-46FA-848A-AACEE1457869}"/>
  <mergeCells count="6">
    <mergeCell ref="W18:X18"/>
    <mergeCell ref="W8:X8"/>
    <mergeCell ref="Y8:Z8"/>
    <mergeCell ref="W9:X9"/>
    <mergeCell ref="W17:X17"/>
    <mergeCell ref="Y17:Z17"/>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2660C-F5FD-4F39-B915-DD6AE13E65FF}">
  <dimension ref="A1:AK962"/>
  <sheetViews>
    <sheetView topLeftCell="L1" workbookViewId="0">
      <selection activeCell="U15" sqref="U15"/>
    </sheetView>
  </sheetViews>
  <sheetFormatPr defaultRowHeight="15" x14ac:dyDescent="0.25"/>
  <cols>
    <col min="18" max="18" width="12.42578125" bestFit="1" customWidth="1"/>
    <col min="19" max="20" width="22.140625" bestFit="1" customWidth="1"/>
    <col min="21" max="21" width="13.85546875" bestFit="1" customWidth="1"/>
    <col min="22" max="22" width="24" bestFit="1" customWidth="1"/>
    <col min="23" max="23" width="16.140625" customWidth="1"/>
    <col min="24" max="24" width="13.5703125" customWidth="1"/>
    <col min="33" max="33" width="16.28515625" customWidth="1"/>
    <col min="34" max="34" width="15.28515625" bestFit="1" customWidth="1"/>
    <col min="36" max="36" width="15.28515625" bestFit="1" customWidth="1"/>
  </cols>
  <sheetData>
    <row r="1" spans="1:29" x14ac:dyDescent="0.25">
      <c r="A1" t="s">
        <v>21</v>
      </c>
      <c r="B1" t="s">
        <v>22</v>
      </c>
      <c r="C1" t="s">
        <v>23</v>
      </c>
      <c r="D1" t="s">
        <v>24</v>
      </c>
      <c r="E1" t="s">
        <v>25</v>
      </c>
      <c r="F1" t="s">
        <v>26</v>
      </c>
      <c r="G1" t="s">
        <v>27</v>
      </c>
      <c r="H1" t="s">
        <v>28</v>
      </c>
      <c r="I1" t="s">
        <v>29</v>
      </c>
      <c r="J1" t="s">
        <v>7</v>
      </c>
      <c r="K1" t="s">
        <v>315</v>
      </c>
      <c r="L1" t="s">
        <v>30</v>
      </c>
      <c r="M1" t="s">
        <v>31</v>
      </c>
      <c r="N1" t="s">
        <v>317</v>
      </c>
      <c r="O1" t="s">
        <v>334</v>
      </c>
    </row>
    <row r="2" spans="1:29" x14ac:dyDescent="0.25">
      <c r="A2" t="s">
        <v>292</v>
      </c>
      <c r="B2">
        <v>45665</v>
      </c>
      <c r="C2">
        <v>351594</v>
      </c>
      <c r="D2">
        <v>1279.32</v>
      </c>
      <c r="E2">
        <v>204.72</v>
      </c>
      <c r="F2" t="s">
        <v>33</v>
      </c>
      <c r="G2">
        <v>1661</v>
      </c>
      <c r="H2" t="s">
        <v>10</v>
      </c>
      <c r="I2" t="s">
        <v>34</v>
      </c>
      <c r="J2" t="s">
        <v>11</v>
      </c>
      <c r="K2">
        <v>1279.32</v>
      </c>
      <c r="L2">
        <v>7.0000000000000007E-2</v>
      </c>
      <c r="M2">
        <v>89.552400000000006</v>
      </c>
      <c r="N2">
        <v>4.3316869816777207E-4</v>
      </c>
      <c r="O2">
        <v>0</v>
      </c>
    </row>
    <row r="3" spans="1:29" x14ac:dyDescent="0.25">
      <c r="A3" t="s">
        <v>292</v>
      </c>
      <c r="B3">
        <v>45665</v>
      </c>
      <c r="C3">
        <v>351594</v>
      </c>
      <c r="D3">
        <v>373.12</v>
      </c>
      <c r="E3">
        <v>59.7</v>
      </c>
      <c r="F3" t="s">
        <v>33</v>
      </c>
      <c r="G3">
        <v>1661</v>
      </c>
      <c r="H3" t="s">
        <v>10</v>
      </c>
      <c r="I3" t="s">
        <v>34</v>
      </c>
      <c r="J3" t="s">
        <v>11</v>
      </c>
      <c r="K3">
        <v>1652.44</v>
      </c>
      <c r="L3">
        <v>7.0000000000000007E-2</v>
      </c>
      <c r="M3">
        <v>26.118400000000001</v>
      </c>
      <c r="N3">
        <v>5.5950448957286169E-4</v>
      </c>
      <c r="O3">
        <v>0</v>
      </c>
    </row>
    <row r="4" spans="1:29" x14ac:dyDescent="0.25">
      <c r="A4" t="s">
        <v>292</v>
      </c>
      <c r="B4">
        <v>45665</v>
      </c>
      <c r="C4">
        <v>351594</v>
      </c>
      <c r="D4">
        <v>75.41</v>
      </c>
      <c r="E4">
        <v>0</v>
      </c>
      <c r="F4" t="s">
        <v>33</v>
      </c>
      <c r="G4">
        <v>1661</v>
      </c>
      <c r="H4" t="s">
        <v>10</v>
      </c>
      <c r="I4" t="s">
        <v>34</v>
      </c>
      <c r="J4" t="s">
        <v>11</v>
      </c>
      <c r="K4">
        <v>1727.8500000000001</v>
      </c>
      <c r="L4">
        <v>7.0000000000000007E-2</v>
      </c>
      <c r="M4">
        <v>5.2787000000000006</v>
      </c>
      <c r="N4">
        <v>5.8503778189130566E-4</v>
      </c>
      <c r="O4">
        <v>0</v>
      </c>
    </row>
    <row r="5" spans="1:29" x14ac:dyDescent="0.25">
      <c r="A5" t="s">
        <v>124</v>
      </c>
      <c r="B5">
        <v>45676</v>
      </c>
      <c r="C5">
        <v>57609</v>
      </c>
      <c r="D5">
        <v>121328.21</v>
      </c>
      <c r="E5">
        <v>18201.810000000001</v>
      </c>
      <c r="F5" t="s">
        <v>33</v>
      </c>
      <c r="G5">
        <v>1661</v>
      </c>
      <c r="H5" t="s">
        <v>10</v>
      </c>
      <c r="I5" t="s">
        <v>34</v>
      </c>
      <c r="J5" t="s">
        <v>11</v>
      </c>
      <c r="K5">
        <v>123056.06000000001</v>
      </c>
      <c r="L5">
        <v>7.0000000000000007E-2</v>
      </c>
      <c r="M5">
        <v>8492.9747000000007</v>
      </c>
      <c r="N5">
        <v>4.1665911040126992E-2</v>
      </c>
      <c r="O5">
        <v>0</v>
      </c>
    </row>
    <row r="6" spans="1:29" x14ac:dyDescent="0.25">
      <c r="A6" t="s">
        <v>125</v>
      </c>
      <c r="B6">
        <v>45676</v>
      </c>
      <c r="C6">
        <v>57609</v>
      </c>
      <c r="D6">
        <v>320000</v>
      </c>
      <c r="E6">
        <v>70272.5</v>
      </c>
      <c r="F6" t="s">
        <v>33</v>
      </c>
      <c r="G6">
        <v>1661</v>
      </c>
      <c r="H6" t="s">
        <v>10</v>
      </c>
      <c r="I6" t="s">
        <v>34</v>
      </c>
      <c r="J6" t="s">
        <v>11</v>
      </c>
      <c r="K6">
        <v>443056.06</v>
      </c>
      <c r="L6">
        <v>7.0000000000000007E-2</v>
      </c>
      <c r="M6">
        <v>22400.000000000004</v>
      </c>
      <c r="N6">
        <v>0.15001564637896878</v>
      </c>
      <c r="O6">
        <v>0</v>
      </c>
    </row>
    <row r="7" spans="1:29" x14ac:dyDescent="0.25">
      <c r="A7" t="s">
        <v>126</v>
      </c>
      <c r="B7">
        <v>45679</v>
      </c>
      <c r="C7">
        <v>57609</v>
      </c>
      <c r="D7">
        <v>94064</v>
      </c>
      <c r="E7">
        <v>14112</v>
      </c>
      <c r="F7" t="s">
        <v>33</v>
      </c>
      <c r="G7">
        <v>1661</v>
      </c>
      <c r="H7" t="s">
        <v>10</v>
      </c>
      <c r="I7" t="s">
        <v>34</v>
      </c>
      <c r="J7" t="s">
        <v>11</v>
      </c>
      <c r="K7">
        <v>537120.06000000006</v>
      </c>
      <c r="L7">
        <v>7.0000000000000007E-2</v>
      </c>
      <c r="M7">
        <v>6584.4800000000005</v>
      </c>
      <c r="N7">
        <v>0.18186505108182133</v>
      </c>
      <c r="O7">
        <v>0</v>
      </c>
    </row>
    <row r="8" spans="1:29" x14ac:dyDescent="0.25">
      <c r="A8" t="s">
        <v>126</v>
      </c>
      <c r="B8">
        <v>45679</v>
      </c>
      <c r="C8">
        <v>57609</v>
      </c>
      <c r="D8">
        <v>11.14</v>
      </c>
      <c r="E8">
        <v>1.67</v>
      </c>
      <c r="F8" t="s">
        <v>33</v>
      </c>
      <c r="G8">
        <v>1661</v>
      </c>
      <c r="H8" t="s">
        <v>10</v>
      </c>
      <c r="I8" t="s">
        <v>34</v>
      </c>
      <c r="J8" t="s">
        <v>11</v>
      </c>
      <c r="K8">
        <v>537131.20000000007</v>
      </c>
      <c r="L8">
        <v>7.0000000000000007E-2</v>
      </c>
      <c r="M8">
        <v>0.77980000000000016</v>
      </c>
      <c r="N8">
        <v>0.18186882300698282</v>
      </c>
      <c r="O8">
        <v>0</v>
      </c>
    </row>
    <row r="9" spans="1:29" x14ac:dyDescent="0.25">
      <c r="A9" t="s">
        <v>99</v>
      </c>
      <c r="B9">
        <v>45680</v>
      </c>
      <c r="C9">
        <v>43369</v>
      </c>
      <c r="D9">
        <v>311638</v>
      </c>
      <c r="E9">
        <v>47544.95</v>
      </c>
      <c r="F9" t="s">
        <v>33</v>
      </c>
      <c r="G9">
        <v>1661</v>
      </c>
      <c r="H9" t="s">
        <v>10</v>
      </c>
      <c r="I9" t="s">
        <v>34</v>
      </c>
      <c r="J9" t="s">
        <v>11</v>
      </c>
      <c r="K9">
        <v>848769.20000000007</v>
      </c>
      <c r="L9">
        <v>7.0000000000000007E-2</v>
      </c>
      <c r="M9">
        <v>21814.660000000003</v>
      </c>
      <c r="N9">
        <v>0.2873872443242515</v>
      </c>
      <c r="O9">
        <v>0</v>
      </c>
      <c r="R9" s="32" t="s">
        <v>311</v>
      </c>
      <c r="S9" t="s">
        <v>335</v>
      </c>
      <c r="T9" t="s">
        <v>336</v>
      </c>
      <c r="U9" t="s">
        <v>314</v>
      </c>
      <c r="V9" t="s">
        <v>313</v>
      </c>
      <c r="W9" t="s">
        <v>316</v>
      </c>
      <c r="X9" t="s">
        <v>351</v>
      </c>
    </row>
    <row r="10" spans="1:29" x14ac:dyDescent="0.25">
      <c r="A10" t="s">
        <v>272</v>
      </c>
      <c r="B10">
        <v>45680</v>
      </c>
      <c r="C10">
        <v>170462</v>
      </c>
      <c r="D10">
        <v>8105.02</v>
      </c>
      <c r="E10">
        <v>405.02</v>
      </c>
      <c r="F10" t="s">
        <v>33</v>
      </c>
      <c r="G10">
        <v>1661</v>
      </c>
      <c r="H10" t="s">
        <v>10</v>
      </c>
      <c r="I10" t="s">
        <v>34</v>
      </c>
      <c r="J10" t="s">
        <v>11</v>
      </c>
      <c r="K10">
        <v>856874.22000000009</v>
      </c>
      <c r="L10">
        <v>7.0000000000000007E-2</v>
      </c>
      <c r="M10">
        <v>567.35140000000013</v>
      </c>
      <c r="N10">
        <v>0.29013154673648905</v>
      </c>
      <c r="O10">
        <v>0</v>
      </c>
      <c r="R10" s="33" t="s">
        <v>10</v>
      </c>
      <c r="S10" s="48">
        <v>3</v>
      </c>
      <c r="T10" s="48">
        <v>99</v>
      </c>
      <c r="U10" s="34">
        <v>4022329.9400000004</v>
      </c>
      <c r="V10" s="34">
        <v>619931.5199999999</v>
      </c>
      <c r="W10" s="34">
        <v>457820.37809999997</v>
      </c>
      <c r="X10" s="31">
        <f>GETPIVOTDATA("Sum of Margin",$R$9,"Sales Rep","Benjamin Lee")-GETPIVOTDATA("Sum of Commission Earned",$R$9,"Sales Rep","Benjamin Lee")</f>
        <v>162111.14189999993</v>
      </c>
      <c r="Z10" s="38" t="s">
        <v>10</v>
      </c>
      <c r="AA10" s="38">
        <v>3</v>
      </c>
      <c r="AB10" s="38">
        <v>99</v>
      </c>
      <c r="AC10" s="42">
        <f>AA10/AB10</f>
        <v>3.0303030303030304E-2</v>
      </c>
    </row>
    <row r="11" spans="1:29" x14ac:dyDescent="0.25">
      <c r="A11" t="s">
        <v>272</v>
      </c>
      <c r="B11">
        <v>45680</v>
      </c>
      <c r="C11">
        <v>170462</v>
      </c>
      <c r="D11">
        <v>7088</v>
      </c>
      <c r="E11">
        <v>354.2</v>
      </c>
      <c r="F11" t="s">
        <v>33</v>
      </c>
      <c r="G11">
        <v>1661</v>
      </c>
      <c r="H11" t="s">
        <v>10</v>
      </c>
      <c r="I11" t="s">
        <v>34</v>
      </c>
      <c r="J11" t="s">
        <v>11</v>
      </c>
      <c r="K11">
        <v>863962.22000000009</v>
      </c>
      <c r="L11">
        <v>7.0000000000000007E-2</v>
      </c>
      <c r="M11">
        <v>496.16</v>
      </c>
      <c r="N11">
        <v>0.29253149337424444</v>
      </c>
      <c r="O11">
        <v>0</v>
      </c>
      <c r="R11" s="49" t="s">
        <v>34</v>
      </c>
      <c r="S11" s="48">
        <v>1</v>
      </c>
      <c r="T11" s="48">
        <v>85</v>
      </c>
      <c r="U11" s="34">
        <v>3691749.9400000004</v>
      </c>
      <c r="V11" s="34">
        <v>489853.8</v>
      </c>
      <c r="W11" s="34">
        <v>401684.18709999998</v>
      </c>
      <c r="X11" s="31">
        <f>GETPIVOTDATA("Sum of Margin",$R$9,"Sales Rep","Benjamin Lee","Prod vs Svc","Product")-GETPIVOTDATA("Sum of Commission Earned",$R$9,"Sales Rep","Benjamin Lee","Prod vs Svc","Product")</f>
        <v>88169.612900000007</v>
      </c>
      <c r="Z11" t="s">
        <v>34</v>
      </c>
      <c r="AA11">
        <v>1</v>
      </c>
      <c r="AB11">
        <v>85</v>
      </c>
      <c r="AC11" s="29">
        <f t="shared" ref="AC11:AC21" si="0">AA11/AB11</f>
        <v>1.1764705882352941E-2</v>
      </c>
    </row>
    <row r="12" spans="1:29" x14ac:dyDescent="0.25">
      <c r="A12" t="s">
        <v>272</v>
      </c>
      <c r="B12">
        <v>45680</v>
      </c>
      <c r="C12">
        <v>170462</v>
      </c>
      <c r="D12">
        <v>84960</v>
      </c>
      <c r="E12">
        <v>16992</v>
      </c>
      <c r="F12" t="s">
        <v>33</v>
      </c>
      <c r="G12">
        <v>1661</v>
      </c>
      <c r="H12" t="s">
        <v>10</v>
      </c>
      <c r="I12" t="s">
        <v>34</v>
      </c>
      <c r="J12" t="s">
        <v>11</v>
      </c>
      <c r="K12">
        <v>948922.22000000009</v>
      </c>
      <c r="L12">
        <v>7.0000000000000007E-2</v>
      </c>
      <c r="M12">
        <v>5947.2000000000007</v>
      </c>
      <c r="N12">
        <v>0.32129834810670693</v>
      </c>
      <c r="O12">
        <v>0</v>
      </c>
      <c r="R12" s="49" t="s">
        <v>38</v>
      </c>
      <c r="S12" s="48">
        <v>2</v>
      </c>
      <c r="T12" s="48">
        <v>14</v>
      </c>
      <c r="U12" s="34">
        <v>330580</v>
      </c>
      <c r="V12" s="34">
        <v>130077.72000000002</v>
      </c>
      <c r="W12" s="34">
        <v>56136.191000000006</v>
      </c>
      <c r="X12" s="31">
        <f>GETPIVOTDATA("Sum of Margin",$R$9,"Sales Rep","Benjamin Lee","Prod vs Svc","Service")-GETPIVOTDATA("Sum of Commission Earned",$R$9,"Sales Rep","Benjamin Lee","Prod vs Svc","Service")</f>
        <v>73941.52900000001</v>
      </c>
      <c r="Z12" t="s">
        <v>38</v>
      </c>
      <c r="AA12">
        <v>2</v>
      </c>
      <c r="AB12">
        <v>14</v>
      </c>
      <c r="AC12" s="29">
        <f t="shared" si="0"/>
        <v>0.14285714285714285</v>
      </c>
    </row>
    <row r="13" spans="1:29" x14ac:dyDescent="0.25">
      <c r="A13" t="s">
        <v>272</v>
      </c>
      <c r="B13">
        <v>45680</v>
      </c>
      <c r="C13">
        <v>170462</v>
      </c>
      <c r="D13">
        <v>165591.74</v>
      </c>
      <c r="E13">
        <v>8274.86</v>
      </c>
      <c r="F13" t="s">
        <v>33</v>
      </c>
      <c r="G13">
        <v>1661</v>
      </c>
      <c r="H13" t="s">
        <v>10</v>
      </c>
      <c r="I13" t="s">
        <v>34</v>
      </c>
      <c r="J13" t="s">
        <v>11</v>
      </c>
      <c r="K13">
        <v>1114513.96</v>
      </c>
      <c r="L13">
        <v>7.0000000000000007E-2</v>
      </c>
      <c r="M13">
        <v>11591.4218</v>
      </c>
      <c r="N13">
        <v>0.37736653936701409</v>
      </c>
      <c r="O13">
        <v>0</v>
      </c>
      <c r="R13" s="33" t="s">
        <v>12</v>
      </c>
      <c r="S13" s="48">
        <v>25</v>
      </c>
      <c r="T13" s="48">
        <v>150</v>
      </c>
      <c r="U13" s="34">
        <v>6319596.7600000016</v>
      </c>
      <c r="V13" s="34">
        <v>684938.09</v>
      </c>
      <c r="W13" s="34">
        <v>731389.63190000015</v>
      </c>
      <c r="X13" s="56">
        <f>GETPIVOTDATA("Sum of Margin",$R$9,"Sales Rep","David Jones")-GETPIVOTDATA("Sum of Commission Earned",$R$9,"Sales Rep","David Jones")</f>
        <v>-46451.541900000186</v>
      </c>
      <c r="Y13" s="57"/>
      <c r="Z13" s="58" t="s">
        <v>12</v>
      </c>
      <c r="AA13" s="58">
        <v>25</v>
      </c>
      <c r="AB13" s="58">
        <v>150</v>
      </c>
      <c r="AC13" s="59">
        <f t="shared" si="0"/>
        <v>0.16666666666666666</v>
      </c>
    </row>
    <row r="14" spans="1:29" x14ac:dyDescent="0.25">
      <c r="A14" t="s">
        <v>272</v>
      </c>
      <c r="B14">
        <v>45680</v>
      </c>
      <c r="C14">
        <v>170462</v>
      </c>
      <c r="D14">
        <v>24660</v>
      </c>
      <c r="E14">
        <v>4932</v>
      </c>
      <c r="F14" t="s">
        <v>33</v>
      </c>
      <c r="G14">
        <v>1661</v>
      </c>
      <c r="H14" t="s">
        <v>10</v>
      </c>
      <c r="I14" t="s">
        <v>34</v>
      </c>
      <c r="J14" t="s">
        <v>11</v>
      </c>
      <c r="K14">
        <v>1139173.96</v>
      </c>
      <c r="L14">
        <v>7.0000000000000007E-2</v>
      </c>
      <c r="M14">
        <v>1726.2000000000003</v>
      </c>
      <c r="N14">
        <v>0.38571624084656353</v>
      </c>
      <c r="O14">
        <v>0</v>
      </c>
      <c r="R14" s="49" t="s">
        <v>34</v>
      </c>
      <c r="S14" s="48">
        <v>23</v>
      </c>
      <c r="T14" s="48">
        <v>145</v>
      </c>
      <c r="U14" s="34">
        <v>6159433.7600000016</v>
      </c>
      <c r="V14" s="34">
        <v>626979.09</v>
      </c>
      <c r="W14" s="34">
        <v>693485.46190000011</v>
      </c>
      <c r="X14" s="56">
        <f>GETPIVOTDATA("Sum of Margin",$R$9,"Sales Rep","David Jones","Prod vs Svc","Product")-GETPIVOTDATA("Sum of Commission Earned",$R$9,"Sales Rep","David Jones","Prod vs Svc","Product")</f>
        <v>-66506.371900000144</v>
      </c>
      <c r="Y14" s="57"/>
      <c r="Z14" s="57" t="s">
        <v>34</v>
      </c>
      <c r="AA14" s="57">
        <v>23</v>
      </c>
      <c r="AB14" s="57">
        <v>145</v>
      </c>
      <c r="AC14" s="60">
        <f t="shared" si="0"/>
        <v>0.15862068965517243</v>
      </c>
    </row>
    <row r="15" spans="1:29" x14ac:dyDescent="0.25">
      <c r="A15" t="s">
        <v>272</v>
      </c>
      <c r="B15">
        <v>45680</v>
      </c>
      <c r="C15">
        <v>170462</v>
      </c>
      <c r="D15">
        <v>15366.76</v>
      </c>
      <c r="E15">
        <v>0</v>
      </c>
      <c r="F15" t="s">
        <v>33</v>
      </c>
      <c r="G15">
        <v>1661</v>
      </c>
      <c r="H15" t="s">
        <v>10</v>
      </c>
      <c r="I15" t="s">
        <v>34</v>
      </c>
      <c r="J15" t="s">
        <v>11</v>
      </c>
      <c r="K15">
        <v>1154540.72</v>
      </c>
      <c r="L15">
        <v>7.0000000000000007E-2</v>
      </c>
      <c r="M15">
        <v>1075.6732000000002</v>
      </c>
      <c r="N15">
        <v>0.39091931703098698</v>
      </c>
      <c r="O15">
        <v>0</v>
      </c>
      <c r="R15" s="49" t="s">
        <v>38</v>
      </c>
      <c r="S15" s="48">
        <v>2</v>
      </c>
      <c r="T15" s="48">
        <v>5</v>
      </c>
      <c r="U15" s="34">
        <v>160163</v>
      </c>
      <c r="V15" s="34">
        <v>57959</v>
      </c>
      <c r="W15" s="34">
        <v>37904.17</v>
      </c>
      <c r="X15" s="31">
        <f>GETPIVOTDATA("Sum of Margin",$R$9,"Sales Rep","David Jones","Prod vs Svc","Service")-GETPIVOTDATA("Sum of Commission Earned",$R$9,"Sales Rep","David Jones","Prod vs Svc","Service")</f>
        <v>20054.830000000002</v>
      </c>
      <c r="Z15" s="54" t="s">
        <v>38</v>
      </c>
      <c r="AA15" s="54">
        <v>2</v>
      </c>
      <c r="AB15" s="54">
        <v>5</v>
      </c>
      <c r="AC15" s="55">
        <f t="shared" si="0"/>
        <v>0.4</v>
      </c>
    </row>
    <row r="16" spans="1:29" x14ac:dyDescent="0.25">
      <c r="A16" t="s">
        <v>281</v>
      </c>
      <c r="B16">
        <v>45690</v>
      </c>
      <c r="C16">
        <v>221356</v>
      </c>
      <c r="D16">
        <v>137350.26</v>
      </c>
      <c r="E16">
        <v>13733.8</v>
      </c>
      <c r="F16" t="s">
        <v>33</v>
      </c>
      <c r="G16">
        <v>1661</v>
      </c>
      <c r="H16" t="s">
        <v>10</v>
      </c>
      <c r="I16" t="s">
        <v>34</v>
      </c>
      <c r="J16" t="s">
        <v>11</v>
      </c>
      <c r="K16">
        <v>1291890.98</v>
      </c>
      <c r="L16">
        <v>7.0000000000000007E-2</v>
      </c>
      <c r="M16">
        <v>9614.5182000000023</v>
      </c>
      <c r="N16">
        <v>0.43742514303011548</v>
      </c>
      <c r="O16">
        <v>0</v>
      </c>
      <c r="R16" s="33" t="s">
        <v>14</v>
      </c>
      <c r="S16" s="48">
        <v>20</v>
      </c>
      <c r="T16" s="48">
        <v>176</v>
      </c>
      <c r="U16" s="34">
        <v>5829970.8299999991</v>
      </c>
      <c r="V16" s="34">
        <v>920908.87</v>
      </c>
      <c r="W16" s="34">
        <v>745917.67580000008</v>
      </c>
      <c r="X16" s="31">
        <f>GETPIVOTDATA("Sum of Margin",$R$9,"Sales Rep","John Smith")-GETPIVOTDATA("Sum of Commission Earned",$R$9,"Sales Rep","John Smith")</f>
        <v>174991.19419999991</v>
      </c>
      <c r="Z16" s="38" t="s">
        <v>14</v>
      </c>
      <c r="AA16" s="38">
        <v>20</v>
      </c>
      <c r="AB16" s="38">
        <v>176</v>
      </c>
      <c r="AC16" s="42">
        <f t="shared" si="0"/>
        <v>0.11363636363636363</v>
      </c>
    </row>
    <row r="17" spans="1:29" x14ac:dyDescent="0.25">
      <c r="A17" t="s">
        <v>281</v>
      </c>
      <c r="B17">
        <v>45690</v>
      </c>
      <c r="C17">
        <v>221356</v>
      </c>
      <c r="D17">
        <v>55555</v>
      </c>
      <c r="E17">
        <v>5555</v>
      </c>
      <c r="F17" t="s">
        <v>33</v>
      </c>
      <c r="G17">
        <v>1661</v>
      </c>
      <c r="H17" t="s">
        <v>10</v>
      </c>
      <c r="I17" t="s">
        <v>34</v>
      </c>
      <c r="J17" t="s">
        <v>11</v>
      </c>
      <c r="K17">
        <v>1347445.98</v>
      </c>
      <c r="L17">
        <v>7.0000000000000007E-2</v>
      </c>
      <c r="M17">
        <v>3888.8500000000004</v>
      </c>
      <c r="N17">
        <v>0.4562356728637072</v>
      </c>
      <c r="O17">
        <v>0</v>
      </c>
      <c r="R17" s="49" t="s">
        <v>34</v>
      </c>
      <c r="S17" s="48">
        <v>16</v>
      </c>
      <c r="T17" s="48">
        <v>156</v>
      </c>
      <c r="U17" s="34">
        <v>4648053.0699999994</v>
      </c>
      <c r="V17" s="34">
        <v>520585.66999999987</v>
      </c>
      <c r="W17" s="34">
        <v>535201.29540000006</v>
      </c>
      <c r="X17" s="56">
        <f>GETPIVOTDATA("Sum of Margin",$R$9,"Sales Rep","John Smith","Prod vs Svc","Product")-GETPIVOTDATA("Sum of Commission Earned",$R$9,"Sales Rep","John Smith","Prod vs Svc","Product")</f>
        <v>-14615.625400000194</v>
      </c>
      <c r="Y17" s="57"/>
      <c r="Z17" s="57" t="s">
        <v>34</v>
      </c>
      <c r="AA17" s="57">
        <v>16</v>
      </c>
      <c r="AB17" s="57">
        <v>156</v>
      </c>
      <c r="AC17" s="60">
        <f t="shared" si="0"/>
        <v>0.10256410256410256</v>
      </c>
    </row>
    <row r="18" spans="1:29" x14ac:dyDescent="0.25">
      <c r="A18" t="s">
        <v>281</v>
      </c>
      <c r="B18">
        <v>45690</v>
      </c>
      <c r="C18">
        <v>221356</v>
      </c>
      <c r="D18">
        <v>990</v>
      </c>
      <c r="E18">
        <v>0</v>
      </c>
      <c r="F18" t="s">
        <v>33</v>
      </c>
      <c r="G18">
        <v>1661</v>
      </c>
      <c r="H18" t="s">
        <v>10</v>
      </c>
      <c r="I18" t="s">
        <v>34</v>
      </c>
      <c r="J18" t="s">
        <v>11</v>
      </c>
      <c r="K18">
        <v>1348435.98</v>
      </c>
      <c r="L18">
        <v>7.0000000000000007E-2</v>
      </c>
      <c r="M18">
        <v>69.300000000000011</v>
      </c>
      <c r="N18">
        <v>0.45657087985741174</v>
      </c>
      <c r="O18">
        <v>0</v>
      </c>
      <c r="R18" s="49" t="s">
        <v>38</v>
      </c>
      <c r="S18" s="48">
        <v>4</v>
      </c>
      <c r="T18" s="48">
        <v>20</v>
      </c>
      <c r="U18" s="34">
        <v>1181917.76</v>
      </c>
      <c r="V18" s="34">
        <v>400323.19999999995</v>
      </c>
      <c r="W18" s="34">
        <v>210716.38040000002</v>
      </c>
      <c r="X18" s="31">
        <f>GETPIVOTDATA("Sum of Margin",$R$9,"Sales Rep","John Smith","Prod vs Svc","Service")-GETPIVOTDATA("Sum of Commission Earned",$R$9,"Sales Rep","John Smith","Prod vs Svc","Service")</f>
        <v>189606.81959999993</v>
      </c>
      <c r="Z18" t="s">
        <v>38</v>
      </c>
      <c r="AA18">
        <v>4</v>
      </c>
      <c r="AB18">
        <v>20</v>
      </c>
      <c r="AC18" s="29">
        <f t="shared" si="0"/>
        <v>0.2</v>
      </c>
    </row>
    <row r="19" spans="1:29" x14ac:dyDescent="0.25">
      <c r="A19" t="s">
        <v>127</v>
      </c>
      <c r="B19">
        <v>45701</v>
      </c>
      <c r="C19">
        <v>57609</v>
      </c>
      <c r="D19">
        <v>558691.53</v>
      </c>
      <c r="E19">
        <v>100559.89</v>
      </c>
      <c r="F19" t="s">
        <v>33</v>
      </c>
      <c r="G19">
        <v>1661</v>
      </c>
      <c r="H19" t="s">
        <v>10</v>
      </c>
      <c r="I19" t="s">
        <v>34</v>
      </c>
      <c r="J19" t="s">
        <v>11</v>
      </c>
      <c r="K19">
        <v>1907127.51</v>
      </c>
      <c r="L19">
        <v>0.09</v>
      </c>
      <c r="M19">
        <v>50282.237699999998</v>
      </c>
      <c r="N19">
        <v>0.64573987801851362</v>
      </c>
      <c r="O19">
        <v>0</v>
      </c>
      <c r="R19" s="33" t="s">
        <v>15</v>
      </c>
      <c r="S19" s="48">
        <v>14</v>
      </c>
      <c r="T19" s="48">
        <v>125</v>
      </c>
      <c r="U19" s="34">
        <v>1503572.7899999998</v>
      </c>
      <c r="V19" s="34">
        <v>167291.47</v>
      </c>
      <c r="W19" s="34">
        <v>172658.77320000003</v>
      </c>
      <c r="X19" s="56">
        <f>GETPIVOTDATA("Sum of Margin",$R$9,"Sales Rep","Stephanie Jones")-GETPIVOTDATA("Sum of Commission Earned",$R$9,"Sales Rep","Stephanie Jones")</f>
        <v>-5367.3032000000239</v>
      </c>
      <c r="Y19" s="57"/>
      <c r="Z19" s="58" t="s">
        <v>15</v>
      </c>
      <c r="AA19" s="58">
        <v>14</v>
      </c>
      <c r="AB19" s="58">
        <v>125</v>
      </c>
      <c r="AC19" s="59">
        <f t="shared" si="0"/>
        <v>0.112</v>
      </c>
    </row>
    <row r="20" spans="1:29" x14ac:dyDescent="0.25">
      <c r="A20" t="s">
        <v>102</v>
      </c>
      <c r="B20">
        <v>45707</v>
      </c>
      <c r="C20">
        <v>44084</v>
      </c>
      <c r="D20">
        <v>49014.7</v>
      </c>
      <c r="E20">
        <v>5367.22</v>
      </c>
      <c r="F20" t="s">
        <v>33</v>
      </c>
      <c r="G20">
        <v>1661</v>
      </c>
      <c r="H20" t="s">
        <v>10</v>
      </c>
      <c r="I20" t="s">
        <v>34</v>
      </c>
      <c r="J20" t="s">
        <v>11</v>
      </c>
      <c r="K20">
        <v>1956142.21</v>
      </c>
      <c r="L20">
        <v>0.09</v>
      </c>
      <c r="M20">
        <v>4411.3229999999994</v>
      </c>
      <c r="N20">
        <v>0.66233590855824087</v>
      </c>
      <c r="O20">
        <v>0</v>
      </c>
      <c r="R20" s="49" t="s">
        <v>34</v>
      </c>
      <c r="S20" s="48">
        <v>13</v>
      </c>
      <c r="T20" s="48">
        <v>115</v>
      </c>
      <c r="U20" s="34">
        <v>1282859.0699999998</v>
      </c>
      <c r="V20" s="34">
        <v>132297.62</v>
      </c>
      <c r="W20" s="34">
        <v>134183.4896</v>
      </c>
      <c r="X20" s="56">
        <f>GETPIVOTDATA("Sum of Margin",$R$9,"Sales Rep","Stephanie Jones","Prod vs Svc","Product")-GETPIVOTDATA("Sum of Commission Earned",$R$9,"Sales Rep","Stephanie Jones","Prod vs Svc","Product")</f>
        <v>-1885.8696000000054</v>
      </c>
      <c r="Y20" s="57"/>
      <c r="Z20" s="57" t="s">
        <v>34</v>
      </c>
      <c r="AA20" s="57">
        <v>13</v>
      </c>
      <c r="AB20" s="57">
        <v>115</v>
      </c>
      <c r="AC20" s="60">
        <f t="shared" si="0"/>
        <v>0.11304347826086956</v>
      </c>
    </row>
    <row r="21" spans="1:29" x14ac:dyDescent="0.25">
      <c r="A21" t="s">
        <v>128</v>
      </c>
      <c r="B21">
        <v>45708</v>
      </c>
      <c r="C21">
        <v>57609</v>
      </c>
      <c r="D21">
        <v>49422.94</v>
      </c>
      <c r="E21">
        <v>2469.7399999999998</v>
      </c>
      <c r="F21" t="s">
        <v>33</v>
      </c>
      <c r="G21">
        <v>1661</v>
      </c>
      <c r="H21" t="s">
        <v>10</v>
      </c>
      <c r="I21" t="s">
        <v>34</v>
      </c>
      <c r="J21" t="s">
        <v>11</v>
      </c>
      <c r="K21">
        <v>2005565.15</v>
      </c>
      <c r="L21">
        <v>0.09</v>
      </c>
      <c r="M21">
        <v>4448.0645999999997</v>
      </c>
      <c r="N21">
        <v>0.67907016627282668</v>
      </c>
      <c r="O21">
        <v>0</v>
      </c>
      <c r="R21" s="49" t="s">
        <v>38</v>
      </c>
      <c r="S21" s="48">
        <v>1</v>
      </c>
      <c r="T21" s="48">
        <v>10</v>
      </c>
      <c r="U21" s="34">
        <v>220713.72</v>
      </c>
      <c r="V21" s="34">
        <v>34993.85</v>
      </c>
      <c r="W21" s="34">
        <v>38475.283600000002</v>
      </c>
      <c r="X21" s="56">
        <f>GETPIVOTDATA("Sum of Margin",$R$9,"Sales Rep","Stephanie Jones","Prod vs Svc","Service")-GETPIVOTDATA("Sum of Commission Earned",$R$9,"Sales Rep","Stephanie Jones","Prod vs Svc","Service")</f>
        <v>-3481.4336000000039</v>
      </c>
      <c r="Y21" s="57"/>
      <c r="Z21" s="57" t="s">
        <v>38</v>
      </c>
      <c r="AA21" s="57">
        <v>1</v>
      </c>
      <c r="AB21" s="57">
        <v>10</v>
      </c>
      <c r="AC21" s="60">
        <f t="shared" si="0"/>
        <v>0.1</v>
      </c>
    </row>
    <row r="22" spans="1:29" x14ac:dyDescent="0.25">
      <c r="A22" t="s">
        <v>128</v>
      </c>
      <c r="B22">
        <v>45708</v>
      </c>
      <c r="C22">
        <v>57609</v>
      </c>
      <c r="D22">
        <v>246.7</v>
      </c>
      <c r="E22">
        <v>0</v>
      </c>
      <c r="F22" t="s">
        <v>33</v>
      </c>
      <c r="G22">
        <v>1661</v>
      </c>
      <c r="H22" t="s">
        <v>10</v>
      </c>
      <c r="I22" t="s">
        <v>34</v>
      </c>
      <c r="J22" t="s">
        <v>11</v>
      </c>
      <c r="K22">
        <v>2005811.8499999999</v>
      </c>
      <c r="L22">
        <v>0.09</v>
      </c>
      <c r="M22">
        <v>22.202999999999999</v>
      </c>
      <c r="N22">
        <v>0.67915369714691443</v>
      </c>
      <c r="O22">
        <v>0</v>
      </c>
      <c r="R22" s="33" t="s">
        <v>312</v>
      </c>
      <c r="S22" s="48">
        <v>62</v>
      </c>
      <c r="T22" s="48">
        <v>550</v>
      </c>
      <c r="U22" s="48">
        <v>17675470.320000011</v>
      </c>
      <c r="V22" s="48">
        <v>2393069.9499999988</v>
      </c>
      <c r="W22" s="48">
        <v>2107786.4589999998</v>
      </c>
      <c r="X22" s="34">
        <f>X16+X19+X13+X10</f>
        <v>285283.49099999963</v>
      </c>
    </row>
    <row r="23" spans="1:29" x14ac:dyDescent="0.25">
      <c r="A23" t="s">
        <v>129</v>
      </c>
      <c r="B23">
        <v>45708</v>
      </c>
      <c r="C23">
        <v>57609</v>
      </c>
      <c r="D23">
        <v>4874.0200000000004</v>
      </c>
      <c r="E23">
        <v>438.66</v>
      </c>
      <c r="F23" t="s">
        <v>33</v>
      </c>
      <c r="G23">
        <v>1661</v>
      </c>
      <c r="H23" t="s">
        <v>10</v>
      </c>
      <c r="I23" t="s">
        <v>34</v>
      </c>
      <c r="J23" t="s">
        <v>11</v>
      </c>
      <c r="K23">
        <v>2010685.8699999999</v>
      </c>
      <c r="L23">
        <v>0.09</v>
      </c>
      <c r="M23">
        <v>438.66180000000003</v>
      </c>
      <c r="N23">
        <v>0.68080400582515266</v>
      </c>
      <c r="O23">
        <v>0</v>
      </c>
    </row>
    <row r="24" spans="1:29" x14ac:dyDescent="0.25">
      <c r="A24" t="s">
        <v>129</v>
      </c>
      <c r="B24">
        <v>45708</v>
      </c>
      <c r="C24">
        <v>57609</v>
      </c>
      <c r="D24">
        <v>1221.82</v>
      </c>
      <c r="E24">
        <v>109.96</v>
      </c>
      <c r="F24" t="s">
        <v>33</v>
      </c>
      <c r="G24">
        <v>1661</v>
      </c>
      <c r="H24" t="s">
        <v>10</v>
      </c>
      <c r="I24" t="s">
        <v>34</v>
      </c>
      <c r="J24" t="s">
        <v>11</v>
      </c>
      <c r="K24">
        <v>2011907.69</v>
      </c>
      <c r="L24">
        <v>0.09</v>
      </c>
      <c r="M24">
        <v>109.96379999999999</v>
      </c>
      <c r="N24">
        <v>0.68121770543025173</v>
      </c>
      <c r="O24">
        <v>0</v>
      </c>
    </row>
    <row r="25" spans="1:29" x14ac:dyDescent="0.25">
      <c r="A25" t="s">
        <v>129</v>
      </c>
      <c r="B25">
        <v>45708</v>
      </c>
      <c r="C25">
        <v>57609</v>
      </c>
      <c r="D25">
        <v>380.99</v>
      </c>
      <c r="E25">
        <v>0</v>
      </c>
      <c r="F25" t="s">
        <v>33</v>
      </c>
      <c r="G25">
        <v>1661</v>
      </c>
      <c r="H25" t="s">
        <v>10</v>
      </c>
      <c r="I25" t="s">
        <v>34</v>
      </c>
      <c r="J25" t="s">
        <v>11</v>
      </c>
      <c r="K25">
        <v>2012288.68</v>
      </c>
      <c r="L25">
        <v>0.09</v>
      </c>
      <c r="M25">
        <v>34.289099999999998</v>
      </c>
      <c r="N25">
        <v>0.68134670594796032</v>
      </c>
      <c r="O25">
        <v>0</v>
      </c>
    </row>
    <row r="26" spans="1:29" x14ac:dyDescent="0.25">
      <c r="A26" t="s">
        <v>103</v>
      </c>
      <c r="B26">
        <v>45709</v>
      </c>
      <c r="C26">
        <v>44084</v>
      </c>
      <c r="D26">
        <v>125875</v>
      </c>
      <c r="E26">
        <v>5137.76</v>
      </c>
      <c r="F26" t="s">
        <v>33</v>
      </c>
      <c r="G26">
        <v>1661</v>
      </c>
      <c r="H26" t="s">
        <v>10</v>
      </c>
      <c r="I26" t="s">
        <v>34</v>
      </c>
      <c r="J26" t="s">
        <v>11</v>
      </c>
      <c r="K26">
        <v>2138163.6799999997</v>
      </c>
      <c r="L26">
        <v>0.09</v>
      </c>
      <c r="M26">
        <v>11328.75</v>
      </c>
      <c r="N26">
        <v>0.72396709012226246</v>
      </c>
      <c r="O26">
        <v>0</v>
      </c>
    </row>
    <row r="27" spans="1:29" x14ac:dyDescent="0.25">
      <c r="A27" t="s">
        <v>104</v>
      </c>
      <c r="B27">
        <v>45721</v>
      </c>
      <c r="C27">
        <v>44084</v>
      </c>
      <c r="D27">
        <v>13482.9</v>
      </c>
      <c r="E27">
        <v>1139.4000000000001</v>
      </c>
      <c r="F27" t="s">
        <v>33</v>
      </c>
      <c r="G27">
        <v>1661</v>
      </c>
      <c r="H27" t="s">
        <v>10</v>
      </c>
      <c r="I27" t="s">
        <v>34</v>
      </c>
      <c r="J27" t="s">
        <v>11</v>
      </c>
      <c r="K27">
        <v>2151646.5799999996</v>
      </c>
      <c r="L27">
        <v>0.09</v>
      </c>
      <c r="M27">
        <v>1213.461</v>
      </c>
      <c r="N27">
        <v>0.72853230464288765</v>
      </c>
      <c r="O27">
        <v>0</v>
      </c>
    </row>
    <row r="28" spans="1:29" x14ac:dyDescent="0.25">
      <c r="A28" t="s">
        <v>106</v>
      </c>
      <c r="B28">
        <v>45724</v>
      </c>
      <c r="C28">
        <v>44084</v>
      </c>
      <c r="D28">
        <v>34378.18</v>
      </c>
      <c r="E28">
        <v>628.17999999999995</v>
      </c>
      <c r="F28" t="s">
        <v>33</v>
      </c>
      <c r="G28">
        <v>1661</v>
      </c>
      <c r="H28" t="s">
        <v>10</v>
      </c>
      <c r="I28" t="s">
        <v>34</v>
      </c>
      <c r="J28" t="s">
        <v>11</v>
      </c>
      <c r="K28">
        <v>2186024.7599999998</v>
      </c>
      <c r="L28">
        <v>0.09</v>
      </c>
      <c r="M28">
        <v>3094.0362</v>
      </c>
      <c r="N28">
        <v>0.74017251309423471</v>
      </c>
      <c r="O28">
        <v>0</v>
      </c>
      <c r="R28" t="s">
        <v>352</v>
      </c>
    </row>
    <row r="29" spans="1:29" x14ac:dyDescent="0.25">
      <c r="A29" t="s">
        <v>106</v>
      </c>
      <c r="B29">
        <v>45724</v>
      </c>
      <c r="C29">
        <v>44084</v>
      </c>
      <c r="D29">
        <v>9418.68</v>
      </c>
      <c r="E29">
        <v>1318.68</v>
      </c>
      <c r="F29" t="s">
        <v>33</v>
      </c>
      <c r="G29">
        <v>1661</v>
      </c>
      <c r="H29" t="s">
        <v>10</v>
      </c>
      <c r="I29" t="s">
        <v>34</v>
      </c>
      <c r="J29" t="s">
        <v>11</v>
      </c>
      <c r="K29">
        <v>2195443.44</v>
      </c>
      <c r="L29">
        <v>0.09</v>
      </c>
      <c r="M29">
        <v>847.68119999999999</v>
      </c>
      <c r="N29">
        <v>0.74336161148561364</v>
      </c>
      <c r="O29">
        <v>0</v>
      </c>
      <c r="R29" s="32" t="s">
        <v>311</v>
      </c>
      <c r="S29" t="s">
        <v>335</v>
      </c>
      <c r="T29" t="s">
        <v>336</v>
      </c>
      <c r="U29" t="s">
        <v>313</v>
      </c>
      <c r="V29" t="s">
        <v>316</v>
      </c>
      <c r="X29" t="s">
        <v>337</v>
      </c>
    </row>
    <row r="30" spans="1:29" x14ac:dyDescent="0.25">
      <c r="A30" t="s">
        <v>106</v>
      </c>
      <c r="B30">
        <v>45724</v>
      </c>
      <c r="C30">
        <v>44084</v>
      </c>
      <c r="D30">
        <v>2899.27</v>
      </c>
      <c r="E30">
        <v>0</v>
      </c>
      <c r="F30" t="s">
        <v>33</v>
      </c>
      <c r="G30">
        <v>1661</v>
      </c>
      <c r="H30" t="s">
        <v>10</v>
      </c>
      <c r="I30" t="s">
        <v>34</v>
      </c>
      <c r="J30" t="s">
        <v>11</v>
      </c>
      <c r="K30">
        <v>2198342.71</v>
      </c>
      <c r="L30">
        <v>0.09</v>
      </c>
      <c r="M30">
        <v>260.93430000000001</v>
      </c>
      <c r="N30">
        <v>0.74434328378928816</v>
      </c>
      <c r="O30">
        <v>0</v>
      </c>
      <c r="R30" s="33" t="s">
        <v>11</v>
      </c>
      <c r="S30" s="48">
        <v>23</v>
      </c>
      <c r="T30" s="48">
        <v>275</v>
      </c>
      <c r="U30" s="34">
        <v>1540840.3899999997</v>
      </c>
      <c r="V30" s="34">
        <v>1203738.0539000006</v>
      </c>
      <c r="X30" s="29">
        <f>GETPIVOTDATA("Sum of Top Quota",$R$29,"Plan","Plan I")/GETPIVOTDATA("Count of Revenue to Date",$R$29,"Plan","Plan I")</f>
        <v>8.3636363636363634E-2</v>
      </c>
    </row>
    <row r="31" spans="1:29" x14ac:dyDescent="0.25">
      <c r="A31" t="s">
        <v>130</v>
      </c>
      <c r="B31">
        <v>45724</v>
      </c>
      <c r="C31">
        <v>57609</v>
      </c>
      <c r="D31">
        <v>4545.6000000000004</v>
      </c>
      <c r="E31">
        <v>545.6</v>
      </c>
      <c r="F31" t="s">
        <v>33</v>
      </c>
      <c r="G31">
        <v>1661</v>
      </c>
      <c r="H31" t="s">
        <v>10</v>
      </c>
      <c r="I31" t="s">
        <v>34</v>
      </c>
      <c r="J31" t="s">
        <v>11</v>
      </c>
      <c r="K31">
        <v>2202888.31</v>
      </c>
      <c r="L31">
        <v>0.09</v>
      </c>
      <c r="M31">
        <v>409.10400000000004</v>
      </c>
      <c r="N31">
        <v>0.74588239177977644</v>
      </c>
      <c r="O31">
        <v>0</v>
      </c>
      <c r="R31" s="49">
        <v>1260</v>
      </c>
      <c r="S31" s="48">
        <v>20</v>
      </c>
      <c r="T31" s="48">
        <v>176</v>
      </c>
      <c r="U31" s="48">
        <v>920908.87</v>
      </c>
      <c r="V31" s="48">
        <v>745917.67580000008</v>
      </c>
      <c r="W31" s="29">
        <f>GETPIVOTDATA("Sum of Top Quota",$R$29,"EmpID",1260,"Plan","Plan I")/GETPIVOTDATA("Count of Revenue to Date",$R$29,"EmpID",1260,"Plan","Plan I")</f>
        <v>0.11363636363636363</v>
      </c>
      <c r="X31" s="31">
        <f>GETPIVOTDATA("Sum of Margin",$R$29,"EmpID",1260,"Plan","Plan I")-GETPIVOTDATA("Sum of Commission Earned",$R$29,"EmpID",1260,"Plan","Plan I")</f>
        <v>174991.19419999991</v>
      </c>
    </row>
    <row r="32" spans="1:29" x14ac:dyDescent="0.25">
      <c r="A32" t="s">
        <v>164</v>
      </c>
      <c r="B32">
        <v>45724</v>
      </c>
      <c r="C32">
        <v>121409</v>
      </c>
      <c r="D32">
        <v>1208.8800000000001</v>
      </c>
      <c r="E32">
        <v>120.88</v>
      </c>
      <c r="F32" t="s">
        <v>33</v>
      </c>
      <c r="G32">
        <v>1661</v>
      </c>
      <c r="H32" t="s">
        <v>10</v>
      </c>
      <c r="I32" t="s">
        <v>34</v>
      </c>
      <c r="J32" t="s">
        <v>11</v>
      </c>
      <c r="K32">
        <v>2204097.19</v>
      </c>
      <c r="L32">
        <v>0.09</v>
      </c>
      <c r="M32">
        <v>108.7992</v>
      </c>
      <c r="N32">
        <v>0.74629170999245276</v>
      </c>
      <c r="O32">
        <v>0</v>
      </c>
      <c r="R32" s="49">
        <v>1661</v>
      </c>
      <c r="S32" s="48">
        <v>3</v>
      </c>
      <c r="T32" s="48">
        <v>99</v>
      </c>
      <c r="U32" s="48">
        <v>619931.5199999999</v>
      </c>
      <c r="V32" s="48">
        <v>457820.37809999997</v>
      </c>
      <c r="W32" s="29">
        <f>GETPIVOTDATA("Sum of Top Quota",$R$29,"EmpID",1661,"Plan","Plan I")/GETPIVOTDATA("Count of Revenue to Date",$R$29,"EmpID",1661,"Plan","Plan I")</f>
        <v>3.0303030303030304E-2</v>
      </c>
      <c r="X32" s="31">
        <f>GETPIVOTDATA("Sum of Margin",$R$29,"EmpID",1661,"Plan","Plan I")-GETPIVOTDATA("Sum of Commission Earned",$R$29,"EmpID",1661,"Plan","Plan I")</f>
        <v>162111.14189999993</v>
      </c>
    </row>
    <row r="33" spans="1:25" x14ac:dyDescent="0.25">
      <c r="A33" t="s">
        <v>158</v>
      </c>
      <c r="B33">
        <v>45730</v>
      </c>
      <c r="C33">
        <v>76405</v>
      </c>
      <c r="D33">
        <v>119448</v>
      </c>
      <c r="E33">
        <v>23898</v>
      </c>
      <c r="F33" t="s">
        <v>33</v>
      </c>
      <c r="G33">
        <v>1661</v>
      </c>
      <c r="H33" t="s">
        <v>10</v>
      </c>
      <c r="I33" t="s">
        <v>34</v>
      </c>
      <c r="J33" t="s">
        <v>11</v>
      </c>
      <c r="K33">
        <v>2323545.19</v>
      </c>
      <c r="L33">
        <v>0.1</v>
      </c>
      <c r="M33">
        <v>11944.800000000001</v>
      </c>
      <c r="N33">
        <v>0.78673595745105895</v>
      </c>
      <c r="O33">
        <v>0</v>
      </c>
      <c r="R33" s="33" t="s">
        <v>13</v>
      </c>
      <c r="S33" s="48">
        <v>39</v>
      </c>
      <c r="T33" s="48">
        <v>275</v>
      </c>
      <c r="U33" s="34">
        <v>852229.55999999982</v>
      </c>
      <c r="V33" s="34">
        <v>904048.40510000009</v>
      </c>
      <c r="W33" s="29"/>
      <c r="X33" s="29">
        <f>GETPIVOTDATA("Sum of Top Quota",$R$29,"Plan","Plan II")/GETPIVOTDATA("Count of Revenue to Date",$R$29,"Plan","Plan II")</f>
        <v>0.14181818181818182</v>
      </c>
    </row>
    <row r="34" spans="1:25" x14ac:dyDescent="0.25">
      <c r="A34" t="s">
        <v>36</v>
      </c>
      <c r="B34">
        <v>45732</v>
      </c>
      <c r="C34">
        <v>29795</v>
      </c>
      <c r="D34">
        <v>1071</v>
      </c>
      <c r="E34">
        <v>246.33</v>
      </c>
      <c r="F34" t="s">
        <v>33</v>
      </c>
      <c r="G34">
        <v>1661</v>
      </c>
      <c r="H34" t="s">
        <v>10</v>
      </c>
      <c r="I34" t="s">
        <v>34</v>
      </c>
      <c r="J34" t="s">
        <v>11</v>
      </c>
      <c r="K34">
        <v>2324616.19</v>
      </c>
      <c r="L34">
        <v>0.1</v>
      </c>
      <c r="M34">
        <v>107.10000000000001</v>
      </c>
      <c r="N34">
        <v>0.78709859047152109</v>
      </c>
      <c r="O34">
        <v>0</v>
      </c>
      <c r="R34" s="49">
        <v>762668</v>
      </c>
      <c r="S34" s="48">
        <v>14</v>
      </c>
      <c r="T34" s="48">
        <v>125</v>
      </c>
      <c r="U34" s="48">
        <v>167291.47</v>
      </c>
      <c r="V34" s="48">
        <v>172658.77320000003</v>
      </c>
      <c r="W34" s="29">
        <f>GETPIVOTDATA("Sum of Top Quota",$R$29,"EmpID",762668,"Plan","Plan II")/GETPIVOTDATA("Count of Revenue to Date",$R$29,"EmpID",762668,"Plan","Plan II")</f>
        <v>0.112</v>
      </c>
      <c r="X34">
        <f>GETPIVOTDATA("Sum of Margin",$R$29,"EmpID",762668,"Plan","Plan II")-GETPIVOTDATA("Sum of Commission Earned",$R$29,"EmpID",762668,"Plan","Plan II")</f>
        <v>-5367.3032000000239</v>
      </c>
    </row>
    <row r="35" spans="1:25" x14ac:dyDescent="0.25">
      <c r="A35" t="s">
        <v>269</v>
      </c>
      <c r="B35">
        <v>45732</v>
      </c>
      <c r="C35">
        <v>170447</v>
      </c>
      <c r="D35">
        <v>36199.050000000003</v>
      </c>
      <c r="E35">
        <v>2720.84</v>
      </c>
      <c r="F35" t="s">
        <v>33</v>
      </c>
      <c r="G35">
        <v>1661</v>
      </c>
      <c r="H35" t="s">
        <v>10</v>
      </c>
      <c r="I35" t="s">
        <v>34</v>
      </c>
      <c r="J35" t="s">
        <v>11</v>
      </c>
      <c r="K35">
        <v>2360815.2399999998</v>
      </c>
      <c r="L35">
        <v>0.1</v>
      </c>
      <c r="M35">
        <v>3619.9050000000007</v>
      </c>
      <c r="N35">
        <v>0.79935533261845071</v>
      </c>
      <c r="O35">
        <v>0</v>
      </c>
      <c r="R35" s="49">
        <v>763043</v>
      </c>
      <c r="S35" s="48">
        <v>25</v>
      </c>
      <c r="T35" s="48">
        <v>150</v>
      </c>
      <c r="U35" s="48">
        <v>684938.09</v>
      </c>
      <c r="V35" s="48">
        <v>731389.63190000015</v>
      </c>
      <c r="W35" s="29">
        <f>GETPIVOTDATA("Sum of Top Quota",$R$29,"EmpID",763043,"Plan","Plan II")/GETPIVOTDATA("Count of Revenue to Date",$R$29,"EmpID",763043,"Plan","Plan II")</f>
        <v>0.16666666666666666</v>
      </c>
      <c r="X35">
        <f>-GETPIVOTDATA("Sum of Margin",$R$29,"EmpID",763043,"Plan","Plan II")-GETPIVOTDATA("Sum of Commission Earned",$R$29,"EmpID",763043,"Plan","Plan II")</f>
        <v>-1416327.7219000002</v>
      </c>
    </row>
    <row r="36" spans="1:25" x14ac:dyDescent="0.25">
      <c r="A36" t="s">
        <v>131</v>
      </c>
      <c r="B36">
        <v>45736</v>
      </c>
      <c r="C36">
        <v>57609</v>
      </c>
      <c r="D36">
        <v>2983.05</v>
      </c>
      <c r="E36">
        <v>358.05</v>
      </c>
      <c r="F36" t="s">
        <v>33</v>
      </c>
      <c r="G36">
        <v>1661</v>
      </c>
      <c r="H36" t="s">
        <v>10</v>
      </c>
      <c r="I36" t="s">
        <v>34</v>
      </c>
      <c r="J36" t="s">
        <v>11</v>
      </c>
      <c r="K36">
        <v>2363798.2899999996</v>
      </c>
      <c r="L36">
        <v>0.1</v>
      </c>
      <c r="M36">
        <v>298.30500000000001</v>
      </c>
      <c r="N36">
        <v>0.80036537223720861</v>
      </c>
      <c r="O36">
        <v>0</v>
      </c>
      <c r="R36" s="33" t="s">
        <v>312</v>
      </c>
      <c r="S36" s="48">
        <v>62</v>
      </c>
      <c r="T36" s="48">
        <v>550</v>
      </c>
      <c r="U36" s="48">
        <v>2393069.9500000007</v>
      </c>
      <c r="V36" s="48">
        <v>2107786.4589999998</v>
      </c>
    </row>
    <row r="37" spans="1:25" x14ac:dyDescent="0.25">
      <c r="A37" t="s">
        <v>284</v>
      </c>
      <c r="B37">
        <v>45738</v>
      </c>
      <c r="C37">
        <v>221356</v>
      </c>
      <c r="D37">
        <v>99639.94</v>
      </c>
      <c r="E37">
        <v>10467.94</v>
      </c>
      <c r="F37" t="s">
        <v>33</v>
      </c>
      <c r="G37">
        <v>1661</v>
      </c>
      <c r="H37" t="s">
        <v>10</v>
      </c>
      <c r="I37" t="s">
        <v>34</v>
      </c>
      <c r="J37" t="s">
        <v>11</v>
      </c>
      <c r="K37">
        <v>2463438.2299999995</v>
      </c>
      <c r="L37">
        <v>0.1</v>
      </c>
      <c r="M37">
        <v>9963.9940000000006</v>
      </c>
      <c r="N37">
        <v>0.83410275076276508</v>
      </c>
      <c r="O37">
        <v>0</v>
      </c>
    </row>
    <row r="38" spans="1:25" x14ac:dyDescent="0.25">
      <c r="A38" t="s">
        <v>284</v>
      </c>
      <c r="B38">
        <v>45738</v>
      </c>
      <c r="C38">
        <v>221356</v>
      </c>
      <c r="D38">
        <v>98569.8</v>
      </c>
      <c r="E38">
        <v>10350.200000000001</v>
      </c>
      <c r="F38" t="s">
        <v>33</v>
      </c>
      <c r="G38">
        <v>1661</v>
      </c>
      <c r="H38" t="s">
        <v>10</v>
      </c>
      <c r="I38" t="s">
        <v>34</v>
      </c>
      <c r="J38" t="s">
        <v>11</v>
      </c>
      <c r="K38">
        <v>2562008.0299999993</v>
      </c>
      <c r="L38">
        <v>0.1</v>
      </c>
      <c r="M38">
        <v>9856.9800000000014</v>
      </c>
      <c r="N38">
        <v>0.86747778745777304</v>
      </c>
      <c r="O38">
        <v>0</v>
      </c>
    </row>
    <row r="39" spans="1:25" x14ac:dyDescent="0.25">
      <c r="A39" t="s">
        <v>284</v>
      </c>
      <c r="B39">
        <v>45738</v>
      </c>
      <c r="C39">
        <v>221356</v>
      </c>
      <c r="D39">
        <v>18928</v>
      </c>
      <c r="E39">
        <v>1988</v>
      </c>
      <c r="F39" t="s">
        <v>33</v>
      </c>
      <c r="G39">
        <v>1661</v>
      </c>
      <c r="H39" t="s">
        <v>10</v>
      </c>
      <c r="I39" t="s">
        <v>34</v>
      </c>
      <c r="J39" t="s">
        <v>11</v>
      </c>
      <c r="K39">
        <v>2580936.0299999993</v>
      </c>
      <c r="L39">
        <v>0.1</v>
      </c>
      <c r="M39">
        <v>1892.8000000000002</v>
      </c>
      <c r="N39">
        <v>0.87388667430306555</v>
      </c>
      <c r="O39">
        <v>0</v>
      </c>
    </row>
    <row r="40" spans="1:25" x14ac:dyDescent="0.25">
      <c r="A40" t="s">
        <v>136</v>
      </c>
      <c r="B40">
        <v>45739</v>
      </c>
      <c r="C40">
        <v>66508</v>
      </c>
      <c r="D40">
        <v>150331.16</v>
      </c>
      <c r="E40">
        <v>16779.560000000001</v>
      </c>
      <c r="F40" t="s">
        <v>33</v>
      </c>
      <c r="G40">
        <v>1661</v>
      </c>
      <c r="H40" t="s">
        <v>10</v>
      </c>
      <c r="I40" t="s">
        <v>34</v>
      </c>
      <c r="J40" t="s">
        <v>11</v>
      </c>
      <c r="K40">
        <v>2731267.1899999995</v>
      </c>
      <c r="L40">
        <v>0.16</v>
      </c>
      <c r="M40">
        <v>24052.9856</v>
      </c>
      <c r="N40">
        <v>0.92478774117550644</v>
      </c>
      <c r="O40">
        <v>0</v>
      </c>
      <c r="R40" s="32" t="s">
        <v>29</v>
      </c>
      <c r="S40" t="s">
        <v>34</v>
      </c>
    </row>
    <row r="41" spans="1:25" x14ac:dyDescent="0.25">
      <c r="A41" t="s">
        <v>136</v>
      </c>
      <c r="B41">
        <v>45739</v>
      </c>
      <c r="C41">
        <v>66508</v>
      </c>
      <c r="D41">
        <v>166230.16</v>
      </c>
      <c r="E41">
        <v>18587.150000000001</v>
      </c>
      <c r="F41" t="s">
        <v>33</v>
      </c>
      <c r="G41">
        <v>1661</v>
      </c>
      <c r="H41" t="s">
        <v>10</v>
      </c>
      <c r="I41" t="s">
        <v>34</v>
      </c>
      <c r="J41" t="s">
        <v>11</v>
      </c>
      <c r="K41">
        <v>2897497.3499999996</v>
      </c>
      <c r="L41">
        <v>0.16</v>
      </c>
      <c r="M41">
        <v>26596.8256</v>
      </c>
      <c r="N41">
        <v>0.98107209692967312</v>
      </c>
      <c r="O41">
        <v>0</v>
      </c>
      <c r="V41" s="129" t="s">
        <v>353</v>
      </c>
      <c r="W41" s="129"/>
      <c r="X41" s="129"/>
    </row>
    <row r="42" spans="1:25" x14ac:dyDescent="0.25">
      <c r="A42" t="s">
        <v>136</v>
      </c>
      <c r="B42">
        <v>45739</v>
      </c>
      <c r="C42">
        <v>66508</v>
      </c>
      <c r="D42">
        <v>10860.24</v>
      </c>
      <c r="E42">
        <v>1233.27</v>
      </c>
      <c r="F42" t="s">
        <v>33</v>
      </c>
      <c r="G42">
        <v>1661</v>
      </c>
      <c r="H42" t="s">
        <v>10</v>
      </c>
      <c r="I42" t="s">
        <v>34</v>
      </c>
      <c r="J42" t="s">
        <v>11</v>
      </c>
      <c r="K42">
        <v>2908357.59</v>
      </c>
      <c r="L42">
        <v>0.16</v>
      </c>
      <c r="M42">
        <v>1737.6384</v>
      </c>
      <c r="N42">
        <v>0.98474929733503658</v>
      </c>
      <c r="O42">
        <v>0</v>
      </c>
      <c r="R42" s="32" t="s">
        <v>311</v>
      </c>
      <c r="S42" t="s">
        <v>336</v>
      </c>
      <c r="V42" t="s">
        <v>311</v>
      </c>
      <c r="W42" t="s">
        <v>336</v>
      </c>
    </row>
    <row r="43" spans="1:25" x14ac:dyDescent="0.25">
      <c r="A43" t="s">
        <v>96</v>
      </c>
      <c r="B43">
        <v>45743</v>
      </c>
      <c r="C43">
        <v>42770</v>
      </c>
      <c r="D43">
        <v>1392.24</v>
      </c>
      <c r="E43">
        <v>0.24</v>
      </c>
      <c r="F43" t="s">
        <v>33</v>
      </c>
      <c r="G43">
        <v>1661</v>
      </c>
      <c r="H43" t="s">
        <v>10</v>
      </c>
      <c r="I43" t="s">
        <v>34</v>
      </c>
      <c r="J43" t="s">
        <v>11</v>
      </c>
      <c r="K43">
        <v>2909749.83</v>
      </c>
      <c r="L43">
        <v>0.16</v>
      </c>
      <c r="M43">
        <v>222.75839999999999</v>
      </c>
      <c r="N43">
        <v>0.98522069994606221</v>
      </c>
      <c r="O43">
        <v>0</v>
      </c>
      <c r="R43" s="33">
        <v>-174.22</v>
      </c>
      <c r="S43" s="48">
        <v>1</v>
      </c>
      <c r="V43" t="s">
        <v>10</v>
      </c>
      <c r="W43">
        <v>85</v>
      </c>
      <c r="X43" t="s">
        <v>347</v>
      </c>
      <c r="Y43" t="s">
        <v>354</v>
      </c>
    </row>
    <row r="44" spans="1:25" x14ac:dyDescent="0.25">
      <c r="A44" t="s">
        <v>96</v>
      </c>
      <c r="B44">
        <v>45743</v>
      </c>
      <c r="C44">
        <v>42770</v>
      </c>
      <c r="D44">
        <v>2614</v>
      </c>
      <c r="E44">
        <v>340</v>
      </c>
      <c r="F44" t="s">
        <v>33</v>
      </c>
      <c r="G44">
        <v>1661</v>
      </c>
      <c r="H44" t="s">
        <v>10</v>
      </c>
      <c r="I44" t="s">
        <v>34</v>
      </c>
      <c r="J44" t="s">
        <v>11</v>
      </c>
      <c r="K44">
        <v>2912363.83</v>
      </c>
      <c r="L44">
        <v>0.16</v>
      </c>
      <c r="M44">
        <v>418.24</v>
      </c>
      <c r="N44">
        <v>0.98610578184661135</v>
      </c>
      <c r="O44">
        <v>0</v>
      </c>
      <c r="R44" s="33">
        <v>-25</v>
      </c>
      <c r="S44" s="48">
        <v>5</v>
      </c>
      <c r="V44">
        <v>7.0000000000000007E-2</v>
      </c>
      <c r="W44">
        <v>17</v>
      </c>
      <c r="X44" s="29">
        <f>SUM(W48:W49)/W43</f>
        <v>0.43529411764705883</v>
      </c>
      <c r="Y44" s="29">
        <f>W49/W43</f>
        <v>1.1764705882352941E-2</v>
      </c>
    </row>
    <row r="45" spans="1:25" x14ac:dyDescent="0.25">
      <c r="A45" t="s">
        <v>96</v>
      </c>
      <c r="B45">
        <v>45743</v>
      </c>
      <c r="C45">
        <v>42770</v>
      </c>
      <c r="D45">
        <v>10511</v>
      </c>
      <c r="E45">
        <v>1183</v>
      </c>
      <c r="F45" t="s">
        <v>33</v>
      </c>
      <c r="G45">
        <v>1661</v>
      </c>
      <c r="H45" t="s">
        <v>10</v>
      </c>
      <c r="I45" t="s">
        <v>34</v>
      </c>
      <c r="J45" t="s">
        <v>11</v>
      </c>
      <c r="K45">
        <v>2922874.83</v>
      </c>
      <c r="L45">
        <v>0.16</v>
      </c>
      <c r="M45">
        <v>1681.76</v>
      </c>
      <c r="N45">
        <v>0.9896647320595694</v>
      </c>
      <c r="O45">
        <v>0</v>
      </c>
      <c r="R45" s="33">
        <v>0</v>
      </c>
      <c r="S45" s="48">
        <v>3</v>
      </c>
      <c r="V45">
        <v>0.09</v>
      </c>
      <c r="W45">
        <v>14</v>
      </c>
      <c r="X45" s="29"/>
      <c r="Y45" s="29"/>
    </row>
    <row r="46" spans="1:25" x14ac:dyDescent="0.25">
      <c r="A46" t="s">
        <v>97</v>
      </c>
      <c r="B46">
        <v>45743</v>
      </c>
      <c r="C46">
        <v>42770</v>
      </c>
      <c r="D46">
        <v>18030.560000000001</v>
      </c>
      <c r="E46">
        <v>2065.9899999999998</v>
      </c>
      <c r="F46" t="s">
        <v>33</v>
      </c>
      <c r="G46">
        <v>1661</v>
      </c>
      <c r="H46" t="s">
        <v>10</v>
      </c>
      <c r="I46" t="s">
        <v>34</v>
      </c>
      <c r="J46" t="s">
        <v>11</v>
      </c>
      <c r="K46">
        <v>2940905.39</v>
      </c>
      <c r="L46">
        <v>0.16</v>
      </c>
      <c r="M46">
        <v>2884.8896000000004</v>
      </c>
      <c r="N46">
        <v>0.99576975207210405</v>
      </c>
      <c r="O46">
        <v>0</v>
      </c>
      <c r="R46" s="33">
        <v>2.83</v>
      </c>
      <c r="S46" s="48">
        <v>1</v>
      </c>
      <c r="V46">
        <v>0.1</v>
      </c>
      <c r="W46">
        <v>7</v>
      </c>
      <c r="Y46" s="29"/>
    </row>
    <row r="47" spans="1:25" x14ac:dyDescent="0.25">
      <c r="A47" t="s">
        <v>107</v>
      </c>
      <c r="B47">
        <v>45743</v>
      </c>
      <c r="C47">
        <v>44084</v>
      </c>
      <c r="D47">
        <v>671.3</v>
      </c>
      <c r="E47">
        <v>0</v>
      </c>
      <c r="F47" t="s">
        <v>33</v>
      </c>
      <c r="G47">
        <v>1661</v>
      </c>
      <c r="H47" t="s">
        <v>10</v>
      </c>
      <c r="I47" t="s">
        <v>34</v>
      </c>
      <c r="J47" t="s">
        <v>11</v>
      </c>
      <c r="K47">
        <v>2941576.69</v>
      </c>
      <c r="L47">
        <v>0.16</v>
      </c>
      <c r="M47">
        <v>107.408</v>
      </c>
      <c r="N47">
        <v>0.99599704950126955</v>
      </c>
      <c r="O47">
        <v>0</v>
      </c>
      <c r="R47" s="33">
        <v>11.14</v>
      </c>
      <c r="S47" s="48">
        <v>1</v>
      </c>
      <c r="V47">
        <v>0.16</v>
      </c>
      <c r="W47">
        <v>10</v>
      </c>
      <c r="Y47" s="29"/>
    </row>
    <row r="48" spans="1:25" x14ac:dyDescent="0.25">
      <c r="A48" t="s">
        <v>107</v>
      </c>
      <c r="B48">
        <v>45743</v>
      </c>
      <c r="C48">
        <v>44084</v>
      </c>
      <c r="D48">
        <v>8507.52</v>
      </c>
      <c r="E48">
        <v>1276.31</v>
      </c>
      <c r="F48" t="s">
        <v>33</v>
      </c>
      <c r="G48">
        <v>1661</v>
      </c>
      <c r="H48" t="s">
        <v>10</v>
      </c>
      <c r="I48" t="s">
        <v>34</v>
      </c>
      <c r="J48" t="s">
        <v>11</v>
      </c>
      <c r="K48">
        <v>2950084.21</v>
      </c>
      <c r="L48">
        <v>0.16</v>
      </c>
      <c r="M48">
        <v>1361.2032000000002</v>
      </c>
      <c r="N48">
        <v>0.99887763556498799</v>
      </c>
      <c r="O48">
        <v>0</v>
      </c>
      <c r="R48" s="33">
        <v>16.63</v>
      </c>
      <c r="S48" s="48">
        <v>1</v>
      </c>
      <c r="V48">
        <v>0.18</v>
      </c>
      <c r="W48">
        <v>36</v>
      </c>
      <c r="Y48" s="29"/>
    </row>
    <row r="49" spans="1:37" x14ac:dyDescent="0.25">
      <c r="A49" t="s">
        <v>293</v>
      </c>
      <c r="B49">
        <v>45743</v>
      </c>
      <c r="C49">
        <v>351594</v>
      </c>
      <c r="D49">
        <v>641.23</v>
      </c>
      <c r="E49">
        <v>0</v>
      </c>
      <c r="F49" t="s">
        <v>33</v>
      </c>
      <c r="G49">
        <v>1661</v>
      </c>
      <c r="H49" t="s">
        <v>10</v>
      </c>
      <c r="I49" t="s">
        <v>34</v>
      </c>
      <c r="J49" t="s">
        <v>11</v>
      </c>
      <c r="K49">
        <v>2950725.44</v>
      </c>
      <c r="L49">
        <v>0.16</v>
      </c>
      <c r="M49">
        <v>102.5968</v>
      </c>
      <c r="N49">
        <v>0.99909475150496085</v>
      </c>
      <c r="O49">
        <v>0</v>
      </c>
      <c r="R49" s="33">
        <v>22.48</v>
      </c>
      <c r="S49" s="48">
        <v>1</v>
      </c>
      <c r="V49">
        <v>0.2</v>
      </c>
      <c r="W49">
        <v>1</v>
      </c>
      <c r="Y49" s="29"/>
      <c r="AG49" s="34">
        <v>17675470.320000011</v>
      </c>
      <c r="AH49" s="34">
        <f>AG49-AG50</f>
        <v>15282400.370000012</v>
      </c>
      <c r="AI49" t="s">
        <v>423</v>
      </c>
      <c r="AJ49" s="31">
        <v>15282400.370000012</v>
      </c>
      <c r="AK49" s="29">
        <f>AJ49/SUM($AJ$49:$AJ$51)</f>
        <v>0.86461067758450494</v>
      </c>
    </row>
    <row r="50" spans="1:37" x14ac:dyDescent="0.25">
      <c r="A50" t="s">
        <v>293</v>
      </c>
      <c r="B50">
        <v>45743</v>
      </c>
      <c r="C50">
        <v>351594</v>
      </c>
      <c r="D50">
        <v>7481.72</v>
      </c>
      <c r="E50">
        <v>1197.2</v>
      </c>
      <c r="F50" t="s">
        <v>33</v>
      </c>
      <c r="G50">
        <v>1661</v>
      </c>
      <c r="H50" t="s">
        <v>10</v>
      </c>
      <c r="I50" t="s">
        <v>34</v>
      </c>
      <c r="J50" t="s">
        <v>11</v>
      </c>
      <c r="K50">
        <v>2958207.16</v>
      </c>
      <c r="L50">
        <v>0.18</v>
      </c>
      <c r="M50">
        <v>1346.7095999999999</v>
      </c>
      <c r="N50">
        <v>1.0016280089483338</v>
      </c>
      <c r="O50">
        <v>0</v>
      </c>
      <c r="R50" s="33">
        <v>27.72</v>
      </c>
      <c r="S50" s="48">
        <v>1</v>
      </c>
      <c r="V50" t="s">
        <v>12</v>
      </c>
      <c r="W50">
        <v>145</v>
      </c>
      <c r="X50" s="29" cm="1">
        <f t="array" ref="X50">SUM(W55:W56/W50)</f>
        <v>0.44827586206896552</v>
      </c>
      <c r="Y50" s="29">
        <f>W56/W50</f>
        <v>0.15862068965517243</v>
      </c>
      <c r="AG50" s="31">
        <v>2393069.9499999988</v>
      </c>
      <c r="AH50" s="31">
        <v>2107786.4590000003</v>
      </c>
      <c r="AI50" t="s">
        <v>421</v>
      </c>
      <c r="AJ50" s="31">
        <v>2107786.4590000003</v>
      </c>
      <c r="AK50" s="29">
        <f t="shared" ref="AK50:AK51" si="1">AJ50/SUM($AJ$49:$AJ$51)</f>
        <v>0.11924924320769074</v>
      </c>
    </row>
    <row r="51" spans="1:37" x14ac:dyDescent="0.25">
      <c r="A51" t="s">
        <v>98</v>
      </c>
      <c r="B51">
        <v>45744</v>
      </c>
      <c r="C51">
        <v>42879</v>
      </c>
      <c r="D51">
        <v>7093.74</v>
      </c>
      <c r="E51">
        <v>7093.74</v>
      </c>
      <c r="F51" t="s">
        <v>33</v>
      </c>
      <c r="G51">
        <v>1661</v>
      </c>
      <c r="H51" t="s">
        <v>10</v>
      </c>
      <c r="I51" t="s">
        <v>34</v>
      </c>
      <c r="J51" t="s">
        <v>11</v>
      </c>
      <c r="K51">
        <v>2965300.9000000004</v>
      </c>
      <c r="L51">
        <v>0.18</v>
      </c>
      <c r="M51">
        <v>1276.8732</v>
      </c>
      <c r="N51">
        <v>1.0040298991094669</v>
      </c>
      <c r="O51">
        <v>0</v>
      </c>
      <c r="R51" s="33">
        <v>31.58</v>
      </c>
      <c r="S51" s="48">
        <v>1</v>
      </c>
      <c r="V51">
        <v>0.05</v>
      </c>
      <c r="W51">
        <v>62</v>
      </c>
      <c r="Y51" s="29"/>
      <c r="AG51" s="31">
        <v>2107786.4590000003</v>
      </c>
      <c r="AH51" s="34">
        <f>AG50-AG51</f>
        <v>285283.49099999852</v>
      </c>
      <c r="AI51" t="s">
        <v>422</v>
      </c>
      <c r="AJ51" s="31">
        <v>285283.49099999852</v>
      </c>
      <c r="AK51" s="29">
        <f t="shared" si="1"/>
        <v>1.6140079207804549E-2</v>
      </c>
    </row>
    <row r="52" spans="1:37" x14ac:dyDescent="0.25">
      <c r="A52" t="s">
        <v>108</v>
      </c>
      <c r="B52">
        <v>45744</v>
      </c>
      <c r="C52">
        <v>44084</v>
      </c>
      <c r="D52">
        <v>92340</v>
      </c>
      <c r="E52">
        <v>9215</v>
      </c>
      <c r="F52" t="s">
        <v>33</v>
      </c>
      <c r="G52">
        <v>1661</v>
      </c>
      <c r="H52" t="s">
        <v>10</v>
      </c>
      <c r="I52" t="s">
        <v>34</v>
      </c>
      <c r="J52" t="s">
        <v>11</v>
      </c>
      <c r="K52">
        <v>3057640.9000000004</v>
      </c>
      <c r="L52">
        <v>0.18</v>
      </c>
      <c r="M52">
        <v>16621.2</v>
      </c>
      <c r="N52">
        <v>1.0352955696131814</v>
      </c>
      <c r="O52">
        <v>0</v>
      </c>
      <c r="R52" s="33">
        <v>38.42</v>
      </c>
      <c r="S52" s="48">
        <v>1</v>
      </c>
      <c r="V52">
        <v>6.9999999999999993E-2</v>
      </c>
      <c r="W52">
        <v>7</v>
      </c>
      <c r="Y52" s="29"/>
    </row>
    <row r="53" spans="1:37" x14ac:dyDescent="0.25">
      <c r="A53" t="s">
        <v>108</v>
      </c>
      <c r="B53">
        <v>45744</v>
      </c>
      <c r="C53">
        <v>44084</v>
      </c>
      <c r="D53">
        <v>36012.19</v>
      </c>
      <c r="E53">
        <v>3600.91</v>
      </c>
      <c r="F53" t="s">
        <v>33</v>
      </c>
      <c r="G53">
        <v>1661</v>
      </c>
      <c r="H53" t="s">
        <v>10</v>
      </c>
      <c r="I53" t="s">
        <v>34</v>
      </c>
      <c r="J53" t="s">
        <v>11</v>
      </c>
      <c r="K53">
        <v>3093653.0900000003</v>
      </c>
      <c r="L53">
        <v>0.18</v>
      </c>
      <c r="M53">
        <v>6482.1941999999999</v>
      </c>
      <c r="N53">
        <v>1.0474890422865317</v>
      </c>
      <c r="O53">
        <v>0</v>
      </c>
      <c r="R53" s="33">
        <v>42.54</v>
      </c>
      <c r="S53" s="48">
        <v>1</v>
      </c>
      <c r="V53">
        <v>0.08</v>
      </c>
      <c r="W53">
        <v>6</v>
      </c>
      <c r="Y53" s="29"/>
    </row>
    <row r="54" spans="1:37" x14ac:dyDescent="0.25">
      <c r="A54" t="s">
        <v>108</v>
      </c>
      <c r="B54">
        <v>45744</v>
      </c>
      <c r="C54">
        <v>44084</v>
      </c>
      <c r="D54">
        <v>10993.07</v>
      </c>
      <c r="E54">
        <v>1099.21</v>
      </c>
      <c r="F54" t="s">
        <v>33</v>
      </c>
      <c r="G54">
        <v>1661</v>
      </c>
      <c r="H54" t="s">
        <v>10</v>
      </c>
      <c r="I54" t="s">
        <v>34</v>
      </c>
      <c r="J54" t="s">
        <v>11</v>
      </c>
      <c r="K54">
        <v>3104646.16</v>
      </c>
      <c r="L54">
        <v>0.18</v>
      </c>
      <c r="M54">
        <v>1978.7525999999998</v>
      </c>
      <c r="N54">
        <v>1.0512112179898483</v>
      </c>
      <c r="O54">
        <v>0</v>
      </c>
      <c r="R54" s="33">
        <v>44.78</v>
      </c>
      <c r="S54" s="48">
        <v>1</v>
      </c>
      <c r="V54">
        <v>0.14000000000000001</v>
      </c>
      <c r="W54">
        <v>5</v>
      </c>
      <c r="Y54" s="29"/>
      <c r="AG54" t="s">
        <v>313</v>
      </c>
    </row>
    <row r="55" spans="1:37" x14ac:dyDescent="0.25">
      <c r="A55" t="s">
        <v>109</v>
      </c>
      <c r="B55">
        <v>45744</v>
      </c>
      <c r="C55">
        <v>44084</v>
      </c>
      <c r="D55">
        <v>3245.2</v>
      </c>
      <c r="E55">
        <v>389.2</v>
      </c>
      <c r="F55" t="s">
        <v>33</v>
      </c>
      <c r="G55">
        <v>1661</v>
      </c>
      <c r="H55" t="s">
        <v>10</v>
      </c>
      <c r="I55" t="s">
        <v>34</v>
      </c>
      <c r="J55" t="s">
        <v>11</v>
      </c>
      <c r="K55">
        <v>3107891.3600000003</v>
      </c>
      <c r="L55">
        <v>0.18</v>
      </c>
      <c r="M55">
        <v>584.13599999999997</v>
      </c>
      <c r="N55">
        <v>1.0523100197433535</v>
      </c>
      <c r="O55">
        <v>0</v>
      </c>
      <c r="R55" s="33">
        <v>46.25</v>
      </c>
      <c r="S55" s="48">
        <v>1</v>
      </c>
      <c r="V55">
        <v>0.16</v>
      </c>
      <c r="W55">
        <v>42</v>
      </c>
      <c r="Y55" s="29"/>
      <c r="AG55" s="34">
        <v>2393069.9499999988</v>
      </c>
    </row>
    <row r="56" spans="1:37" x14ac:dyDescent="0.25">
      <c r="A56" t="s">
        <v>109</v>
      </c>
      <c r="B56">
        <v>45744</v>
      </c>
      <c r="C56">
        <v>44084</v>
      </c>
      <c r="D56">
        <v>4490.72</v>
      </c>
      <c r="E56">
        <v>538.72</v>
      </c>
      <c r="F56" t="s">
        <v>33</v>
      </c>
      <c r="G56">
        <v>1661</v>
      </c>
      <c r="H56" t="s">
        <v>10</v>
      </c>
      <c r="I56" t="s">
        <v>34</v>
      </c>
      <c r="J56" t="s">
        <v>11</v>
      </c>
      <c r="K56">
        <v>3112382.0800000005</v>
      </c>
      <c r="L56">
        <v>0.18</v>
      </c>
      <c r="M56">
        <v>808.32960000000003</v>
      </c>
      <c r="N56">
        <v>1.0538305457542312</v>
      </c>
      <c r="O56">
        <v>0</v>
      </c>
      <c r="R56" s="33">
        <v>49.37</v>
      </c>
      <c r="S56" s="48">
        <v>1</v>
      </c>
      <c r="V56">
        <v>0.18000000000000002</v>
      </c>
      <c r="W56">
        <v>23</v>
      </c>
      <c r="Y56" s="29"/>
    </row>
    <row r="57" spans="1:37" x14ac:dyDescent="0.25">
      <c r="A57" t="s">
        <v>109</v>
      </c>
      <c r="B57">
        <v>45744</v>
      </c>
      <c r="C57">
        <v>44084</v>
      </c>
      <c r="D57">
        <v>33440.44</v>
      </c>
      <c r="E57">
        <v>4014.94</v>
      </c>
      <c r="F57" t="s">
        <v>33</v>
      </c>
      <c r="G57">
        <v>1661</v>
      </c>
      <c r="H57" t="s">
        <v>10</v>
      </c>
      <c r="I57" t="s">
        <v>34</v>
      </c>
      <c r="J57" t="s">
        <v>11</v>
      </c>
      <c r="K57">
        <v>3145822.5200000005</v>
      </c>
      <c r="L57">
        <v>0.18</v>
      </c>
      <c r="M57">
        <v>6019.2791999999999</v>
      </c>
      <c r="N57">
        <v>1.0651532420780261</v>
      </c>
      <c r="O57">
        <v>0</v>
      </c>
      <c r="R57" s="33">
        <v>72.209999999999994</v>
      </c>
      <c r="S57" s="48">
        <v>1</v>
      </c>
      <c r="V57" t="s">
        <v>14</v>
      </c>
      <c r="W57">
        <v>156</v>
      </c>
      <c r="X57" s="29">
        <f>SUM(W61:W62)/W57</f>
        <v>0.17307692307692307</v>
      </c>
      <c r="Y57" s="29">
        <f>W62/W57</f>
        <v>0.10256410256410256</v>
      </c>
    </row>
    <row r="58" spans="1:37" x14ac:dyDescent="0.25">
      <c r="A58" t="s">
        <v>109</v>
      </c>
      <c r="B58">
        <v>45744</v>
      </c>
      <c r="C58">
        <v>44084</v>
      </c>
      <c r="D58">
        <v>11301.94</v>
      </c>
      <c r="E58">
        <v>1356.94</v>
      </c>
      <c r="F58" t="s">
        <v>33</v>
      </c>
      <c r="G58">
        <v>1661</v>
      </c>
      <c r="H58" t="s">
        <v>10</v>
      </c>
      <c r="I58" t="s">
        <v>34</v>
      </c>
      <c r="J58" t="s">
        <v>11</v>
      </c>
      <c r="K58">
        <v>3157124.4600000004</v>
      </c>
      <c r="L58">
        <v>0.18</v>
      </c>
      <c r="M58">
        <v>2034.3492000000001</v>
      </c>
      <c r="N58">
        <v>1.0689799989774496</v>
      </c>
      <c r="O58">
        <v>0</v>
      </c>
      <c r="R58" s="33">
        <v>74.19</v>
      </c>
      <c r="S58" s="48">
        <v>1</v>
      </c>
      <c r="V58">
        <v>7.0000000000000007E-2</v>
      </c>
      <c r="W58">
        <v>80</v>
      </c>
      <c r="Y58" s="29"/>
    </row>
    <row r="59" spans="1:37" x14ac:dyDescent="0.25">
      <c r="A59" t="s">
        <v>109</v>
      </c>
      <c r="B59">
        <v>45744</v>
      </c>
      <c r="C59">
        <v>44084</v>
      </c>
      <c r="D59">
        <v>3026.58</v>
      </c>
      <c r="E59">
        <v>0</v>
      </c>
      <c r="F59" t="s">
        <v>33</v>
      </c>
      <c r="G59">
        <v>1661</v>
      </c>
      <c r="H59" t="s">
        <v>10</v>
      </c>
      <c r="I59" t="s">
        <v>34</v>
      </c>
      <c r="J59" t="s">
        <v>11</v>
      </c>
      <c r="K59">
        <v>3160151.0400000005</v>
      </c>
      <c r="L59">
        <v>0.18</v>
      </c>
      <c r="M59">
        <v>544.78440000000001</v>
      </c>
      <c r="N59">
        <v>1.0700047775461428</v>
      </c>
      <c r="O59">
        <v>0</v>
      </c>
      <c r="R59" s="33">
        <v>75.41</v>
      </c>
      <c r="S59" s="48">
        <v>1</v>
      </c>
      <c r="V59">
        <v>0.09</v>
      </c>
      <c r="W59">
        <v>35</v>
      </c>
      <c r="Y59" s="29"/>
    </row>
    <row r="60" spans="1:37" x14ac:dyDescent="0.25">
      <c r="A60" t="s">
        <v>273</v>
      </c>
      <c r="B60">
        <v>45744</v>
      </c>
      <c r="C60">
        <v>170462</v>
      </c>
      <c r="D60">
        <v>4601.12</v>
      </c>
      <c r="E60">
        <v>460.07</v>
      </c>
      <c r="F60" t="s">
        <v>33</v>
      </c>
      <c r="G60">
        <v>1661</v>
      </c>
      <c r="H60" t="s">
        <v>10</v>
      </c>
      <c r="I60" t="s">
        <v>34</v>
      </c>
      <c r="J60" t="s">
        <v>11</v>
      </c>
      <c r="K60">
        <v>3164752.1600000006</v>
      </c>
      <c r="L60">
        <v>0.18</v>
      </c>
      <c r="M60">
        <v>828.20159999999998</v>
      </c>
      <c r="N60">
        <v>1.0715626842157124</v>
      </c>
      <c r="O60">
        <v>0</v>
      </c>
      <c r="R60" s="33">
        <v>76.5</v>
      </c>
      <c r="S60" s="48">
        <v>1</v>
      </c>
      <c r="V60">
        <v>0.1</v>
      </c>
      <c r="W60">
        <v>14</v>
      </c>
      <c r="Y60" s="29"/>
    </row>
    <row r="61" spans="1:37" x14ac:dyDescent="0.25">
      <c r="A61" t="s">
        <v>285</v>
      </c>
      <c r="B61">
        <v>45745</v>
      </c>
      <c r="C61">
        <v>221356</v>
      </c>
      <c r="D61">
        <v>24714</v>
      </c>
      <c r="E61">
        <v>1482</v>
      </c>
      <c r="F61" t="s">
        <v>33</v>
      </c>
      <c r="G61">
        <v>1661</v>
      </c>
      <c r="H61" t="s">
        <v>10</v>
      </c>
      <c r="I61" t="s">
        <v>34</v>
      </c>
      <c r="J61" t="s">
        <v>11</v>
      </c>
      <c r="K61">
        <v>3189466.1600000006</v>
      </c>
      <c r="L61">
        <v>0.18</v>
      </c>
      <c r="M61">
        <v>4448.5199999999995</v>
      </c>
      <c r="N61">
        <v>1.0799306697131004</v>
      </c>
      <c r="O61">
        <v>0</v>
      </c>
      <c r="R61" s="33">
        <v>82.6</v>
      </c>
      <c r="S61" s="48">
        <v>1</v>
      </c>
      <c r="V61">
        <v>0.18</v>
      </c>
      <c r="W61">
        <v>11</v>
      </c>
      <c r="Y61" s="29"/>
    </row>
    <row r="62" spans="1:37" x14ac:dyDescent="0.25">
      <c r="A62" t="s">
        <v>291</v>
      </c>
      <c r="B62">
        <v>45745</v>
      </c>
      <c r="C62">
        <v>313854</v>
      </c>
      <c r="D62">
        <v>265000</v>
      </c>
      <c r="E62">
        <v>24500</v>
      </c>
      <c r="F62" t="s">
        <v>33</v>
      </c>
      <c r="G62">
        <v>1661</v>
      </c>
      <c r="H62" t="s">
        <v>10</v>
      </c>
      <c r="I62" t="s">
        <v>34</v>
      </c>
      <c r="J62" t="s">
        <v>11</v>
      </c>
      <c r="K62">
        <v>3454466.1600000006</v>
      </c>
      <c r="L62">
        <v>0.18</v>
      </c>
      <c r="M62">
        <v>47700</v>
      </c>
      <c r="N62">
        <v>1.1696577942905786</v>
      </c>
      <c r="O62">
        <v>0</v>
      </c>
      <c r="R62" s="33">
        <v>88.48</v>
      </c>
      <c r="S62" s="48">
        <v>1</v>
      </c>
      <c r="V62">
        <v>0.2</v>
      </c>
      <c r="W62">
        <v>16</v>
      </c>
      <c r="Y62" s="29"/>
    </row>
    <row r="63" spans="1:37" x14ac:dyDescent="0.25">
      <c r="A63" t="s">
        <v>274</v>
      </c>
      <c r="B63">
        <v>45746</v>
      </c>
      <c r="C63">
        <v>170462</v>
      </c>
      <c r="D63">
        <v>6016.54</v>
      </c>
      <c r="E63">
        <v>481.54</v>
      </c>
      <c r="F63" t="s">
        <v>33</v>
      </c>
      <c r="G63">
        <v>1661</v>
      </c>
      <c r="H63" t="s">
        <v>10</v>
      </c>
      <c r="I63" t="s">
        <v>34</v>
      </c>
      <c r="J63" t="s">
        <v>11</v>
      </c>
      <c r="K63">
        <v>3460482.7000000007</v>
      </c>
      <c r="L63">
        <v>0.18</v>
      </c>
      <c r="M63">
        <v>1082.9772</v>
      </c>
      <c r="N63">
        <v>1.1716949521551272</v>
      </c>
      <c r="O63">
        <v>0</v>
      </c>
      <c r="R63" s="33">
        <v>90.76</v>
      </c>
      <c r="S63" s="48">
        <v>1</v>
      </c>
      <c r="V63" t="s">
        <v>15</v>
      </c>
      <c r="W63">
        <v>115</v>
      </c>
      <c r="X63" s="29" cm="1">
        <f t="array" ref="X63">SUM(W68:W69/W63)</f>
        <v>0.29565217391304349</v>
      </c>
      <c r="Y63" s="29">
        <f>W69/W63</f>
        <v>0.11304347826086956</v>
      </c>
    </row>
    <row r="64" spans="1:37" x14ac:dyDescent="0.25">
      <c r="A64" t="s">
        <v>274</v>
      </c>
      <c r="B64">
        <v>45746</v>
      </c>
      <c r="C64">
        <v>170462</v>
      </c>
      <c r="D64">
        <v>27038.42</v>
      </c>
      <c r="E64">
        <v>1843.82</v>
      </c>
      <c r="F64" t="s">
        <v>33</v>
      </c>
      <c r="G64">
        <v>1661</v>
      </c>
      <c r="H64" t="s">
        <v>10</v>
      </c>
      <c r="I64" t="s">
        <v>34</v>
      </c>
      <c r="J64" t="s">
        <v>11</v>
      </c>
      <c r="K64">
        <v>3487521.1200000006</v>
      </c>
      <c r="L64">
        <v>0.18</v>
      </c>
      <c r="M64">
        <v>4866.9155999999994</v>
      </c>
      <c r="N64">
        <v>1.180849969814441</v>
      </c>
      <c r="O64">
        <v>0</v>
      </c>
      <c r="R64" s="33">
        <v>103.96</v>
      </c>
      <c r="S64" s="48">
        <v>1</v>
      </c>
      <c r="V64">
        <v>0.05</v>
      </c>
      <c r="W64">
        <v>49</v>
      </c>
    </row>
    <row r="65" spans="1:23" x14ac:dyDescent="0.25">
      <c r="A65" t="s">
        <v>274</v>
      </c>
      <c r="B65">
        <v>45746</v>
      </c>
      <c r="C65">
        <v>170462</v>
      </c>
      <c r="D65">
        <v>446.59</v>
      </c>
      <c r="E65">
        <v>0</v>
      </c>
      <c r="F65" t="s">
        <v>33</v>
      </c>
      <c r="G65">
        <v>1661</v>
      </c>
      <c r="H65" t="s">
        <v>10</v>
      </c>
      <c r="I65" t="s">
        <v>34</v>
      </c>
      <c r="J65" t="s">
        <v>11</v>
      </c>
      <c r="K65">
        <v>3487967.7100000004</v>
      </c>
      <c r="L65">
        <v>0.18</v>
      </c>
      <c r="M65">
        <v>80.386199999999988</v>
      </c>
      <c r="N65">
        <v>1.1810011820278941</v>
      </c>
      <c r="O65">
        <v>0</v>
      </c>
      <c r="R65" s="33">
        <v>114.49</v>
      </c>
      <c r="S65" s="48">
        <v>1</v>
      </c>
      <c r="V65">
        <v>6.9999999999999993E-2</v>
      </c>
      <c r="W65">
        <v>7</v>
      </c>
    </row>
    <row r="66" spans="1:23" x14ac:dyDescent="0.25">
      <c r="A66" t="s">
        <v>304</v>
      </c>
      <c r="B66">
        <v>45752</v>
      </c>
      <c r="C66">
        <v>463531</v>
      </c>
      <c r="D66">
        <v>543.84</v>
      </c>
      <c r="E66">
        <v>27.18</v>
      </c>
      <c r="F66" t="s">
        <v>33</v>
      </c>
      <c r="G66">
        <v>1661</v>
      </c>
      <c r="H66" t="s">
        <v>10</v>
      </c>
      <c r="I66" t="s">
        <v>34</v>
      </c>
      <c r="J66" t="s">
        <v>11</v>
      </c>
      <c r="K66">
        <v>3488511.5500000003</v>
      </c>
      <c r="L66">
        <v>0.18</v>
      </c>
      <c r="M66">
        <v>97.891199999999998</v>
      </c>
      <c r="N66">
        <v>1.1811853224031024</v>
      </c>
      <c r="O66">
        <v>0</v>
      </c>
      <c r="R66" s="33">
        <v>114.76</v>
      </c>
      <c r="S66" s="48">
        <v>1</v>
      </c>
      <c r="V66">
        <v>0.08</v>
      </c>
      <c r="W66">
        <v>16</v>
      </c>
    </row>
    <row r="67" spans="1:23" x14ac:dyDescent="0.25">
      <c r="A67" t="s">
        <v>307</v>
      </c>
      <c r="B67">
        <v>45757</v>
      </c>
      <c r="C67">
        <v>488846</v>
      </c>
      <c r="D67">
        <v>5491</v>
      </c>
      <c r="E67">
        <v>867</v>
      </c>
      <c r="F67" t="s">
        <v>33</v>
      </c>
      <c r="G67">
        <v>1661</v>
      </c>
      <c r="H67" t="s">
        <v>10</v>
      </c>
      <c r="I67" t="s">
        <v>34</v>
      </c>
      <c r="J67" t="s">
        <v>11</v>
      </c>
      <c r="K67">
        <v>3494002.5500000003</v>
      </c>
      <c r="L67">
        <v>0.18</v>
      </c>
      <c r="M67">
        <v>988.38</v>
      </c>
      <c r="N67">
        <v>1.1830445361429323</v>
      </c>
      <c r="O67">
        <v>0</v>
      </c>
      <c r="R67" s="33">
        <v>114.95</v>
      </c>
      <c r="S67" s="48">
        <v>1</v>
      </c>
      <c r="V67">
        <v>0.14000000000000001</v>
      </c>
      <c r="W67">
        <v>9</v>
      </c>
    </row>
    <row r="68" spans="1:23" x14ac:dyDescent="0.25">
      <c r="A68" t="s">
        <v>110</v>
      </c>
      <c r="B68">
        <v>45766</v>
      </c>
      <c r="C68">
        <v>44084</v>
      </c>
      <c r="D68">
        <v>1153.2</v>
      </c>
      <c r="E68">
        <v>138.30000000000001</v>
      </c>
      <c r="F68" t="s">
        <v>33</v>
      </c>
      <c r="G68">
        <v>1661</v>
      </c>
      <c r="H68" t="s">
        <v>10</v>
      </c>
      <c r="I68" t="s">
        <v>34</v>
      </c>
      <c r="J68" t="s">
        <v>11</v>
      </c>
      <c r="K68">
        <v>3495155.7500000005</v>
      </c>
      <c r="L68">
        <v>0.18</v>
      </c>
      <c r="M68">
        <v>207.57599999999999</v>
      </c>
      <c r="N68">
        <v>1.1834350015016597</v>
      </c>
      <c r="O68">
        <v>0</v>
      </c>
      <c r="R68" s="33">
        <v>119.51</v>
      </c>
      <c r="S68" s="48">
        <v>1</v>
      </c>
      <c r="V68">
        <v>0.16</v>
      </c>
      <c r="W68">
        <v>21</v>
      </c>
    </row>
    <row r="69" spans="1:23" x14ac:dyDescent="0.25">
      <c r="A69" t="s">
        <v>110</v>
      </c>
      <c r="B69">
        <v>45766</v>
      </c>
      <c r="C69">
        <v>44084</v>
      </c>
      <c r="D69">
        <v>72.209999999999994</v>
      </c>
      <c r="E69">
        <v>0</v>
      </c>
      <c r="F69" t="s">
        <v>33</v>
      </c>
      <c r="G69">
        <v>1661</v>
      </c>
      <c r="H69" t="s">
        <v>10</v>
      </c>
      <c r="I69" t="s">
        <v>34</v>
      </c>
      <c r="J69" t="s">
        <v>11</v>
      </c>
      <c r="K69">
        <v>3495227.9600000004</v>
      </c>
      <c r="L69">
        <v>0.18</v>
      </c>
      <c r="M69">
        <v>12.997799999999998</v>
      </c>
      <c r="N69">
        <v>1.1834594512966248</v>
      </c>
      <c r="O69">
        <v>0</v>
      </c>
      <c r="R69" s="33">
        <v>151.35</v>
      </c>
      <c r="S69" s="48">
        <v>1</v>
      </c>
      <c r="V69">
        <v>0.18000000000000002</v>
      </c>
      <c r="W69">
        <v>13</v>
      </c>
    </row>
    <row r="70" spans="1:23" x14ac:dyDescent="0.25">
      <c r="A70" t="s">
        <v>132</v>
      </c>
      <c r="B70">
        <v>45770</v>
      </c>
      <c r="C70">
        <v>57609</v>
      </c>
      <c r="D70">
        <v>2642.26</v>
      </c>
      <c r="E70">
        <v>528.45000000000005</v>
      </c>
      <c r="F70" t="s">
        <v>33</v>
      </c>
      <c r="G70">
        <v>1661</v>
      </c>
      <c r="H70" t="s">
        <v>10</v>
      </c>
      <c r="I70" t="s">
        <v>34</v>
      </c>
      <c r="J70" t="s">
        <v>11</v>
      </c>
      <c r="K70">
        <v>3497870.22</v>
      </c>
      <c r="L70">
        <v>0.18</v>
      </c>
      <c r="M70">
        <v>475.60680000000002</v>
      </c>
      <c r="N70">
        <v>1.184354101833176</v>
      </c>
      <c r="O70">
        <v>0</v>
      </c>
      <c r="R70" s="33">
        <v>159.29</v>
      </c>
      <c r="S70" s="48">
        <v>1</v>
      </c>
      <c r="V70" t="s">
        <v>312</v>
      </c>
      <c r="W70">
        <v>501</v>
      </c>
    </row>
    <row r="71" spans="1:23" x14ac:dyDescent="0.25">
      <c r="A71" t="s">
        <v>286</v>
      </c>
      <c r="B71">
        <v>45778</v>
      </c>
      <c r="C71">
        <v>222927</v>
      </c>
      <c r="D71">
        <v>11733.96</v>
      </c>
      <c r="E71">
        <v>3150.06</v>
      </c>
      <c r="F71" t="s">
        <v>33</v>
      </c>
      <c r="G71">
        <v>1661</v>
      </c>
      <c r="H71" t="s">
        <v>10</v>
      </c>
      <c r="I71" t="s">
        <v>34</v>
      </c>
      <c r="J71" t="s">
        <v>11</v>
      </c>
      <c r="K71">
        <v>3509604.18</v>
      </c>
      <c r="L71">
        <v>0.18</v>
      </c>
      <c r="M71">
        <v>2112.1127999999999</v>
      </c>
      <c r="N71">
        <v>1.1883271376471651</v>
      </c>
      <c r="O71">
        <v>0</v>
      </c>
      <c r="R71" s="33">
        <v>190</v>
      </c>
      <c r="S71" s="48">
        <v>1</v>
      </c>
    </row>
    <row r="72" spans="1:23" x14ac:dyDescent="0.25">
      <c r="A72" t="s">
        <v>287</v>
      </c>
      <c r="B72">
        <v>45778</v>
      </c>
      <c r="C72">
        <v>222927</v>
      </c>
      <c r="D72">
        <v>39906.269999999997</v>
      </c>
      <c r="E72">
        <v>3990.27</v>
      </c>
      <c r="F72" t="s">
        <v>33</v>
      </c>
      <c r="G72">
        <v>1661</v>
      </c>
      <c r="H72" t="s">
        <v>10</v>
      </c>
      <c r="I72" t="s">
        <v>34</v>
      </c>
      <c r="J72" t="s">
        <v>11</v>
      </c>
      <c r="K72">
        <v>3549510.45</v>
      </c>
      <c r="L72">
        <v>0.18</v>
      </c>
      <c r="M72">
        <v>7183.1285999999991</v>
      </c>
      <c r="N72">
        <v>1.2018391182498538</v>
      </c>
      <c r="O72">
        <v>0</v>
      </c>
      <c r="R72" s="33">
        <v>221.4</v>
      </c>
      <c r="S72" s="48">
        <v>1</v>
      </c>
    </row>
    <row r="73" spans="1:23" x14ac:dyDescent="0.25">
      <c r="A73" t="s">
        <v>288</v>
      </c>
      <c r="B73">
        <v>45779</v>
      </c>
      <c r="C73">
        <v>222927</v>
      </c>
      <c r="D73">
        <v>8250</v>
      </c>
      <c r="E73">
        <v>1650</v>
      </c>
      <c r="F73" t="s">
        <v>33</v>
      </c>
      <c r="G73">
        <v>1661</v>
      </c>
      <c r="H73" t="s">
        <v>10</v>
      </c>
      <c r="I73" t="s">
        <v>34</v>
      </c>
      <c r="J73" t="s">
        <v>11</v>
      </c>
      <c r="K73">
        <v>3557760.45</v>
      </c>
      <c r="L73">
        <v>0.18</v>
      </c>
      <c r="M73">
        <v>1485</v>
      </c>
      <c r="N73">
        <v>1.2046325098640585</v>
      </c>
      <c r="O73">
        <v>0</v>
      </c>
      <c r="R73" s="33">
        <v>244.2</v>
      </c>
      <c r="S73" s="48">
        <v>1</v>
      </c>
    </row>
    <row r="74" spans="1:23" x14ac:dyDescent="0.25">
      <c r="A74" t="s">
        <v>133</v>
      </c>
      <c r="B74">
        <v>45793</v>
      </c>
      <c r="C74">
        <v>57609</v>
      </c>
      <c r="D74">
        <v>1363.68</v>
      </c>
      <c r="E74">
        <v>163.68</v>
      </c>
      <c r="F74" t="s">
        <v>33</v>
      </c>
      <c r="G74">
        <v>1661</v>
      </c>
      <c r="H74" t="s">
        <v>10</v>
      </c>
      <c r="I74" t="s">
        <v>34</v>
      </c>
      <c r="J74" t="s">
        <v>11</v>
      </c>
      <c r="K74">
        <v>3559124.1300000004</v>
      </c>
      <c r="L74">
        <v>0.18</v>
      </c>
      <c r="M74">
        <v>245.4624</v>
      </c>
      <c r="N74">
        <v>1.205094242261205</v>
      </c>
      <c r="O74">
        <v>0</v>
      </c>
      <c r="R74" s="33">
        <v>246.7</v>
      </c>
      <c r="S74" s="48">
        <v>1</v>
      </c>
    </row>
    <row r="75" spans="1:23" x14ac:dyDescent="0.25">
      <c r="A75" t="s">
        <v>112</v>
      </c>
      <c r="B75">
        <v>45815</v>
      </c>
      <c r="C75">
        <v>44084</v>
      </c>
      <c r="D75">
        <v>17386.150000000001</v>
      </c>
      <c r="E75">
        <v>1653.5</v>
      </c>
      <c r="F75" t="s">
        <v>33</v>
      </c>
      <c r="G75">
        <v>1661</v>
      </c>
      <c r="H75" t="s">
        <v>10</v>
      </c>
      <c r="I75" t="s">
        <v>34</v>
      </c>
      <c r="J75" t="s">
        <v>11</v>
      </c>
      <c r="K75">
        <v>3576510.2800000003</v>
      </c>
      <c r="L75">
        <v>0.18</v>
      </c>
      <c r="M75">
        <v>3129.5070000000001</v>
      </c>
      <c r="N75">
        <v>1.2109810696082717</v>
      </c>
      <c r="O75">
        <v>0</v>
      </c>
      <c r="R75" s="33">
        <v>249.48</v>
      </c>
      <c r="S75" s="48">
        <v>1</v>
      </c>
    </row>
    <row r="76" spans="1:23" x14ac:dyDescent="0.25">
      <c r="A76" t="s">
        <v>113</v>
      </c>
      <c r="B76">
        <v>45815</v>
      </c>
      <c r="C76">
        <v>44084</v>
      </c>
      <c r="D76">
        <v>29926.91</v>
      </c>
      <c r="E76">
        <v>2100.62</v>
      </c>
      <c r="F76" t="s">
        <v>33</v>
      </c>
      <c r="G76">
        <v>1661</v>
      </c>
      <c r="H76" t="s">
        <v>10</v>
      </c>
      <c r="I76" t="s">
        <v>34</v>
      </c>
      <c r="J76" t="s">
        <v>11</v>
      </c>
      <c r="K76">
        <v>3606437.1900000004</v>
      </c>
      <c r="L76">
        <v>0.18</v>
      </c>
      <c r="M76">
        <v>5386.8437999999996</v>
      </c>
      <c r="N76">
        <v>1.221114109539551</v>
      </c>
      <c r="O76">
        <v>0</v>
      </c>
      <c r="R76" s="33">
        <v>250.13</v>
      </c>
      <c r="S76" s="48">
        <v>1</v>
      </c>
    </row>
    <row r="77" spans="1:23" x14ac:dyDescent="0.25">
      <c r="A77" t="s">
        <v>271</v>
      </c>
      <c r="B77">
        <v>45829</v>
      </c>
      <c r="C77">
        <v>170447</v>
      </c>
      <c r="D77">
        <v>39761.31</v>
      </c>
      <c r="E77">
        <v>1986.31</v>
      </c>
      <c r="F77" t="s">
        <v>33</v>
      </c>
      <c r="G77">
        <v>1661</v>
      </c>
      <c r="H77" t="s">
        <v>10</v>
      </c>
      <c r="I77" t="s">
        <v>34</v>
      </c>
      <c r="J77" t="s">
        <v>11</v>
      </c>
      <c r="K77">
        <v>3646198.5000000005</v>
      </c>
      <c r="L77">
        <v>0.18</v>
      </c>
      <c r="M77">
        <v>7157.0357999999997</v>
      </c>
      <c r="N77">
        <v>1.2345770077121312</v>
      </c>
      <c r="O77">
        <v>0</v>
      </c>
      <c r="R77" s="33">
        <v>253.93</v>
      </c>
      <c r="S77" s="48">
        <v>1</v>
      </c>
    </row>
    <row r="78" spans="1:23" x14ac:dyDescent="0.25">
      <c r="A78" t="s">
        <v>134</v>
      </c>
      <c r="B78">
        <v>45830</v>
      </c>
      <c r="C78">
        <v>57609</v>
      </c>
      <c r="D78">
        <v>9766.5</v>
      </c>
      <c r="E78">
        <v>994.5</v>
      </c>
      <c r="F78" t="s">
        <v>33</v>
      </c>
      <c r="G78">
        <v>1661</v>
      </c>
      <c r="H78" t="s">
        <v>10</v>
      </c>
      <c r="I78" t="s">
        <v>34</v>
      </c>
      <c r="J78" t="s">
        <v>11</v>
      </c>
      <c r="K78">
        <v>3655965.0000000005</v>
      </c>
      <c r="L78">
        <v>0.18</v>
      </c>
      <c r="M78">
        <v>1757.97</v>
      </c>
      <c r="N78">
        <v>1.2378838754939649</v>
      </c>
      <c r="O78">
        <v>0</v>
      </c>
      <c r="R78" s="33">
        <v>261.18</v>
      </c>
      <c r="S78" s="48">
        <v>1</v>
      </c>
    </row>
    <row r="79" spans="1:23" x14ac:dyDescent="0.25">
      <c r="A79" t="s">
        <v>294</v>
      </c>
      <c r="B79">
        <v>45834</v>
      </c>
      <c r="C79">
        <v>351594</v>
      </c>
      <c r="D79">
        <v>15156.06</v>
      </c>
      <c r="E79">
        <v>2425.23</v>
      </c>
      <c r="F79" t="s">
        <v>33</v>
      </c>
      <c r="G79">
        <v>1661</v>
      </c>
      <c r="H79" t="s">
        <v>10</v>
      </c>
      <c r="I79" t="s">
        <v>34</v>
      </c>
      <c r="J79" t="s">
        <v>11</v>
      </c>
      <c r="K79">
        <v>3671121.0600000005</v>
      </c>
      <c r="L79">
        <v>0.18</v>
      </c>
      <c r="M79">
        <v>2728.0907999999999</v>
      </c>
      <c r="N79">
        <v>1.2430156101495262</v>
      </c>
      <c r="O79">
        <v>0</v>
      </c>
      <c r="R79" s="33">
        <v>264.29000000000002</v>
      </c>
      <c r="S79" s="48">
        <v>1</v>
      </c>
    </row>
    <row r="80" spans="1:23" x14ac:dyDescent="0.25">
      <c r="A80" t="s">
        <v>294</v>
      </c>
      <c r="B80">
        <v>45834</v>
      </c>
      <c r="C80">
        <v>351594</v>
      </c>
      <c r="D80">
        <v>159.29</v>
      </c>
      <c r="E80">
        <v>25.49</v>
      </c>
      <c r="F80" t="s">
        <v>33</v>
      </c>
      <c r="G80">
        <v>1661</v>
      </c>
      <c r="H80" t="s">
        <v>10</v>
      </c>
      <c r="I80" t="s">
        <v>34</v>
      </c>
      <c r="J80" t="s">
        <v>11</v>
      </c>
      <c r="K80">
        <v>3671280.3500000006</v>
      </c>
      <c r="L80">
        <v>0.18</v>
      </c>
      <c r="M80">
        <v>28.672199999999997</v>
      </c>
      <c r="N80">
        <v>1.2430695446162203</v>
      </c>
      <c r="O80">
        <v>0</v>
      </c>
      <c r="R80" s="33">
        <v>272.95999999999998</v>
      </c>
      <c r="S80" s="48">
        <v>1</v>
      </c>
    </row>
    <row r="81" spans="1:19" x14ac:dyDescent="0.25">
      <c r="A81" t="s">
        <v>294</v>
      </c>
      <c r="B81">
        <v>45834</v>
      </c>
      <c r="C81">
        <v>351594</v>
      </c>
      <c r="D81">
        <v>1291.3499999999999</v>
      </c>
      <c r="E81">
        <v>0</v>
      </c>
      <c r="F81" t="s">
        <v>33</v>
      </c>
      <c r="G81">
        <v>1661</v>
      </c>
      <c r="H81" t="s">
        <v>10</v>
      </c>
      <c r="I81" t="s">
        <v>34</v>
      </c>
      <c r="J81" t="s">
        <v>11</v>
      </c>
      <c r="K81">
        <v>3672571.7000000007</v>
      </c>
      <c r="L81">
        <v>0.18</v>
      </c>
      <c r="M81">
        <v>232.44299999999998</v>
      </c>
      <c r="N81">
        <v>1.2435067865872511</v>
      </c>
      <c r="O81">
        <v>0</v>
      </c>
      <c r="R81" s="33">
        <v>279.24</v>
      </c>
      <c r="S81" s="48">
        <v>1</v>
      </c>
    </row>
    <row r="82" spans="1:19" x14ac:dyDescent="0.25">
      <c r="A82" t="s">
        <v>295</v>
      </c>
      <c r="B82">
        <v>45858</v>
      </c>
      <c r="C82">
        <v>351594</v>
      </c>
      <c r="D82">
        <v>1252.3800000000001</v>
      </c>
      <c r="E82">
        <v>200.4</v>
      </c>
      <c r="F82" t="s">
        <v>33</v>
      </c>
      <c r="G82">
        <v>1661</v>
      </c>
      <c r="H82" t="s">
        <v>10</v>
      </c>
      <c r="I82" t="s">
        <v>34</v>
      </c>
      <c r="J82" t="s">
        <v>11</v>
      </c>
      <c r="K82">
        <v>3673824.0800000005</v>
      </c>
      <c r="L82">
        <v>0.18</v>
      </c>
      <c r="M82">
        <v>225.42840000000001</v>
      </c>
      <c r="N82">
        <v>1.2439308335920749</v>
      </c>
      <c r="O82">
        <v>0</v>
      </c>
      <c r="R82" s="33">
        <v>281.51</v>
      </c>
      <c r="S82" s="48">
        <v>1</v>
      </c>
    </row>
    <row r="83" spans="1:19" x14ac:dyDescent="0.25">
      <c r="A83" t="s">
        <v>295</v>
      </c>
      <c r="B83">
        <v>45858</v>
      </c>
      <c r="C83">
        <v>351594</v>
      </c>
      <c r="D83">
        <v>365.26</v>
      </c>
      <c r="E83">
        <v>58.44</v>
      </c>
      <c r="F83" t="s">
        <v>33</v>
      </c>
      <c r="G83">
        <v>1661</v>
      </c>
      <c r="H83" t="s">
        <v>10</v>
      </c>
      <c r="I83" t="s">
        <v>34</v>
      </c>
      <c r="J83" t="s">
        <v>11</v>
      </c>
      <c r="K83">
        <v>3674189.3400000003</v>
      </c>
      <c r="L83">
        <v>0.18</v>
      </c>
      <c r="M83">
        <v>65.746799999999993</v>
      </c>
      <c r="N83">
        <v>1.2440545080431058</v>
      </c>
      <c r="O83">
        <v>0</v>
      </c>
      <c r="R83" s="33">
        <v>287.38</v>
      </c>
      <c r="S83" s="48">
        <v>1</v>
      </c>
    </row>
    <row r="84" spans="1:19" x14ac:dyDescent="0.25">
      <c r="A84" t="s">
        <v>295</v>
      </c>
      <c r="B84">
        <v>45858</v>
      </c>
      <c r="C84">
        <v>351594</v>
      </c>
      <c r="D84">
        <v>82.6</v>
      </c>
      <c r="E84">
        <v>0</v>
      </c>
      <c r="F84" t="s">
        <v>33</v>
      </c>
      <c r="G84">
        <v>1661</v>
      </c>
      <c r="H84" t="s">
        <v>10</v>
      </c>
      <c r="I84" t="s">
        <v>34</v>
      </c>
      <c r="J84" t="s">
        <v>11</v>
      </c>
      <c r="K84">
        <v>3674271.9400000004</v>
      </c>
      <c r="L84">
        <v>0.18</v>
      </c>
      <c r="M84">
        <v>14.867999999999999</v>
      </c>
      <c r="N84">
        <v>1.24408247581854</v>
      </c>
      <c r="O84">
        <v>0</v>
      </c>
      <c r="R84" s="33">
        <v>321.39</v>
      </c>
      <c r="S84" s="48">
        <v>1</v>
      </c>
    </row>
    <row r="85" spans="1:19" x14ac:dyDescent="0.25">
      <c r="A85" t="s">
        <v>101</v>
      </c>
      <c r="B85">
        <v>45861</v>
      </c>
      <c r="C85">
        <v>43369</v>
      </c>
      <c r="D85">
        <v>15000</v>
      </c>
      <c r="E85">
        <v>2148</v>
      </c>
      <c r="F85" t="s">
        <v>33</v>
      </c>
      <c r="G85">
        <v>1661</v>
      </c>
      <c r="H85" t="s">
        <v>10</v>
      </c>
      <c r="I85" t="s">
        <v>34</v>
      </c>
      <c r="J85" t="s">
        <v>11</v>
      </c>
      <c r="K85">
        <v>3689271.9400000004</v>
      </c>
      <c r="L85">
        <v>0.18</v>
      </c>
      <c r="M85">
        <v>2700</v>
      </c>
      <c r="N85">
        <v>1.2491613696625483</v>
      </c>
      <c r="O85">
        <v>0</v>
      </c>
      <c r="R85" s="33">
        <v>338.83</v>
      </c>
      <c r="S85" s="48">
        <v>1</v>
      </c>
    </row>
    <row r="86" spans="1:19" x14ac:dyDescent="0.25">
      <c r="A86" t="s">
        <v>101</v>
      </c>
      <c r="B86">
        <v>45861</v>
      </c>
      <c r="C86">
        <v>43369</v>
      </c>
      <c r="D86">
        <v>2478</v>
      </c>
      <c r="E86">
        <v>498</v>
      </c>
      <c r="F86" t="s">
        <v>33</v>
      </c>
      <c r="G86">
        <v>1661</v>
      </c>
      <c r="H86" t="s">
        <v>10</v>
      </c>
      <c r="I86" t="s">
        <v>34</v>
      </c>
      <c r="J86" t="s">
        <v>11</v>
      </c>
      <c r="K86">
        <v>3691749.9400000004</v>
      </c>
      <c r="L86">
        <v>0.2</v>
      </c>
      <c r="M86">
        <v>495.6</v>
      </c>
      <c r="N86">
        <v>1.2500004029255785</v>
      </c>
      <c r="O86">
        <v>1</v>
      </c>
      <c r="R86" s="33">
        <v>352.71</v>
      </c>
      <c r="S86" s="48">
        <v>2</v>
      </c>
    </row>
    <row r="87" spans="1:19" x14ac:dyDescent="0.25">
      <c r="A87" t="s">
        <v>123</v>
      </c>
      <c r="B87">
        <v>45661</v>
      </c>
      <c r="C87">
        <v>57609</v>
      </c>
      <c r="D87">
        <v>4800</v>
      </c>
      <c r="E87">
        <v>1920</v>
      </c>
      <c r="F87" t="s">
        <v>33</v>
      </c>
      <c r="G87">
        <v>1661</v>
      </c>
      <c r="H87" t="s">
        <v>10</v>
      </c>
      <c r="I87" t="s">
        <v>38</v>
      </c>
      <c r="J87" t="s">
        <v>11</v>
      </c>
      <c r="K87">
        <v>4800</v>
      </c>
      <c r="L87">
        <v>0.1</v>
      </c>
      <c r="M87">
        <v>480</v>
      </c>
      <c r="N87">
        <v>1.9359912880392037E-2</v>
      </c>
      <c r="O87">
        <v>0</v>
      </c>
      <c r="R87" s="33">
        <v>361.44</v>
      </c>
      <c r="S87" s="48">
        <v>1</v>
      </c>
    </row>
    <row r="88" spans="1:19" x14ac:dyDescent="0.25">
      <c r="A88" t="s">
        <v>123</v>
      </c>
      <c r="B88">
        <v>45661</v>
      </c>
      <c r="C88">
        <v>57609</v>
      </c>
      <c r="D88">
        <v>48375</v>
      </c>
      <c r="E88">
        <v>19350</v>
      </c>
      <c r="F88" t="s">
        <v>33</v>
      </c>
      <c r="G88">
        <v>1661</v>
      </c>
      <c r="H88" t="s">
        <v>10</v>
      </c>
      <c r="I88" t="s">
        <v>38</v>
      </c>
      <c r="J88" t="s">
        <v>11</v>
      </c>
      <c r="K88">
        <v>53175</v>
      </c>
      <c r="L88">
        <v>0.1</v>
      </c>
      <c r="M88">
        <v>4837.5</v>
      </c>
      <c r="N88">
        <v>0.21447153487809306</v>
      </c>
      <c r="O88">
        <v>0</v>
      </c>
      <c r="R88" s="33">
        <v>365.26</v>
      </c>
      <c r="S88" s="48">
        <v>1</v>
      </c>
    </row>
    <row r="89" spans="1:19" x14ac:dyDescent="0.25">
      <c r="A89" t="s">
        <v>282</v>
      </c>
      <c r="B89">
        <v>45708</v>
      </c>
      <c r="C89">
        <v>221356</v>
      </c>
      <c r="D89">
        <v>17380</v>
      </c>
      <c r="E89">
        <v>6315</v>
      </c>
      <c r="F89" t="s">
        <v>33</v>
      </c>
      <c r="G89">
        <v>1661</v>
      </c>
      <c r="H89" t="s">
        <v>10</v>
      </c>
      <c r="I89" t="s">
        <v>38</v>
      </c>
      <c r="J89" t="s">
        <v>11</v>
      </c>
      <c r="K89">
        <v>70555</v>
      </c>
      <c r="L89">
        <v>0.1</v>
      </c>
      <c r="M89">
        <v>1738</v>
      </c>
      <c r="N89">
        <v>0.28457055276584586</v>
      </c>
      <c r="O89">
        <v>0</v>
      </c>
      <c r="R89" s="33">
        <v>368.24</v>
      </c>
      <c r="S89" s="48">
        <v>1</v>
      </c>
    </row>
    <row r="90" spans="1:19" x14ac:dyDescent="0.25">
      <c r="A90" t="s">
        <v>283</v>
      </c>
      <c r="B90">
        <v>45708</v>
      </c>
      <c r="C90">
        <v>221356</v>
      </c>
      <c r="D90">
        <v>45000.3</v>
      </c>
      <c r="E90">
        <v>18270.3</v>
      </c>
      <c r="F90" t="s">
        <v>33</v>
      </c>
      <c r="G90">
        <v>1661</v>
      </c>
      <c r="H90" t="s">
        <v>10</v>
      </c>
      <c r="I90" t="s">
        <v>38</v>
      </c>
      <c r="J90" t="s">
        <v>11</v>
      </c>
      <c r="K90">
        <v>115555.3</v>
      </c>
      <c r="L90">
        <v>0.1</v>
      </c>
      <c r="M90">
        <v>4500.0300000000007</v>
      </c>
      <c r="N90">
        <v>0.46607094601407628</v>
      </c>
      <c r="O90">
        <v>0</v>
      </c>
      <c r="R90" s="33">
        <v>373.12</v>
      </c>
      <c r="S90" s="48">
        <v>1</v>
      </c>
    </row>
    <row r="91" spans="1:19" x14ac:dyDescent="0.25">
      <c r="A91" t="s">
        <v>105</v>
      </c>
      <c r="B91">
        <v>45721</v>
      </c>
      <c r="C91">
        <v>44084</v>
      </c>
      <c r="D91">
        <v>1718.5</v>
      </c>
      <c r="E91">
        <v>234.58</v>
      </c>
      <c r="F91" t="s">
        <v>33</v>
      </c>
      <c r="G91">
        <v>1661</v>
      </c>
      <c r="H91" t="s">
        <v>10</v>
      </c>
      <c r="I91" t="s">
        <v>38</v>
      </c>
      <c r="J91" t="s">
        <v>11</v>
      </c>
      <c r="K91">
        <v>117273.8</v>
      </c>
      <c r="L91">
        <v>0.1</v>
      </c>
      <c r="M91">
        <v>171.85000000000002</v>
      </c>
      <c r="N91">
        <v>0.47300219815677497</v>
      </c>
      <c r="O91">
        <v>0</v>
      </c>
      <c r="R91" s="33">
        <v>374.85</v>
      </c>
      <c r="S91" s="48">
        <v>1</v>
      </c>
    </row>
    <row r="92" spans="1:19" x14ac:dyDescent="0.25">
      <c r="A92" t="s">
        <v>100</v>
      </c>
      <c r="B92">
        <v>45730</v>
      </c>
      <c r="C92">
        <v>43369</v>
      </c>
      <c r="D92">
        <v>13975</v>
      </c>
      <c r="E92">
        <v>6478.5</v>
      </c>
      <c r="F92" t="s">
        <v>33</v>
      </c>
      <c r="G92">
        <v>1661</v>
      </c>
      <c r="H92" t="s">
        <v>10</v>
      </c>
      <c r="I92" t="s">
        <v>38</v>
      </c>
      <c r="J92" t="s">
        <v>11</v>
      </c>
      <c r="K92">
        <v>131248.79999999999</v>
      </c>
      <c r="L92">
        <v>0.125</v>
      </c>
      <c r="M92">
        <v>1746.875</v>
      </c>
      <c r="N92">
        <v>0.52936777784499967</v>
      </c>
      <c r="O92">
        <v>0</v>
      </c>
      <c r="R92" s="33">
        <v>380.99</v>
      </c>
      <c r="S92" s="48">
        <v>1</v>
      </c>
    </row>
    <row r="93" spans="1:19" x14ac:dyDescent="0.25">
      <c r="A93" t="s">
        <v>165</v>
      </c>
      <c r="B93">
        <v>45746</v>
      </c>
      <c r="C93">
        <v>121409</v>
      </c>
      <c r="D93">
        <v>72450</v>
      </c>
      <c r="E93">
        <v>22338.74</v>
      </c>
      <c r="F93" t="s">
        <v>33</v>
      </c>
      <c r="G93">
        <v>1661</v>
      </c>
      <c r="H93" t="s">
        <v>10</v>
      </c>
      <c r="I93" t="s">
        <v>38</v>
      </c>
      <c r="J93" t="s">
        <v>11</v>
      </c>
      <c r="K93">
        <v>203698.8</v>
      </c>
      <c r="L93">
        <v>0.14000000000000001</v>
      </c>
      <c r="M93">
        <v>10143.000000000002</v>
      </c>
      <c r="N93">
        <v>0.82158146288341694</v>
      </c>
      <c r="O93">
        <v>0</v>
      </c>
      <c r="R93" s="33">
        <v>396.99</v>
      </c>
      <c r="S93" s="48">
        <v>1</v>
      </c>
    </row>
    <row r="94" spans="1:19" x14ac:dyDescent="0.25">
      <c r="A94" t="s">
        <v>270</v>
      </c>
      <c r="B94">
        <v>45758</v>
      </c>
      <c r="C94">
        <v>170447</v>
      </c>
      <c r="D94">
        <v>300</v>
      </c>
      <c r="E94">
        <v>120</v>
      </c>
      <c r="F94" t="s">
        <v>33</v>
      </c>
      <c r="G94">
        <v>1661</v>
      </c>
      <c r="H94" t="s">
        <v>10</v>
      </c>
      <c r="I94" t="s">
        <v>38</v>
      </c>
      <c r="J94" t="s">
        <v>11</v>
      </c>
      <c r="K94">
        <v>203998.8</v>
      </c>
      <c r="L94">
        <v>0.14000000000000001</v>
      </c>
      <c r="M94">
        <v>42.000000000000007</v>
      </c>
      <c r="N94">
        <v>0.82279145743844151</v>
      </c>
      <c r="O94">
        <v>0</v>
      </c>
      <c r="R94" s="33">
        <v>397.88</v>
      </c>
      <c r="S94" s="48">
        <v>1</v>
      </c>
    </row>
    <row r="95" spans="1:19" x14ac:dyDescent="0.25">
      <c r="A95" t="s">
        <v>270</v>
      </c>
      <c r="B95">
        <v>45758</v>
      </c>
      <c r="C95">
        <v>170447</v>
      </c>
      <c r="D95">
        <v>21600</v>
      </c>
      <c r="E95">
        <v>9450</v>
      </c>
      <c r="F95" t="s">
        <v>33</v>
      </c>
      <c r="G95">
        <v>1661</v>
      </c>
      <c r="H95" t="s">
        <v>10</v>
      </c>
      <c r="I95" t="s">
        <v>38</v>
      </c>
      <c r="J95" t="s">
        <v>11</v>
      </c>
      <c r="K95">
        <v>225598.8</v>
      </c>
      <c r="L95">
        <v>0.22500000000000001</v>
      </c>
      <c r="M95">
        <v>4860</v>
      </c>
      <c r="N95">
        <v>0.90991106540020561</v>
      </c>
      <c r="O95">
        <v>0</v>
      </c>
      <c r="R95" s="33">
        <v>418.9</v>
      </c>
      <c r="S95" s="48">
        <v>1</v>
      </c>
    </row>
    <row r="96" spans="1:19" x14ac:dyDescent="0.25">
      <c r="A96" t="s">
        <v>37</v>
      </c>
      <c r="B96">
        <v>45770</v>
      </c>
      <c r="C96">
        <v>29795</v>
      </c>
      <c r="D96">
        <v>1500</v>
      </c>
      <c r="E96">
        <v>600</v>
      </c>
      <c r="F96" t="s">
        <v>33</v>
      </c>
      <c r="G96">
        <v>1661</v>
      </c>
      <c r="H96" t="s">
        <v>10</v>
      </c>
      <c r="I96" t="s">
        <v>38</v>
      </c>
      <c r="J96" t="s">
        <v>11</v>
      </c>
      <c r="K96">
        <v>227098.8</v>
      </c>
      <c r="L96">
        <v>0.22500000000000001</v>
      </c>
      <c r="M96">
        <v>337.5</v>
      </c>
      <c r="N96">
        <v>0.91596103817532815</v>
      </c>
      <c r="O96">
        <v>0</v>
      </c>
      <c r="R96" s="33">
        <v>420</v>
      </c>
      <c r="S96" s="48">
        <v>1</v>
      </c>
    </row>
    <row r="97" spans="1:19" x14ac:dyDescent="0.25">
      <c r="A97" t="s">
        <v>37</v>
      </c>
      <c r="B97">
        <v>45770</v>
      </c>
      <c r="C97">
        <v>29795</v>
      </c>
      <c r="D97">
        <v>50750</v>
      </c>
      <c r="E97">
        <v>23345</v>
      </c>
      <c r="F97" t="s">
        <v>33</v>
      </c>
      <c r="G97">
        <v>1661</v>
      </c>
      <c r="H97" t="s">
        <v>10</v>
      </c>
      <c r="I97" t="s">
        <v>38</v>
      </c>
      <c r="J97" t="s">
        <v>11</v>
      </c>
      <c r="K97">
        <v>277848.8</v>
      </c>
      <c r="L97">
        <v>0.25</v>
      </c>
      <c r="M97">
        <v>12687.5</v>
      </c>
      <c r="N97">
        <v>1.1206517837336398</v>
      </c>
      <c r="O97">
        <v>0</v>
      </c>
      <c r="R97" s="33">
        <v>424.87</v>
      </c>
      <c r="S97" s="48">
        <v>1</v>
      </c>
    </row>
    <row r="98" spans="1:19" x14ac:dyDescent="0.25">
      <c r="A98" t="s">
        <v>111</v>
      </c>
      <c r="B98">
        <v>45794</v>
      </c>
      <c r="C98">
        <v>44084</v>
      </c>
      <c r="D98">
        <v>5760</v>
      </c>
      <c r="E98">
        <v>2816</v>
      </c>
      <c r="F98" t="s">
        <v>33</v>
      </c>
      <c r="G98">
        <v>1661</v>
      </c>
      <c r="H98" t="s">
        <v>10</v>
      </c>
      <c r="I98" t="s">
        <v>38</v>
      </c>
      <c r="J98" t="s">
        <v>11</v>
      </c>
      <c r="K98">
        <v>283608.8</v>
      </c>
      <c r="L98">
        <v>0.25</v>
      </c>
      <c r="M98">
        <v>1440</v>
      </c>
      <c r="N98">
        <v>1.1438836791901104</v>
      </c>
      <c r="O98">
        <v>0</v>
      </c>
      <c r="R98" s="33">
        <v>437.98</v>
      </c>
      <c r="S98" s="48">
        <v>1</v>
      </c>
    </row>
    <row r="99" spans="1:19" x14ac:dyDescent="0.25">
      <c r="A99" t="s">
        <v>289</v>
      </c>
      <c r="B99">
        <v>45799</v>
      </c>
      <c r="C99">
        <v>222927</v>
      </c>
      <c r="D99">
        <v>46500</v>
      </c>
      <c r="E99">
        <v>18600</v>
      </c>
      <c r="F99" t="s">
        <v>33</v>
      </c>
      <c r="G99">
        <v>1661</v>
      </c>
      <c r="H99" t="s">
        <v>10</v>
      </c>
      <c r="I99" t="s">
        <v>38</v>
      </c>
      <c r="J99" t="s">
        <v>11</v>
      </c>
      <c r="K99">
        <v>330108.79999999999</v>
      </c>
      <c r="L99">
        <v>0.28000000000000003</v>
      </c>
      <c r="M99">
        <v>13020.000000000002</v>
      </c>
      <c r="N99">
        <v>1.3314328352189082</v>
      </c>
      <c r="O99">
        <v>1</v>
      </c>
      <c r="R99" s="33">
        <v>439.02</v>
      </c>
      <c r="S99" s="48">
        <v>1</v>
      </c>
    </row>
    <row r="100" spans="1:19" x14ac:dyDescent="0.25">
      <c r="A100" t="s">
        <v>114</v>
      </c>
      <c r="B100">
        <v>45819</v>
      </c>
      <c r="C100">
        <v>44084</v>
      </c>
      <c r="D100">
        <v>471.2</v>
      </c>
      <c r="E100">
        <v>239.6</v>
      </c>
      <c r="F100" t="s">
        <v>33</v>
      </c>
      <c r="G100">
        <v>1661</v>
      </c>
      <c r="H100" t="s">
        <v>10</v>
      </c>
      <c r="I100" t="s">
        <v>38</v>
      </c>
      <c r="J100" t="s">
        <v>11</v>
      </c>
      <c r="K100">
        <v>330580</v>
      </c>
      <c r="L100">
        <v>0.28000000000000003</v>
      </c>
      <c r="M100">
        <v>131.93600000000001</v>
      </c>
      <c r="N100">
        <v>1.3333333333333333</v>
      </c>
      <c r="O100">
        <v>1</v>
      </c>
      <c r="R100" s="33">
        <v>446.59</v>
      </c>
      <c r="S100" s="48">
        <v>1</v>
      </c>
    </row>
    <row r="101" spans="1:19" x14ac:dyDescent="0.25">
      <c r="A101" t="s">
        <v>200</v>
      </c>
      <c r="B101">
        <v>45682</v>
      </c>
      <c r="C101">
        <v>167324</v>
      </c>
      <c r="D101">
        <v>7924.58</v>
      </c>
      <c r="E101">
        <v>595.84</v>
      </c>
      <c r="F101" t="s">
        <v>33</v>
      </c>
      <c r="G101">
        <v>763043</v>
      </c>
      <c r="H101" t="s">
        <v>12</v>
      </c>
      <c r="I101" t="s">
        <v>34</v>
      </c>
      <c r="J101" t="s">
        <v>13</v>
      </c>
      <c r="K101">
        <v>7924.58</v>
      </c>
      <c r="L101">
        <v>0.05</v>
      </c>
      <c r="M101">
        <v>396.22900000000004</v>
      </c>
      <c r="N101">
        <v>2.1442929965708435E-3</v>
      </c>
      <c r="O101">
        <v>0</v>
      </c>
      <c r="R101" s="33">
        <v>465.6</v>
      </c>
      <c r="S101" s="48">
        <v>1</v>
      </c>
    </row>
    <row r="102" spans="1:19" x14ac:dyDescent="0.25">
      <c r="A102" t="s">
        <v>200</v>
      </c>
      <c r="B102">
        <v>45682</v>
      </c>
      <c r="C102">
        <v>167324</v>
      </c>
      <c r="D102">
        <v>2610</v>
      </c>
      <c r="E102">
        <v>150</v>
      </c>
      <c r="F102" t="s">
        <v>33</v>
      </c>
      <c r="G102">
        <v>763043</v>
      </c>
      <c r="H102" t="s">
        <v>12</v>
      </c>
      <c r="I102" t="s">
        <v>34</v>
      </c>
      <c r="J102" t="s">
        <v>13</v>
      </c>
      <c r="K102">
        <v>10534.58</v>
      </c>
      <c r="L102">
        <v>0.05</v>
      </c>
      <c r="M102">
        <v>130.5</v>
      </c>
      <c r="N102">
        <v>2.8505266040364631E-3</v>
      </c>
      <c r="O102">
        <v>0</v>
      </c>
      <c r="R102" s="33">
        <v>465.96</v>
      </c>
      <c r="S102" s="48">
        <v>1</v>
      </c>
    </row>
    <row r="103" spans="1:19" x14ac:dyDescent="0.25">
      <c r="A103" t="s">
        <v>200</v>
      </c>
      <c r="B103">
        <v>45682</v>
      </c>
      <c r="C103">
        <v>167324</v>
      </c>
      <c r="D103">
        <v>437.98</v>
      </c>
      <c r="E103">
        <v>0</v>
      </c>
      <c r="F103" t="s">
        <v>33</v>
      </c>
      <c r="G103">
        <v>763043</v>
      </c>
      <c r="H103" t="s">
        <v>12</v>
      </c>
      <c r="I103" t="s">
        <v>34</v>
      </c>
      <c r="J103" t="s">
        <v>13</v>
      </c>
      <c r="K103">
        <v>10972.56</v>
      </c>
      <c r="L103">
        <v>0.05</v>
      </c>
      <c r="M103">
        <v>21.899000000000001</v>
      </c>
      <c r="N103">
        <v>2.9690385562961535E-3</v>
      </c>
      <c r="O103">
        <v>0</v>
      </c>
      <c r="R103" s="33">
        <v>467.56</v>
      </c>
      <c r="S103" s="48">
        <v>1</v>
      </c>
    </row>
    <row r="104" spans="1:19" x14ac:dyDescent="0.25">
      <c r="A104" t="s">
        <v>201</v>
      </c>
      <c r="B104">
        <v>45682</v>
      </c>
      <c r="C104">
        <v>167324</v>
      </c>
      <c r="D104">
        <v>3990</v>
      </c>
      <c r="E104">
        <v>90</v>
      </c>
      <c r="F104" t="s">
        <v>33</v>
      </c>
      <c r="G104">
        <v>763043</v>
      </c>
      <c r="H104" t="s">
        <v>12</v>
      </c>
      <c r="I104" t="s">
        <v>34</v>
      </c>
      <c r="J104" t="s">
        <v>13</v>
      </c>
      <c r="K104">
        <v>14962.56</v>
      </c>
      <c r="L104">
        <v>0.05</v>
      </c>
      <c r="M104">
        <v>199.5</v>
      </c>
      <c r="N104">
        <v>4.0486830366746303E-3</v>
      </c>
      <c r="O104">
        <v>0</v>
      </c>
      <c r="R104" s="33">
        <v>481.65</v>
      </c>
      <c r="S104" s="48">
        <v>1</v>
      </c>
    </row>
    <row r="105" spans="1:19" x14ac:dyDescent="0.25">
      <c r="A105" t="s">
        <v>201</v>
      </c>
      <c r="B105">
        <v>45682</v>
      </c>
      <c r="C105">
        <v>167324</v>
      </c>
      <c r="D105">
        <v>114.95</v>
      </c>
      <c r="E105">
        <v>0</v>
      </c>
      <c r="F105" t="s">
        <v>33</v>
      </c>
      <c r="G105">
        <v>763043</v>
      </c>
      <c r="H105" t="s">
        <v>12</v>
      </c>
      <c r="I105" t="s">
        <v>34</v>
      </c>
      <c r="J105" t="s">
        <v>13</v>
      </c>
      <c r="K105">
        <v>15077.51</v>
      </c>
      <c r="L105">
        <v>0.05</v>
      </c>
      <c r="M105">
        <v>5.7475000000000005</v>
      </c>
      <c r="N105">
        <v>4.0797870800379152E-3</v>
      </c>
      <c r="O105">
        <v>0</v>
      </c>
      <c r="R105" s="33">
        <v>500</v>
      </c>
      <c r="S105" s="48">
        <v>1</v>
      </c>
    </row>
    <row r="106" spans="1:19" x14ac:dyDescent="0.25">
      <c r="A106" t="s">
        <v>202</v>
      </c>
      <c r="B106">
        <v>45694</v>
      </c>
      <c r="C106">
        <v>167324</v>
      </c>
      <c r="D106">
        <v>2606.8000000000002</v>
      </c>
      <c r="E106">
        <v>58.8</v>
      </c>
      <c r="F106" t="s">
        <v>33</v>
      </c>
      <c r="G106">
        <v>763043</v>
      </c>
      <c r="H106" t="s">
        <v>12</v>
      </c>
      <c r="I106" t="s">
        <v>34</v>
      </c>
      <c r="J106" t="s">
        <v>13</v>
      </c>
      <c r="K106">
        <v>17684.310000000001</v>
      </c>
      <c r="L106">
        <v>0.05</v>
      </c>
      <c r="M106">
        <v>130.34</v>
      </c>
      <c r="N106">
        <v>4.7851548072185193E-3</v>
      </c>
      <c r="O106">
        <v>0</v>
      </c>
      <c r="R106" s="33">
        <v>543.84</v>
      </c>
      <c r="S106" s="48">
        <v>1</v>
      </c>
    </row>
    <row r="107" spans="1:19" x14ac:dyDescent="0.25">
      <c r="A107" t="s">
        <v>202</v>
      </c>
      <c r="B107">
        <v>45694</v>
      </c>
      <c r="C107">
        <v>167324</v>
      </c>
      <c r="D107">
        <v>18620</v>
      </c>
      <c r="E107">
        <v>420</v>
      </c>
      <c r="F107" t="s">
        <v>33</v>
      </c>
      <c r="G107">
        <v>763043</v>
      </c>
      <c r="H107" t="s">
        <v>12</v>
      </c>
      <c r="I107" t="s">
        <v>34</v>
      </c>
      <c r="J107" t="s">
        <v>13</v>
      </c>
      <c r="K107">
        <v>36304.31</v>
      </c>
      <c r="L107">
        <v>0.05</v>
      </c>
      <c r="M107">
        <v>931</v>
      </c>
      <c r="N107">
        <v>9.8234957156514077E-3</v>
      </c>
      <c r="O107">
        <v>0</v>
      </c>
      <c r="R107" s="33">
        <v>546.98</v>
      </c>
      <c r="S107" s="48">
        <v>1</v>
      </c>
    </row>
    <row r="108" spans="1:19" x14ac:dyDescent="0.25">
      <c r="A108" t="s">
        <v>202</v>
      </c>
      <c r="B108">
        <v>45694</v>
      </c>
      <c r="C108">
        <v>167324</v>
      </c>
      <c r="D108">
        <v>3897.6</v>
      </c>
      <c r="E108">
        <v>89.6</v>
      </c>
      <c r="F108" t="s">
        <v>33</v>
      </c>
      <c r="G108">
        <v>763043</v>
      </c>
      <c r="H108" t="s">
        <v>12</v>
      </c>
      <c r="I108" t="s">
        <v>34</v>
      </c>
      <c r="J108" t="s">
        <v>13</v>
      </c>
      <c r="K108">
        <v>40201.909999999996</v>
      </c>
      <c r="L108">
        <v>0.05</v>
      </c>
      <c r="M108">
        <v>194.88</v>
      </c>
      <c r="N108">
        <v>1.0878137902800067E-2</v>
      </c>
      <c r="O108">
        <v>0</v>
      </c>
      <c r="R108" s="33">
        <v>548.71</v>
      </c>
      <c r="S108" s="48">
        <v>1</v>
      </c>
    </row>
    <row r="109" spans="1:19" x14ac:dyDescent="0.25">
      <c r="A109" t="s">
        <v>202</v>
      </c>
      <c r="B109">
        <v>45694</v>
      </c>
      <c r="C109">
        <v>167324</v>
      </c>
      <c r="D109">
        <v>1183.08</v>
      </c>
      <c r="E109">
        <v>0</v>
      </c>
      <c r="F109" t="s">
        <v>33</v>
      </c>
      <c r="G109">
        <v>763043</v>
      </c>
      <c r="H109" t="s">
        <v>12</v>
      </c>
      <c r="I109" t="s">
        <v>34</v>
      </c>
      <c r="J109" t="s">
        <v>13</v>
      </c>
      <c r="K109">
        <v>41384.99</v>
      </c>
      <c r="L109">
        <v>0.05</v>
      </c>
      <c r="M109">
        <v>59.153999999999996</v>
      </c>
      <c r="N109">
        <v>1.1198264667673792E-2</v>
      </c>
      <c r="O109">
        <v>0</v>
      </c>
      <c r="R109" s="33">
        <v>558.72</v>
      </c>
      <c r="S109" s="48">
        <v>1</v>
      </c>
    </row>
    <row r="110" spans="1:19" x14ac:dyDescent="0.25">
      <c r="A110" t="s">
        <v>203</v>
      </c>
      <c r="B110">
        <v>45735</v>
      </c>
      <c r="C110">
        <v>167324</v>
      </c>
      <c r="D110">
        <v>8689.6</v>
      </c>
      <c r="E110">
        <v>196.24</v>
      </c>
      <c r="F110" t="s">
        <v>33</v>
      </c>
      <c r="G110">
        <v>763043</v>
      </c>
      <c r="H110" t="s">
        <v>12</v>
      </c>
      <c r="I110" t="s">
        <v>34</v>
      </c>
      <c r="J110" t="s">
        <v>13</v>
      </c>
      <c r="K110">
        <v>50074.59</v>
      </c>
      <c r="L110">
        <v>0.05</v>
      </c>
      <c r="M110">
        <v>434.48</v>
      </c>
      <c r="N110">
        <v>1.3549562581632892E-2</v>
      </c>
      <c r="O110">
        <v>0</v>
      </c>
      <c r="R110" s="33">
        <v>567.16999999999996</v>
      </c>
      <c r="S110" s="48">
        <v>1</v>
      </c>
    </row>
    <row r="111" spans="1:19" x14ac:dyDescent="0.25">
      <c r="A111" t="s">
        <v>203</v>
      </c>
      <c r="B111">
        <v>45735</v>
      </c>
      <c r="C111">
        <v>167324</v>
      </c>
      <c r="D111">
        <v>50540</v>
      </c>
      <c r="E111">
        <v>3420</v>
      </c>
      <c r="F111" t="s">
        <v>33</v>
      </c>
      <c r="G111">
        <v>763043</v>
      </c>
      <c r="H111" t="s">
        <v>12</v>
      </c>
      <c r="I111" t="s">
        <v>34</v>
      </c>
      <c r="J111" t="s">
        <v>13</v>
      </c>
      <c r="K111">
        <v>100614.59</v>
      </c>
      <c r="L111">
        <v>0.05</v>
      </c>
      <c r="M111">
        <v>2527</v>
      </c>
      <c r="N111">
        <v>2.722505933309359E-2</v>
      </c>
      <c r="O111">
        <v>0</v>
      </c>
      <c r="R111" s="33">
        <v>572.08000000000004</v>
      </c>
      <c r="S111" s="48">
        <v>1</v>
      </c>
    </row>
    <row r="112" spans="1:19" x14ac:dyDescent="0.25">
      <c r="A112" t="s">
        <v>203</v>
      </c>
      <c r="B112">
        <v>45735</v>
      </c>
      <c r="C112">
        <v>167324</v>
      </c>
      <c r="D112">
        <v>12992</v>
      </c>
      <c r="E112">
        <v>298.68</v>
      </c>
      <c r="F112" t="s">
        <v>33</v>
      </c>
      <c r="G112">
        <v>763043</v>
      </c>
      <c r="H112" t="s">
        <v>12</v>
      </c>
      <c r="I112" t="s">
        <v>34</v>
      </c>
      <c r="J112" t="s">
        <v>13</v>
      </c>
      <c r="K112">
        <v>113606.59</v>
      </c>
      <c r="L112">
        <v>0.05</v>
      </c>
      <c r="M112">
        <v>649.6</v>
      </c>
      <c r="N112">
        <v>3.0740533290255789E-2</v>
      </c>
      <c r="O112">
        <v>0</v>
      </c>
      <c r="R112" s="33">
        <v>590.66</v>
      </c>
      <c r="S112" s="48">
        <v>1</v>
      </c>
    </row>
    <row r="113" spans="1:19" x14ac:dyDescent="0.25">
      <c r="A113" t="s">
        <v>203</v>
      </c>
      <c r="B113">
        <v>45735</v>
      </c>
      <c r="C113">
        <v>167324</v>
      </c>
      <c r="D113">
        <v>3103.45</v>
      </c>
      <c r="E113">
        <v>0</v>
      </c>
      <c r="F113" t="s">
        <v>33</v>
      </c>
      <c r="G113">
        <v>763043</v>
      </c>
      <c r="H113" t="s">
        <v>12</v>
      </c>
      <c r="I113" t="s">
        <v>34</v>
      </c>
      <c r="J113" t="s">
        <v>13</v>
      </c>
      <c r="K113">
        <v>116710.04</v>
      </c>
      <c r="L113">
        <v>0.05</v>
      </c>
      <c r="M113">
        <v>155.17250000000001</v>
      </c>
      <c r="N113">
        <v>3.1580288343546661E-2</v>
      </c>
      <c r="O113">
        <v>0</v>
      </c>
      <c r="R113" s="33">
        <v>597.03</v>
      </c>
      <c r="S113" s="48">
        <v>1</v>
      </c>
    </row>
    <row r="114" spans="1:19" x14ac:dyDescent="0.25">
      <c r="A114" t="s">
        <v>204</v>
      </c>
      <c r="B114">
        <v>45743</v>
      </c>
      <c r="C114">
        <v>167324</v>
      </c>
      <c r="D114">
        <v>102928.84</v>
      </c>
      <c r="E114">
        <v>7091.84</v>
      </c>
      <c r="F114" t="s">
        <v>33</v>
      </c>
      <c r="G114">
        <v>763043</v>
      </c>
      <c r="H114" t="s">
        <v>12</v>
      </c>
      <c r="I114" t="s">
        <v>34</v>
      </c>
      <c r="J114" t="s">
        <v>13</v>
      </c>
      <c r="K114">
        <v>219638.88</v>
      </c>
      <c r="L114">
        <v>0.05</v>
      </c>
      <c r="M114">
        <v>5146.442</v>
      </c>
      <c r="N114">
        <v>5.9431555004639224E-2</v>
      </c>
      <c r="O114">
        <v>0</v>
      </c>
      <c r="R114" s="33">
        <v>597.75</v>
      </c>
      <c r="S114" s="48">
        <v>1</v>
      </c>
    </row>
    <row r="115" spans="1:19" x14ac:dyDescent="0.25">
      <c r="A115" t="s">
        <v>204</v>
      </c>
      <c r="B115">
        <v>45743</v>
      </c>
      <c r="C115">
        <v>167324</v>
      </c>
      <c r="D115">
        <v>32155.200000000001</v>
      </c>
      <c r="E115">
        <v>739.2</v>
      </c>
      <c r="F115" t="s">
        <v>33</v>
      </c>
      <c r="G115">
        <v>763043</v>
      </c>
      <c r="H115" t="s">
        <v>12</v>
      </c>
      <c r="I115" t="s">
        <v>34</v>
      </c>
      <c r="J115" t="s">
        <v>13</v>
      </c>
      <c r="K115">
        <v>251794.08000000002</v>
      </c>
      <c r="L115">
        <v>0.05</v>
      </c>
      <c r="M115">
        <v>1607.7600000000002</v>
      </c>
      <c r="N115">
        <v>6.813235304861566E-2</v>
      </c>
      <c r="O115">
        <v>0</v>
      </c>
      <c r="R115" s="33">
        <v>620.04999999999995</v>
      </c>
      <c r="S115" s="48">
        <v>1</v>
      </c>
    </row>
    <row r="116" spans="1:19" x14ac:dyDescent="0.25">
      <c r="A116" t="s">
        <v>204</v>
      </c>
      <c r="B116">
        <v>45743</v>
      </c>
      <c r="C116">
        <v>167324</v>
      </c>
      <c r="D116">
        <v>5592.21</v>
      </c>
      <c r="E116">
        <v>0</v>
      </c>
      <c r="F116" t="s">
        <v>33</v>
      </c>
      <c r="G116">
        <v>763043</v>
      </c>
      <c r="H116" t="s">
        <v>12</v>
      </c>
      <c r="I116" t="s">
        <v>34</v>
      </c>
      <c r="J116" t="s">
        <v>13</v>
      </c>
      <c r="K116">
        <v>257386.29</v>
      </c>
      <c r="L116">
        <v>0.05</v>
      </c>
      <c r="M116">
        <v>279.6105</v>
      </c>
      <c r="N116">
        <v>6.9645535670073644E-2</v>
      </c>
      <c r="O116">
        <v>0</v>
      </c>
      <c r="R116" s="33">
        <v>639.99</v>
      </c>
      <c r="S116" s="48">
        <v>3</v>
      </c>
    </row>
    <row r="117" spans="1:19" x14ac:dyDescent="0.25">
      <c r="A117" t="s">
        <v>205</v>
      </c>
      <c r="B117">
        <v>45753</v>
      </c>
      <c r="C117">
        <v>167324</v>
      </c>
      <c r="D117">
        <v>42043.34</v>
      </c>
      <c r="E117">
        <v>668.52</v>
      </c>
      <c r="F117" t="s">
        <v>33</v>
      </c>
      <c r="G117">
        <v>763043</v>
      </c>
      <c r="H117" t="s">
        <v>12</v>
      </c>
      <c r="I117" t="s">
        <v>34</v>
      </c>
      <c r="J117" t="s">
        <v>13</v>
      </c>
      <c r="K117">
        <v>299429.63</v>
      </c>
      <c r="L117">
        <v>0.05</v>
      </c>
      <c r="M117">
        <v>2102.1669999999999</v>
      </c>
      <c r="N117">
        <v>8.1021941677009879E-2</v>
      </c>
      <c r="O117">
        <v>0</v>
      </c>
      <c r="R117" s="33">
        <v>641.23</v>
      </c>
      <c r="S117" s="48">
        <v>1</v>
      </c>
    </row>
    <row r="118" spans="1:19" x14ac:dyDescent="0.25">
      <c r="A118" t="s">
        <v>205</v>
      </c>
      <c r="B118">
        <v>45753</v>
      </c>
      <c r="C118">
        <v>167324</v>
      </c>
      <c r="D118">
        <v>147490.81</v>
      </c>
      <c r="E118">
        <v>3031.16</v>
      </c>
      <c r="F118" t="s">
        <v>33</v>
      </c>
      <c r="G118">
        <v>763043</v>
      </c>
      <c r="H118" t="s">
        <v>12</v>
      </c>
      <c r="I118" t="s">
        <v>34</v>
      </c>
      <c r="J118" t="s">
        <v>13</v>
      </c>
      <c r="K118">
        <v>446920.44</v>
      </c>
      <c r="L118">
        <v>0.05</v>
      </c>
      <c r="M118">
        <v>7374.5405000000001</v>
      </c>
      <c r="N118">
        <v>0.12093112436449123</v>
      </c>
      <c r="O118">
        <v>0</v>
      </c>
      <c r="R118" s="33">
        <v>650.20000000000005</v>
      </c>
      <c r="S118" s="48">
        <v>1</v>
      </c>
    </row>
    <row r="119" spans="1:19" x14ac:dyDescent="0.25">
      <c r="A119" t="s">
        <v>205</v>
      </c>
      <c r="B119">
        <v>45753</v>
      </c>
      <c r="C119">
        <v>167324</v>
      </c>
      <c r="D119">
        <v>7068.93</v>
      </c>
      <c r="E119">
        <v>0</v>
      </c>
      <c r="F119" t="s">
        <v>33</v>
      </c>
      <c r="G119">
        <v>763043</v>
      </c>
      <c r="H119" t="s">
        <v>12</v>
      </c>
      <c r="I119" t="s">
        <v>34</v>
      </c>
      <c r="J119" t="s">
        <v>13</v>
      </c>
      <c r="K119">
        <v>453989.37</v>
      </c>
      <c r="L119">
        <v>0.05</v>
      </c>
      <c r="M119">
        <v>353.44650000000001</v>
      </c>
      <c r="N119">
        <v>0.12284388909047664</v>
      </c>
      <c r="O119">
        <v>0</v>
      </c>
      <c r="R119" s="33">
        <v>658.28</v>
      </c>
      <c r="S119" s="48">
        <v>1</v>
      </c>
    </row>
    <row r="120" spans="1:19" x14ac:dyDescent="0.25">
      <c r="A120" t="s">
        <v>205</v>
      </c>
      <c r="B120">
        <v>45753</v>
      </c>
      <c r="C120">
        <v>167324</v>
      </c>
      <c r="D120">
        <v>155904</v>
      </c>
      <c r="E120">
        <v>3584</v>
      </c>
      <c r="F120" t="s">
        <v>33</v>
      </c>
      <c r="G120">
        <v>763043</v>
      </c>
      <c r="H120" t="s">
        <v>12</v>
      </c>
      <c r="I120" t="s">
        <v>34</v>
      </c>
      <c r="J120" t="s">
        <v>13</v>
      </c>
      <c r="K120">
        <v>609893.37</v>
      </c>
      <c r="L120">
        <v>0.05</v>
      </c>
      <c r="M120">
        <v>7795.2000000000007</v>
      </c>
      <c r="N120">
        <v>0.165029576576423</v>
      </c>
      <c r="O120">
        <v>0</v>
      </c>
      <c r="R120" s="33">
        <v>661.23</v>
      </c>
      <c r="S120" s="48">
        <v>1</v>
      </c>
    </row>
    <row r="121" spans="1:19" x14ac:dyDescent="0.25">
      <c r="A121" t="s">
        <v>205</v>
      </c>
      <c r="B121">
        <v>45753</v>
      </c>
      <c r="C121">
        <v>167324</v>
      </c>
      <c r="D121">
        <v>10067.69</v>
      </c>
      <c r="E121">
        <v>231.4</v>
      </c>
      <c r="F121" t="s">
        <v>33</v>
      </c>
      <c r="G121">
        <v>763043</v>
      </c>
      <c r="H121" t="s">
        <v>12</v>
      </c>
      <c r="I121" t="s">
        <v>34</v>
      </c>
      <c r="J121" t="s">
        <v>13</v>
      </c>
      <c r="K121">
        <v>619961.05999999994</v>
      </c>
      <c r="L121">
        <v>0.05</v>
      </c>
      <c r="M121">
        <v>503.38450000000006</v>
      </c>
      <c r="N121">
        <v>0.16775376854099983</v>
      </c>
      <c r="O121">
        <v>0</v>
      </c>
      <c r="R121" s="33">
        <v>667.07</v>
      </c>
      <c r="S121" s="48">
        <v>1</v>
      </c>
    </row>
    <row r="122" spans="1:19" x14ac:dyDescent="0.25">
      <c r="A122" t="s">
        <v>205</v>
      </c>
      <c r="B122">
        <v>45753</v>
      </c>
      <c r="C122">
        <v>167324</v>
      </c>
      <c r="D122">
        <v>14818.14</v>
      </c>
      <c r="E122">
        <v>0</v>
      </c>
      <c r="F122" t="s">
        <v>33</v>
      </c>
      <c r="G122">
        <v>763043</v>
      </c>
      <c r="H122" t="s">
        <v>12</v>
      </c>
      <c r="I122" t="s">
        <v>34</v>
      </c>
      <c r="J122" t="s">
        <v>13</v>
      </c>
      <c r="K122">
        <v>634779.19999999995</v>
      </c>
      <c r="L122">
        <v>0.05</v>
      </c>
      <c r="M122">
        <v>740.90700000000004</v>
      </c>
      <c r="N122">
        <v>0.17176337331806135</v>
      </c>
      <c r="O122">
        <v>0</v>
      </c>
      <c r="R122" s="33">
        <v>671.3</v>
      </c>
      <c r="S122" s="48">
        <v>1</v>
      </c>
    </row>
    <row r="123" spans="1:19" x14ac:dyDescent="0.25">
      <c r="A123" t="s">
        <v>32</v>
      </c>
      <c r="B123">
        <v>45758</v>
      </c>
      <c r="C123">
        <v>12348</v>
      </c>
      <c r="D123">
        <v>46480.37</v>
      </c>
      <c r="E123">
        <v>3720.14</v>
      </c>
      <c r="F123" t="s">
        <v>33</v>
      </c>
      <c r="G123">
        <v>763043</v>
      </c>
      <c r="H123" t="s">
        <v>12</v>
      </c>
      <c r="I123" t="s">
        <v>34</v>
      </c>
      <c r="J123" t="s">
        <v>13</v>
      </c>
      <c r="K123">
        <v>681259.57</v>
      </c>
      <c r="L123">
        <v>0.05</v>
      </c>
      <c r="M123">
        <v>2324.0185000000001</v>
      </c>
      <c r="N123">
        <v>0.18434038457531682</v>
      </c>
      <c r="O123">
        <v>0</v>
      </c>
      <c r="R123" s="33">
        <v>678.83</v>
      </c>
      <c r="S123" s="48">
        <v>1</v>
      </c>
    </row>
    <row r="124" spans="1:19" x14ac:dyDescent="0.25">
      <c r="A124" t="s">
        <v>32</v>
      </c>
      <c r="B124">
        <v>45758</v>
      </c>
      <c r="C124">
        <v>12348</v>
      </c>
      <c r="D124">
        <v>1394.41</v>
      </c>
      <c r="E124">
        <v>0</v>
      </c>
      <c r="F124" t="s">
        <v>33</v>
      </c>
      <c r="G124">
        <v>763043</v>
      </c>
      <c r="H124" t="s">
        <v>12</v>
      </c>
      <c r="I124" t="s">
        <v>34</v>
      </c>
      <c r="J124" t="s">
        <v>13</v>
      </c>
      <c r="K124">
        <v>682653.98</v>
      </c>
      <c r="L124">
        <v>0.05</v>
      </c>
      <c r="M124">
        <v>69.720500000000001</v>
      </c>
      <c r="N124">
        <v>0.18471769461538814</v>
      </c>
      <c r="O124">
        <v>0</v>
      </c>
      <c r="R124" s="33">
        <v>684</v>
      </c>
      <c r="S124" s="48">
        <v>3</v>
      </c>
    </row>
    <row r="125" spans="1:19" x14ac:dyDescent="0.25">
      <c r="A125" t="s">
        <v>306</v>
      </c>
      <c r="B125">
        <v>45759</v>
      </c>
      <c r="C125">
        <v>480045</v>
      </c>
      <c r="D125">
        <v>817.42</v>
      </c>
      <c r="E125">
        <v>65.42</v>
      </c>
      <c r="F125" t="s">
        <v>33</v>
      </c>
      <c r="G125">
        <v>763043</v>
      </c>
      <c r="H125" t="s">
        <v>12</v>
      </c>
      <c r="I125" t="s">
        <v>34</v>
      </c>
      <c r="J125" t="s">
        <v>13</v>
      </c>
      <c r="K125">
        <v>683471.4</v>
      </c>
      <c r="L125">
        <v>0.05</v>
      </c>
      <c r="M125">
        <v>40.871000000000002</v>
      </c>
      <c r="N125">
        <v>0.18493887832244355</v>
      </c>
      <c r="O125">
        <v>0</v>
      </c>
      <c r="R125" s="33">
        <v>692</v>
      </c>
      <c r="S125" s="48">
        <v>1</v>
      </c>
    </row>
    <row r="126" spans="1:19" x14ac:dyDescent="0.25">
      <c r="A126" t="s">
        <v>206</v>
      </c>
      <c r="B126">
        <v>45760</v>
      </c>
      <c r="C126">
        <v>167324</v>
      </c>
      <c r="D126">
        <v>113170</v>
      </c>
      <c r="E126">
        <v>-14410</v>
      </c>
      <c r="F126" t="s">
        <v>33</v>
      </c>
      <c r="G126">
        <v>763043</v>
      </c>
      <c r="H126" t="s">
        <v>12</v>
      </c>
      <c r="I126" t="s">
        <v>34</v>
      </c>
      <c r="J126" t="s">
        <v>13</v>
      </c>
      <c r="K126">
        <v>796641.4</v>
      </c>
      <c r="L126">
        <v>0.05</v>
      </c>
      <c r="M126">
        <v>5658.5</v>
      </c>
      <c r="N126">
        <v>0.21556127577718845</v>
      </c>
      <c r="O126">
        <v>0</v>
      </c>
      <c r="R126" s="33">
        <v>720.45</v>
      </c>
      <c r="S126" s="48">
        <v>1</v>
      </c>
    </row>
    <row r="127" spans="1:19" x14ac:dyDescent="0.25">
      <c r="A127" t="s">
        <v>206</v>
      </c>
      <c r="B127">
        <v>45760</v>
      </c>
      <c r="C127">
        <v>167324</v>
      </c>
      <c r="D127">
        <v>113050</v>
      </c>
      <c r="E127">
        <v>36210</v>
      </c>
      <c r="F127" t="s">
        <v>33</v>
      </c>
      <c r="G127">
        <v>763043</v>
      </c>
      <c r="H127" t="s">
        <v>12</v>
      </c>
      <c r="I127" t="s">
        <v>34</v>
      </c>
      <c r="J127" t="s">
        <v>13</v>
      </c>
      <c r="K127">
        <v>909691.4</v>
      </c>
      <c r="L127">
        <v>0.05</v>
      </c>
      <c r="M127">
        <v>5652.5</v>
      </c>
      <c r="N127">
        <v>0.24615120272124527</v>
      </c>
      <c r="O127">
        <v>0</v>
      </c>
      <c r="R127" s="33">
        <v>727.66</v>
      </c>
      <c r="S127" s="48">
        <v>1</v>
      </c>
    </row>
    <row r="128" spans="1:19" x14ac:dyDescent="0.25">
      <c r="A128" t="s">
        <v>206</v>
      </c>
      <c r="B128">
        <v>45760</v>
      </c>
      <c r="C128">
        <v>167324</v>
      </c>
      <c r="D128">
        <v>66354.899999999994</v>
      </c>
      <c r="E128">
        <v>1525.4</v>
      </c>
      <c r="F128" t="s">
        <v>33</v>
      </c>
      <c r="G128">
        <v>763043</v>
      </c>
      <c r="H128" t="s">
        <v>12</v>
      </c>
      <c r="I128" t="s">
        <v>34</v>
      </c>
      <c r="J128" t="s">
        <v>13</v>
      </c>
      <c r="K128">
        <v>976046.3</v>
      </c>
      <c r="L128">
        <v>0.05</v>
      </c>
      <c r="M128">
        <v>3317.7449999999999</v>
      </c>
      <c r="N128">
        <v>0.26410601513504622</v>
      </c>
      <c r="O128">
        <v>0</v>
      </c>
      <c r="R128" s="33">
        <v>744.8</v>
      </c>
      <c r="S128" s="48">
        <v>1</v>
      </c>
    </row>
    <row r="129" spans="1:19" x14ac:dyDescent="0.25">
      <c r="A129" t="s">
        <v>206</v>
      </c>
      <c r="B129">
        <v>45760</v>
      </c>
      <c r="C129">
        <v>167324</v>
      </c>
      <c r="D129">
        <v>9300.5400000000009</v>
      </c>
      <c r="E129">
        <v>0</v>
      </c>
      <c r="F129" t="s">
        <v>33</v>
      </c>
      <c r="G129">
        <v>763043</v>
      </c>
      <c r="H129" t="s">
        <v>12</v>
      </c>
      <c r="I129" t="s">
        <v>34</v>
      </c>
      <c r="J129" t="s">
        <v>13</v>
      </c>
      <c r="K129">
        <v>985346.84000000008</v>
      </c>
      <c r="L129">
        <v>0.05</v>
      </c>
      <c r="M129">
        <v>465.02700000000004</v>
      </c>
      <c r="N129">
        <v>0.26662262583067009</v>
      </c>
      <c r="O129">
        <v>0</v>
      </c>
      <c r="R129" s="33">
        <v>747</v>
      </c>
      <c r="S129" s="48">
        <v>1</v>
      </c>
    </row>
    <row r="130" spans="1:19" x14ac:dyDescent="0.25">
      <c r="A130" t="s">
        <v>206</v>
      </c>
      <c r="B130">
        <v>45760</v>
      </c>
      <c r="C130">
        <v>167324</v>
      </c>
      <c r="D130">
        <v>0</v>
      </c>
      <c r="E130">
        <v>-2590</v>
      </c>
      <c r="F130" t="s">
        <v>33</v>
      </c>
      <c r="G130">
        <v>763043</v>
      </c>
      <c r="H130" t="s">
        <v>12</v>
      </c>
      <c r="I130" t="s">
        <v>34</v>
      </c>
      <c r="J130" t="s">
        <v>13</v>
      </c>
      <c r="K130">
        <v>985346.84000000008</v>
      </c>
      <c r="L130">
        <v>0.05</v>
      </c>
      <c r="M130">
        <v>0</v>
      </c>
      <c r="N130">
        <v>0.26662262583067009</v>
      </c>
      <c r="O130">
        <v>0</v>
      </c>
      <c r="R130" s="33">
        <v>750</v>
      </c>
      <c r="S130" s="48">
        <v>1</v>
      </c>
    </row>
    <row r="131" spans="1:19" x14ac:dyDescent="0.25">
      <c r="A131" t="s">
        <v>207</v>
      </c>
      <c r="B131">
        <v>45765</v>
      </c>
      <c r="C131">
        <v>167324</v>
      </c>
      <c r="D131">
        <v>3800</v>
      </c>
      <c r="E131">
        <v>200</v>
      </c>
      <c r="F131" t="s">
        <v>33</v>
      </c>
      <c r="G131">
        <v>763043</v>
      </c>
      <c r="H131" t="s">
        <v>12</v>
      </c>
      <c r="I131" t="s">
        <v>34</v>
      </c>
      <c r="J131" t="s">
        <v>13</v>
      </c>
      <c r="K131">
        <v>989146.84000000008</v>
      </c>
      <c r="L131">
        <v>0.05</v>
      </c>
      <c r="M131">
        <v>190</v>
      </c>
      <c r="N131">
        <v>0.2676508586691258</v>
      </c>
      <c r="O131">
        <v>0</v>
      </c>
      <c r="R131" s="33">
        <v>797.68</v>
      </c>
      <c r="S131" s="48">
        <v>1</v>
      </c>
    </row>
    <row r="132" spans="1:19" x14ac:dyDescent="0.25">
      <c r="A132" t="s">
        <v>208</v>
      </c>
      <c r="B132">
        <v>45770</v>
      </c>
      <c r="C132">
        <v>167324</v>
      </c>
      <c r="D132">
        <v>180088.72</v>
      </c>
      <c r="E132">
        <v>21615.72</v>
      </c>
      <c r="F132" t="s">
        <v>33</v>
      </c>
      <c r="G132">
        <v>763043</v>
      </c>
      <c r="H132" t="s">
        <v>12</v>
      </c>
      <c r="I132" t="s">
        <v>34</v>
      </c>
      <c r="J132" t="s">
        <v>13</v>
      </c>
      <c r="K132">
        <v>1169235.56</v>
      </c>
      <c r="L132">
        <v>0.05</v>
      </c>
      <c r="M132">
        <v>9004.4359999999997</v>
      </c>
      <c r="N132">
        <v>0.31638063123213955</v>
      </c>
      <c r="O132">
        <v>0</v>
      </c>
      <c r="R132" s="33">
        <v>800</v>
      </c>
      <c r="S132" s="48">
        <v>1</v>
      </c>
    </row>
    <row r="133" spans="1:19" x14ac:dyDescent="0.25">
      <c r="A133" t="s">
        <v>208</v>
      </c>
      <c r="B133">
        <v>45770</v>
      </c>
      <c r="C133">
        <v>167324</v>
      </c>
      <c r="D133">
        <v>661.23</v>
      </c>
      <c r="E133">
        <v>0</v>
      </c>
      <c r="F133" t="s">
        <v>33</v>
      </c>
      <c r="G133">
        <v>763043</v>
      </c>
      <c r="H133" t="s">
        <v>12</v>
      </c>
      <c r="I133" t="s">
        <v>34</v>
      </c>
      <c r="J133" t="s">
        <v>13</v>
      </c>
      <c r="K133">
        <v>1169896.79</v>
      </c>
      <c r="L133">
        <v>0.05</v>
      </c>
      <c r="M133">
        <v>33.061500000000002</v>
      </c>
      <c r="N133">
        <v>0.31655955186365847</v>
      </c>
      <c r="O133">
        <v>0</v>
      </c>
      <c r="R133" s="33">
        <v>816.68</v>
      </c>
      <c r="S133" s="48">
        <v>1</v>
      </c>
    </row>
    <row r="134" spans="1:19" x14ac:dyDescent="0.25">
      <c r="A134" t="s">
        <v>209</v>
      </c>
      <c r="B134">
        <v>45774</v>
      </c>
      <c r="C134">
        <v>167324</v>
      </c>
      <c r="D134">
        <v>2660</v>
      </c>
      <c r="E134">
        <v>200</v>
      </c>
      <c r="F134" t="s">
        <v>33</v>
      </c>
      <c r="G134">
        <v>763043</v>
      </c>
      <c r="H134" t="s">
        <v>12</v>
      </c>
      <c r="I134" t="s">
        <v>34</v>
      </c>
      <c r="J134" t="s">
        <v>13</v>
      </c>
      <c r="K134">
        <v>1172556.79</v>
      </c>
      <c r="L134">
        <v>0.05</v>
      </c>
      <c r="M134">
        <v>133</v>
      </c>
      <c r="N134">
        <v>0.31727931485057748</v>
      </c>
      <c r="O134">
        <v>0</v>
      </c>
      <c r="R134" s="33">
        <v>817.42</v>
      </c>
      <c r="S134" s="48">
        <v>1</v>
      </c>
    </row>
    <row r="135" spans="1:19" x14ac:dyDescent="0.25">
      <c r="A135" t="s">
        <v>209</v>
      </c>
      <c r="B135">
        <v>45774</v>
      </c>
      <c r="C135">
        <v>167324</v>
      </c>
      <c r="D135">
        <v>-174.22</v>
      </c>
      <c r="E135">
        <v>0</v>
      </c>
      <c r="F135" t="s">
        <v>33</v>
      </c>
      <c r="G135">
        <v>763043</v>
      </c>
      <c r="H135" t="s">
        <v>12</v>
      </c>
      <c r="I135" t="s">
        <v>34</v>
      </c>
      <c r="J135" t="s">
        <v>13</v>
      </c>
      <c r="K135">
        <v>1172382.57</v>
      </c>
      <c r="L135">
        <v>0.05</v>
      </c>
      <c r="M135">
        <v>-8.7110000000000003</v>
      </c>
      <c r="N135">
        <v>0.3172321730808102</v>
      </c>
      <c r="O135">
        <v>0</v>
      </c>
      <c r="R135" s="33">
        <v>891.48</v>
      </c>
      <c r="S135" s="48">
        <v>1</v>
      </c>
    </row>
    <row r="136" spans="1:19" x14ac:dyDescent="0.25">
      <c r="A136" t="s">
        <v>308</v>
      </c>
      <c r="B136">
        <v>45778</v>
      </c>
      <c r="C136">
        <v>511987</v>
      </c>
      <c r="D136">
        <v>1754.07</v>
      </c>
      <c r="E136">
        <v>140.38999999999999</v>
      </c>
      <c r="F136" t="s">
        <v>33</v>
      </c>
      <c r="G136">
        <v>763043</v>
      </c>
      <c r="H136" t="s">
        <v>12</v>
      </c>
      <c r="I136" t="s">
        <v>34</v>
      </c>
      <c r="J136" t="s">
        <v>13</v>
      </c>
      <c r="K136">
        <v>1174136.6400000001</v>
      </c>
      <c r="L136">
        <v>0.05</v>
      </c>
      <c r="M136">
        <v>87.703500000000005</v>
      </c>
      <c r="N136">
        <v>0.31770680265316548</v>
      </c>
      <c r="O136">
        <v>0</v>
      </c>
      <c r="R136" s="33">
        <v>899.28</v>
      </c>
      <c r="S136" s="48">
        <v>1</v>
      </c>
    </row>
    <row r="137" spans="1:19" x14ac:dyDescent="0.25">
      <c r="A137" t="s">
        <v>210</v>
      </c>
      <c r="B137">
        <v>45784</v>
      </c>
      <c r="C137">
        <v>167324</v>
      </c>
      <c r="D137">
        <v>43500</v>
      </c>
      <c r="E137">
        <v>3450</v>
      </c>
      <c r="F137" t="s">
        <v>33</v>
      </c>
      <c r="G137">
        <v>763043</v>
      </c>
      <c r="H137" t="s">
        <v>12</v>
      </c>
      <c r="I137" t="s">
        <v>34</v>
      </c>
      <c r="J137" t="s">
        <v>13</v>
      </c>
      <c r="K137">
        <v>1217636.6400000001</v>
      </c>
      <c r="L137">
        <v>0.05</v>
      </c>
      <c r="M137">
        <v>2175</v>
      </c>
      <c r="N137">
        <v>0.32947736277759249</v>
      </c>
      <c r="O137">
        <v>0</v>
      </c>
      <c r="R137" s="33">
        <v>920</v>
      </c>
      <c r="S137" s="48">
        <v>1</v>
      </c>
    </row>
    <row r="138" spans="1:19" x14ac:dyDescent="0.25">
      <c r="A138" t="s">
        <v>211</v>
      </c>
      <c r="B138">
        <v>45785</v>
      </c>
      <c r="C138">
        <v>167324</v>
      </c>
      <c r="D138">
        <v>98355.35</v>
      </c>
      <c r="E138">
        <v>9833.3799999999992</v>
      </c>
      <c r="F138" t="s">
        <v>33</v>
      </c>
      <c r="G138">
        <v>763043</v>
      </c>
      <c r="H138" t="s">
        <v>12</v>
      </c>
      <c r="I138" t="s">
        <v>34</v>
      </c>
      <c r="J138" t="s">
        <v>13</v>
      </c>
      <c r="K138">
        <v>1315991.9900000002</v>
      </c>
      <c r="L138">
        <v>0.05</v>
      </c>
      <c r="M138">
        <v>4917.7675000000008</v>
      </c>
      <c r="N138">
        <v>0.35609109980596171</v>
      </c>
      <c r="O138">
        <v>0</v>
      </c>
      <c r="R138" s="33">
        <v>923.12</v>
      </c>
      <c r="S138" s="48">
        <v>1</v>
      </c>
    </row>
    <row r="139" spans="1:19" x14ac:dyDescent="0.25">
      <c r="A139" t="s">
        <v>212</v>
      </c>
      <c r="B139">
        <v>45786</v>
      </c>
      <c r="C139">
        <v>167324</v>
      </c>
      <c r="D139">
        <v>1819.85</v>
      </c>
      <c r="E139">
        <v>0</v>
      </c>
      <c r="F139" t="s">
        <v>33</v>
      </c>
      <c r="G139">
        <v>763043</v>
      </c>
      <c r="H139" t="s">
        <v>12</v>
      </c>
      <c r="I139" t="s">
        <v>34</v>
      </c>
      <c r="J139" t="s">
        <v>13</v>
      </c>
      <c r="K139">
        <v>1317811.8400000003</v>
      </c>
      <c r="L139">
        <v>0.05</v>
      </c>
      <c r="M139">
        <v>90.992500000000007</v>
      </c>
      <c r="N139">
        <v>0.35658352862992582</v>
      </c>
      <c r="O139">
        <v>0</v>
      </c>
      <c r="R139" s="33">
        <v>943.16</v>
      </c>
      <c r="S139" s="48">
        <v>1</v>
      </c>
    </row>
    <row r="140" spans="1:19" x14ac:dyDescent="0.25">
      <c r="A140" t="s">
        <v>213</v>
      </c>
      <c r="B140">
        <v>45786</v>
      </c>
      <c r="C140">
        <v>167324</v>
      </c>
      <c r="D140">
        <v>4127.42</v>
      </c>
      <c r="E140">
        <v>93.1</v>
      </c>
      <c r="F140" t="s">
        <v>33</v>
      </c>
      <c r="G140">
        <v>763043</v>
      </c>
      <c r="H140" t="s">
        <v>12</v>
      </c>
      <c r="I140" t="s">
        <v>34</v>
      </c>
      <c r="J140" t="s">
        <v>13</v>
      </c>
      <c r="K140">
        <v>1321939.2600000002</v>
      </c>
      <c r="L140">
        <v>0.05</v>
      </c>
      <c r="M140">
        <v>206.37100000000001</v>
      </c>
      <c r="N140">
        <v>0.35770035725679389</v>
      </c>
      <c r="O140">
        <v>0</v>
      </c>
      <c r="R140" s="33">
        <v>960.3</v>
      </c>
      <c r="S140" s="48">
        <v>1</v>
      </c>
    </row>
    <row r="141" spans="1:19" x14ac:dyDescent="0.25">
      <c r="A141" t="s">
        <v>213</v>
      </c>
      <c r="B141">
        <v>45786</v>
      </c>
      <c r="C141">
        <v>167324</v>
      </c>
      <c r="D141">
        <v>18620</v>
      </c>
      <c r="E141">
        <v>2520</v>
      </c>
      <c r="F141" t="s">
        <v>33</v>
      </c>
      <c r="G141">
        <v>763043</v>
      </c>
      <c r="H141" t="s">
        <v>12</v>
      </c>
      <c r="I141" t="s">
        <v>34</v>
      </c>
      <c r="J141" t="s">
        <v>13</v>
      </c>
      <c r="K141">
        <v>1340559.2600000002</v>
      </c>
      <c r="L141">
        <v>0.05</v>
      </c>
      <c r="M141">
        <v>931</v>
      </c>
      <c r="N141">
        <v>0.3627386981652268</v>
      </c>
      <c r="O141">
        <v>0</v>
      </c>
      <c r="R141" s="33">
        <v>990</v>
      </c>
      <c r="S141" s="48">
        <v>1</v>
      </c>
    </row>
    <row r="142" spans="1:19" x14ac:dyDescent="0.25">
      <c r="A142" t="s">
        <v>213</v>
      </c>
      <c r="B142">
        <v>45786</v>
      </c>
      <c r="C142">
        <v>167324</v>
      </c>
      <c r="D142">
        <v>6171.2</v>
      </c>
      <c r="E142">
        <v>141.86000000000001</v>
      </c>
      <c r="F142" t="s">
        <v>33</v>
      </c>
      <c r="G142">
        <v>763043</v>
      </c>
      <c r="H142" t="s">
        <v>12</v>
      </c>
      <c r="I142" t="s">
        <v>34</v>
      </c>
      <c r="J142" t="s">
        <v>13</v>
      </c>
      <c r="K142">
        <v>1346730.4600000002</v>
      </c>
      <c r="L142">
        <v>0.05</v>
      </c>
      <c r="M142">
        <v>308.56</v>
      </c>
      <c r="N142">
        <v>0.36440854829487884</v>
      </c>
      <c r="O142">
        <v>0</v>
      </c>
      <c r="R142" s="33">
        <v>1066.8499999999999</v>
      </c>
      <c r="S142" s="48">
        <v>1</v>
      </c>
    </row>
    <row r="143" spans="1:19" x14ac:dyDescent="0.25">
      <c r="A143" t="s">
        <v>213</v>
      </c>
      <c r="B143">
        <v>45786</v>
      </c>
      <c r="C143">
        <v>167324</v>
      </c>
      <c r="D143">
        <v>1323.83</v>
      </c>
      <c r="E143">
        <v>0</v>
      </c>
      <c r="F143" t="s">
        <v>33</v>
      </c>
      <c r="G143">
        <v>763043</v>
      </c>
      <c r="H143" t="s">
        <v>12</v>
      </c>
      <c r="I143" t="s">
        <v>34</v>
      </c>
      <c r="J143" t="s">
        <v>13</v>
      </c>
      <c r="K143">
        <v>1348054.2900000003</v>
      </c>
      <c r="L143">
        <v>0.05</v>
      </c>
      <c r="M143">
        <v>66.191500000000005</v>
      </c>
      <c r="N143">
        <v>0.36476676026291383</v>
      </c>
      <c r="O143">
        <v>0</v>
      </c>
      <c r="R143" s="33">
        <v>1071</v>
      </c>
      <c r="S143" s="48">
        <v>1</v>
      </c>
    </row>
    <row r="144" spans="1:19" x14ac:dyDescent="0.25">
      <c r="A144" t="s">
        <v>309</v>
      </c>
      <c r="B144">
        <v>45788</v>
      </c>
      <c r="C144">
        <v>535082</v>
      </c>
      <c r="D144">
        <v>500</v>
      </c>
      <c r="E144">
        <v>0</v>
      </c>
      <c r="F144" t="s">
        <v>33</v>
      </c>
      <c r="G144">
        <v>763043</v>
      </c>
      <c r="H144" t="s">
        <v>12</v>
      </c>
      <c r="I144" t="s">
        <v>34</v>
      </c>
      <c r="J144" t="s">
        <v>13</v>
      </c>
      <c r="K144">
        <v>1348554.2900000003</v>
      </c>
      <c r="L144">
        <v>0.05</v>
      </c>
      <c r="M144">
        <v>25</v>
      </c>
      <c r="N144">
        <v>0.36490205405744747</v>
      </c>
      <c r="O144">
        <v>0</v>
      </c>
      <c r="R144" s="33">
        <v>1077.0899999999999</v>
      </c>
      <c r="S144" s="48">
        <v>1</v>
      </c>
    </row>
    <row r="145" spans="1:19" x14ac:dyDescent="0.25">
      <c r="A145" t="s">
        <v>309</v>
      </c>
      <c r="B145">
        <v>45788</v>
      </c>
      <c r="C145">
        <v>535082</v>
      </c>
      <c r="D145">
        <v>2.83</v>
      </c>
      <c r="E145">
        <v>0</v>
      </c>
      <c r="F145" t="s">
        <v>33</v>
      </c>
      <c r="G145">
        <v>763043</v>
      </c>
      <c r="H145" t="s">
        <v>12</v>
      </c>
      <c r="I145" t="s">
        <v>34</v>
      </c>
      <c r="J145" t="s">
        <v>13</v>
      </c>
      <c r="K145">
        <v>1348557.1200000003</v>
      </c>
      <c r="L145">
        <v>0.05</v>
      </c>
      <c r="M145">
        <v>0.14150000000000001</v>
      </c>
      <c r="N145">
        <v>0.36490281982032452</v>
      </c>
      <c r="O145">
        <v>0</v>
      </c>
      <c r="R145" s="33">
        <v>1095.27</v>
      </c>
      <c r="S145" s="48">
        <v>1</v>
      </c>
    </row>
    <row r="146" spans="1:19" x14ac:dyDescent="0.25">
      <c r="A146" t="s">
        <v>214</v>
      </c>
      <c r="B146">
        <v>45799</v>
      </c>
      <c r="C146">
        <v>167324</v>
      </c>
      <c r="D146">
        <v>213026.12</v>
      </c>
      <c r="E146">
        <v>13085.12</v>
      </c>
      <c r="F146" t="s">
        <v>33</v>
      </c>
      <c r="G146">
        <v>763043</v>
      </c>
      <c r="H146" t="s">
        <v>12</v>
      </c>
      <c r="I146" t="s">
        <v>34</v>
      </c>
      <c r="J146" t="s">
        <v>13</v>
      </c>
      <c r="K146">
        <v>1561583.2400000002</v>
      </c>
      <c r="L146">
        <v>0.05</v>
      </c>
      <c r="M146">
        <v>10651.306</v>
      </c>
      <c r="N146">
        <v>0.42254504403948312</v>
      </c>
      <c r="O146">
        <v>0</v>
      </c>
      <c r="R146" s="33">
        <v>1141.97</v>
      </c>
      <c r="S146" s="48">
        <v>1</v>
      </c>
    </row>
    <row r="147" spans="1:19" x14ac:dyDescent="0.25">
      <c r="A147" t="s">
        <v>214</v>
      </c>
      <c r="B147">
        <v>45799</v>
      </c>
      <c r="C147">
        <v>167324</v>
      </c>
      <c r="D147">
        <v>44091.6</v>
      </c>
      <c r="E147">
        <v>1013.6</v>
      </c>
      <c r="F147" t="s">
        <v>33</v>
      </c>
      <c r="G147">
        <v>763043</v>
      </c>
      <c r="H147" t="s">
        <v>12</v>
      </c>
      <c r="I147" t="s">
        <v>34</v>
      </c>
      <c r="J147" t="s">
        <v>13</v>
      </c>
      <c r="K147">
        <v>1605674.8400000003</v>
      </c>
      <c r="L147">
        <v>0.05</v>
      </c>
      <c r="M147">
        <v>2204.58</v>
      </c>
      <c r="N147">
        <v>0.43447568378160234</v>
      </c>
      <c r="O147">
        <v>0</v>
      </c>
      <c r="R147" s="33">
        <v>1153.2</v>
      </c>
      <c r="S147" s="48">
        <v>1</v>
      </c>
    </row>
    <row r="148" spans="1:19" x14ac:dyDescent="0.25">
      <c r="A148" t="s">
        <v>214</v>
      </c>
      <c r="B148">
        <v>45799</v>
      </c>
      <c r="C148">
        <v>167324</v>
      </c>
      <c r="D148">
        <v>11463.05</v>
      </c>
      <c r="E148">
        <v>0</v>
      </c>
      <c r="F148" t="s">
        <v>33</v>
      </c>
      <c r="G148">
        <v>763043</v>
      </c>
      <c r="H148" t="s">
        <v>12</v>
      </c>
      <c r="I148" t="s">
        <v>34</v>
      </c>
      <c r="J148" t="s">
        <v>13</v>
      </c>
      <c r="K148">
        <v>1617137.8900000004</v>
      </c>
      <c r="L148">
        <v>0.05</v>
      </c>
      <c r="M148">
        <v>573.15250000000003</v>
      </c>
      <c r="N148">
        <v>0.43757744284446015</v>
      </c>
      <c r="O148">
        <v>0</v>
      </c>
      <c r="R148" s="33">
        <v>1169.3399999999999</v>
      </c>
      <c r="S148" s="48">
        <v>1</v>
      </c>
    </row>
    <row r="149" spans="1:19" x14ac:dyDescent="0.25">
      <c r="A149" t="s">
        <v>35</v>
      </c>
      <c r="B149">
        <v>45827</v>
      </c>
      <c r="C149">
        <v>12348</v>
      </c>
      <c r="D149">
        <v>5573.62</v>
      </c>
      <c r="E149">
        <v>501.62</v>
      </c>
      <c r="F149" t="s">
        <v>33</v>
      </c>
      <c r="G149">
        <v>763043</v>
      </c>
      <c r="H149" t="s">
        <v>12</v>
      </c>
      <c r="I149" t="s">
        <v>34</v>
      </c>
      <c r="J149" t="s">
        <v>13</v>
      </c>
      <c r="K149">
        <v>1622711.5100000005</v>
      </c>
      <c r="L149">
        <v>0.05</v>
      </c>
      <c r="M149">
        <v>278.68099999999998</v>
      </c>
      <c r="N149">
        <v>0.43908559524263735</v>
      </c>
      <c r="O149">
        <v>0</v>
      </c>
      <c r="R149" s="33">
        <v>1169.46</v>
      </c>
      <c r="S149" s="48">
        <v>1</v>
      </c>
    </row>
    <row r="150" spans="1:19" x14ac:dyDescent="0.25">
      <c r="A150" t="s">
        <v>301</v>
      </c>
      <c r="B150">
        <v>45835</v>
      </c>
      <c r="C150">
        <v>398599</v>
      </c>
      <c r="D150">
        <v>4350</v>
      </c>
      <c r="E150">
        <v>361.5</v>
      </c>
      <c r="F150" t="s">
        <v>33</v>
      </c>
      <c r="G150">
        <v>763043</v>
      </c>
      <c r="H150" t="s">
        <v>12</v>
      </c>
      <c r="I150" t="s">
        <v>34</v>
      </c>
      <c r="J150" t="s">
        <v>13</v>
      </c>
      <c r="K150">
        <v>1627061.5100000005</v>
      </c>
      <c r="L150">
        <v>0.05</v>
      </c>
      <c r="M150">
        <v>217.5</v>
      </c>
      <c r="N150">
        <v>0.44026265125508007</v>
      </c>
      <c r="O150">
        <v>0</v>
      </c>
      <c r="R150" s="33">
        <v>1183.08</v>
      </c>
      <c r="S150" s="48">
        <v>1</v>
      </c>
    </row>
    <row r="151" spans="1:19" x14ac:dyDescent="0.25">
      <c r="A151" t="s">
        <v>301</v>
      </c>
      <c r="B151">
        <v>45835</v>
      </c>
      <c r="C151">
        <v>398599</v>
      </c>
      <c r="D151">
        <v>250.13</v>
      </c>
      <c r="E151">
        <v>0</v>
      </c>
      <c r="F151" t="s">
        <v>33</v>
      </c>
      <c r="G151">
        <v>763043</v>
      </c>
      <c r="H151" t="s">
        <v>12</v>
      </c>
      <c r="I151" t="s">
        <v>34</v>
      </c>
      <c r="J151" t="s">
        <v>13</v>
      </c>
      <c r="K151">
        <v>1627311.6400000004</v>
      </c>
      <c r="L151">
        <v>0.05</v>
      </c>
      <c r="M151">
        <v>12.506500000000001</v>
      </c>
      <c r="N151">
        <v>0.44033033332873345</v>
      </c>
      <c r="O151">
        <v>0</v>
      </c>
      <c r="R151" s="33">
        <v>1208.8800000000001</v>
      </c>
      <c r="S151" s="48">
        <v>1</v>
      </c>
    </row>
    <row r="152" spans="1:19" x14ac:dyDescent="0.25">
      <c r="A152" t="s">
        <v>215</v>
      </c>
      <c r="B152">
        <v>45841</v>
      </c>
      <c r="C152">
        <v>167324</v>
      </c>
      <c r="D152">
        <v>80598</v>
      </c>
      <c r="E152">
        <v>7580</v>
      </c>
      <c r="F152" t="s">
        <v>33</v>
      </c>
      <c r="G152">
        <v>763043</v>
      </c>
      <c r="H152" t="s">
        <v>12</v>
      </c>
      <c r="I152" t="s">
        <v>34</v>
      </c>
      <c r="J152" t="s">
        <v>13</v>
      </c>
      <c r="K152">
        <v>1707909.6400000004</v>
      </c>
      <c r="L152">
        <v>0.05</v>
      </c>
      <c r="M152">
        <v>4029.9</v>
      </c>
      <c r="N152">
        <v>0.46213915183237864</v>
      </c>
      <c r="O152">
        <v>0</v>
      </c>
      <c r="R152" s="33">
        <v>1210.04</v>
      </c>
      <c r="S152" s="48">
        <v>1</v>
      </c>
    </row>
    <row r="153" spans="1:19" x14ac:dyDescent="0.25">
      <c r="A153" t="s">
        <v>215</v>
      </c>
      <c r="B153">
        <v>45841</v>
      </c>
      <c r="C153">
        <v>167324</v>
      </c>
      <c r="D153">
        <v>17835</v>
      </c>
      <c r="E153">
        <v>410</v>
      </c>
      <c r="F153" t="s">
        <v>33</v>
      </c>
      <c r="G153">
        <v>763043</v>
      </c>
      <c r="H153" t="s">
        <v>12</v>
      </c>
      <c r="I153" t="s">
        <v>34</v>
      </c>
      <c r="J153" t="s">
        <v>13</v>
      </c>
      <c r="K153">
        <v>1725744.6400000004</v>
      </c>
      <c r="L153">
        <v>0.05</v>
      </c>
      <c r="M153">
        <v>891.75</v>
      </c>
      <c r="N153">
        <v>0.46696508148339372</v>
      </c>
      <c r="O153">
        <v>0</v>
      </c>
      <c r="R153" s="33">
        <v>1221.82</v>
      </c>
      <c r="S153" s="48">
        <v>1</v>
      </c>
    </row>
    <row r="154" spans="1:19" x14ac:dyDescent="0.25">
      <c r="A154" t="s">
        <v>215</v>
      </c>
      <c r="B154">
        <v>45841</v>
      </c>
      <c r="C154">
        <v>167324</v>
      </c>
      <c r="D154">
        <v>4223.6000000000004</v>
      </c>
      <c r="E154">
        <v>0</v>
      </c>
      <c r="F154" t="s">
        <v>33</v>
      </c>
      <c r="G154">
        <v>763043</v>
      </c>
      <c r="H154" t="s">
        <v>12</v>
      </c>
      <c r="I154" t="s">
        <v>34</v>
      </c>
      <c r="J154" t="s">
        <v>13</v>
      </c>
      <c r="K154">
        <v>1729968.2400000005</v>
      </c>
      <c r="L154">
        <v>0.05</v>
      </c>
      <c r="M154">
        <v>211.18000000000004</v>
      </c>
      <c r="N154">
        <v>0.46810793522457833</v>
      </c>
      <c r="O154">
        <v>0</v>
      </c>
      <c r="R154" s="33">
        <v>1243.53</v>
      </c>
      <c r="S154" s="48">
        <v>1</v>
      </c>
    </row>
    <row r="155" spans="1:19" x14ac:dyDescent="0.25">
      <c r="A155" t="s">
        <v>216</v>
      </c>
      <c r="B155">
        <v>45855</v>
      </c>
      <c r="C155">
        <v>167324</v>
      </c>
      <c r="D155">
        <v>3990</v>
      </c>
      <c r="E155">
        <v>270</v>
      </c>
      <c r="F155" t="s">
        <v>33</v>
      </c>
      <c r="G155">
        <v>763043</v>
      </c>
      <c r="H155" t="s">
        <v>12</v>
      </c>
      <c r="I155" t="s">
        <v>34</v>
      </c>
      <c r="J155" t="s">
        <v>13</v>
      </c>
      <c r="K155">
        <v>1733958.2400000005</v>
      </c>
      <c r="L155">
        <v>0.05</v>
      </c>
      <c r="M155">
        <v>199.5</v>
      </c>
      <c r="N155">
        <v>0.46918757970495684</v>
      </c>
      <c r="O155">
        <v>0</v>
      </c>
      <c r="R155" s="33">
        <v>1252.3800000000001</v>
      </c>
      <c r="S155" s="48">
        <v>1</v>
      </c>
    </row>
    <row r="156" spans="1:19" x14ac:dyDescent="0.25">
      <c r="A156" t="s">
        <v>216</v>
      </c>
      <c r="B156">
        <v>45855</v>
      </c>
      <c r="C156">
        <v>167324</v>
      </c>
      <c r="D156">
        <v>151.35</v>
      </c>
      <c r="E156">
        <v>0</v>
      </c>
      <c r="F156" t="s">
        <v>33</v>
      </c>
      <c r="G156">
        <v>763043</v>
      </c>
      <c r="H156" t="s">
        <v>12</v>
      </c>
      <c r="I156" t="s">
        <v>34</v>
      </c>
      <c r="J156" t="s">
        <v>13</v>
      </c>
      <c r="K156">
        <v>1734109.5900000005</v>
      </c>
      <c r="L156">
        <v>0.05</v>
      </c>
      <c r="M156">
        <v>7.5674999999999999</v>
      </c>
      <c r="N156">
        <v>0.46922853313656221</v>
      </c>
      <c r="O156">
        <v>0</v>
      </c>
      <c r="R156" s="33">
        <v>1272.47</v>
      </c>
      <c r="S156" s="48">
        <v>1</v>
      </c>
    </row>
    <row r="157" spans="1:19" x14ac:dyDescent="0.25">
      <c r="A157" t="s">
        <v>217</v>
      </c>
      <c r="B157">
        <v>45870</v>
      </c>
      <c r="C157">
        <v>167324</v>
      </c>
      <c r="D157">
        <v>1330</v>
      </c>
      <c r="E157">
        <v>100</v>
      </c>
      <c r="F157" t="s">
        <v>33</v>
      </c>
      <c r="G157">
        <v>763043</v>
      </c>
      <c r="H157" t="s">
        <v>12</v>
      </c>
      <c r="I157" t="s">
        <v>34</v>
      </c>
      <c r="J157" t="s">
        <v>13</v>
      </c>
      <c r="K157">
        <v>1735439.5900000005</v>
      </c>
      <c r="L157">
        <v>0.05</v>
      </c>
      <c r="M157">
        <v>66.5</v>
      </c>
      <c r="N157">
        <v>0.46958841463002166</v>
      </c>
      <c r="O157">
        <v>0</v>
      </c>
      <c r="R157" s="33">
        <v>1276.5</v>
      </c>
      <c r="S157" s="48">
        <v>1</v>
      </c>
    </row>
    <row r="158" spans="1:19" x14ac:dyDescent="0.25">
      <c r="A158" t="s">
        <v>217</v>
      </c>
      <c r="B158">
        <v>45870</v>
      </c>
      <c r="C158">
        <v>167324</v>
      </c>
      <c r="D158">
        <v>46.25</v>
      </c>
      <c r="E158">
        <v>0</v>
      </c>
      <c r="F158" t="s">
        <v>33</v>
      </c>
      <c r="G158">
        <v>763043</v>
      </c>
      <c r="H158" t="s">
        <v>12</v>
      </c>
      <c r="I158" t="s">
        <v>34</v>
      </c>
      <c r="J158" t="s">
        <v>13</v>
      </c>
      <c r="K158">
        <v>1735485.8400000005</v>
      </c>
      <c r="L158">
        <v>0.05</v>
      </c>
      <c r="M158">
        <v>2.3125</v>
      </c>
      <c r="N158">
        <v>0.46960092930601605</v>
      </c>
      <c r="O158">
        <v>0</v>
      </c>
      <c r="R158" s="33">
        <v>1279.32</v>
      </c>
      <c r="S158" s="48">
        <v>1</v>
      </c>
    </row>
    <row r="159" spans="1:19" x14ac:dyDescent="0.25">
      <c r="A159" t="s">
        <v>218</v>
      </c>
      <c r="B159">
        <v>45870</v>
      </c>
      <c r="C159">
        <v>167324</v>
      </c>
      <c r="D159">
        <v>3990</v>
      </c>
      <c r="E159">
        <v>302</v>
      </c>
      <c r="F159" t="s">
        <v>33</v>
      </c>
      <c r="G159">
        <v>763043</v>
      </c>
      <c r="H159" t="s">
        <v>12</v>
      </c>
      <c r="I159" t="s">
        <v>34</v>
      </c>
      <c r="J159" t="s">
        <v>13</v>
      </c>
      <c r="K159">
        <v>1739475.8400000005</v>
      </c>
      <c r="L159">
        <v>0.05</v>
      </c>
      <c r="M159">
        <v>199.5</v>
      </c>
      <c r="N159">
        <v>0.4706805737863945</v>
      </c>
      <c r="O159">
        <v>0</v>
      </c>
      <c r="R159" s="33">
        <v>1291.3499999999999</v>
      </c>
      <c r="S159" s="48">
        <v>1</v>
      </c>
    </row>
    <row r="160" spans="1:19" x14ac:dyDescent="0.25">
      <c r="A160" t="s">
        <v>218</v>
      </c>
      <c r="B160">
        <v>45870</v>
      </c>
      <c r="C160">
        <v>167324</v>
      </c>
      <c r="D160">
        <v>114.49</v>
      </c>
      <c r="E160">
        <v>0</v>
      </c>
      <c r="F160" t="s">
        <v>33</v>
      </c>
      <c r="G160">
        <v>763043</v>
      </c>
      <c r="H160" t="s">
        <v>12</v>
      </c>
      <c r="I160" t="s">
        <v>34</v>
      </c>
      <c r="J160" t="s">
        <v>13</v>
      </c>
      <c r="K160">
        <v>1739590.3300000005</v>
      </c>
      <c r="L160">
        <v>0.05</v>
      </c>
      <c r="M160">
        <v>5.7244999999999999</v>
      </c>
      <c r="N160">
        <v>0.47071155335946685</v>
      </c>
      <c r="O160">
        <v>0</v>
      </c>
      <c r="R160" s="33">
        <v>1305.0999999999999</v>
      </c>
      <c r="S160" s="48">
        <v>1</v>
      </c>
    </row>
    <row r="161" spans="1:19" x14ac:dyDescent="0.25">
      <c r="A161" t="s">
        <v>219</v>
      </c>
      <c r="B161">
        <v>45884</v>
      </c>
      <c r="C161">
        <v>167324</v>
      </c>
      <c r="D161">
        <v>597.75</v>
      </c>
      <c r="E161">
        <v>66</v>
      </c>
      <c r="F161" t="s">
        <v>33</v>
      </c>
      <c r="G161">
        <v>763043</v>
      </c>
      <c r="H161" t="s">
        <v>12</v>
      </c>
      <c r="I161" t="s">
        <v>34</v>
      </c>
      <c r="J161" t="s">
        <v>13</v>
      </c>
      <c r="K161">
        <v>1740188.0800000005</v>
      </c>
      <c r="L161">
        <v>0.05</v>
      </c>
      <c r="M161">
        <v>29.887500000000003</v>
      </c>
      <c r="N161">
        <v>0.47087329709083181</v>
      </c>
      <c r="O161">
        <v>0</v>
      </c>
      <c r="R161" s="33">
        <v>1315.96</v>
      </c>
      <c r="S161" s="48">
        <v>1</v>
      </c>
    </row>
    <row r="162" spans="1:19" x14ac:dyDescent="0.25">
      <c r="A162" t="s">
        <v>219</v>
      </c>
      <c r="B162">
        <v>45884</v>
      </c>
      <c r="C162">
        <v>167324</v>
      </c>
      <c r="D162">
        <v>1276.5</v>
      </c>
      <c r="E162">
        <v>140.25</v>
      </c>
      <c r="F162" t="s">
        <v>33</v>
      </c>
      <c r="G162">
        <v>763043</v>
      </c>
      <c r="H162" t="s">
        <v>12</v>
      </c>
      <c r="I162" t="s">
        <v>34</v>
      </c>
      <c r="J162" t="s">
        <v>13</v>
      </c>
      <c r="K162">
        <v>1741464.5800000005</v>
      </c>
      <c r="L162">
        <v>0.05</v>
      </c>
      <c r="M162">
        <v>63.825000000000003</v>
      </c>
      <c r="N162">
        <v>0.47121870214827621</v>
      </c>
      <c r="O162">
        <v>0</v>
      </c>
      <c r="R162" s="33">
        <v>1323.83</v>
      </c>
      <c r="S162" s="48">
        <v>1</v>
      </c>
    </row>
    <row r="163" spans="1:19" x14ac:dyDescent="0.25">
      <c r="A163" t="s">
        <v>220</v>
      </c>
      <c r="B163">
        <v>45917</v>
      </c>
      <c r="C163">
        <v>167324</v>
      </c>
      <c r="D163">
        <v>192500</v>
      </c>
      <c r="E163">
        <v>19250</v>
      </c>
      <c r="F163" t="s">
        <v>33</v>
      </c>
      <c r="G163">
        <v>763043</v>
      </c>
      <c r="H163" t="s">
        <v>12</v>
      </c>
      <c r="I163" t="s">
        <v>34</v>
      </c>
      <c r="J163" t="s">
        <v>13</v>
      </c>
      <c r="K163">
        <v>1933964.5800000005</v>
      </c>
      <c r="L163">
        <v>6.9999999999999993E-2</v>
      </c>
      <c r="M163">
        <v>13474.999999999998</v>
      </c>
      <c r="N163">
        <v>0.52330681304372895</v>
      </c>
      <c r="O163">
        <v>0</v>
      </c>
      <c r="R163" s="33">
        <v>1330</v>
      </c>
      <c r="S163" s="48">
        <v>1</v>
      </c>
    </row>
    <row r="164" spans="1:19" x14ac:dyDescent="0.25">
      <c r="A164" t="s">
        <v>220</v>
      </c>
      <c r="B164">
        <v>45917</v>
      </c>
      <c r="C164">
        <v>167324</v>
      </c>
      <c r="D164">
        <v>34374.370000000003</v>
      </c>
      <c r="E164">
        <v>3437.44</v>
      </c>
      <c r="F164" t="s">
        <v>33</v>
      </c>
      <c r="G164">
        <v>763043</v>
      </c>
      <c r="H164" t="s">
        <v>12</v>
      </c>
      <c r="I164" t="s">
        <v>34</v>
      </c>
      <c r="J164" t="s">
        <v>13</v>
      </c>
      <c r="K164">
        <v>1968338.9500000007</v>
      </c>
      <c r="L164">
        <v>6.9999999999999993E-2</v>
      </c>
      <c r="M164">
        <v>2406.2058999999999</v>
      </c>
      <c r="N164">
        <v>0.53260809094773587</v>
      </c>
      <c r="O164">
        <v>0</v>
      </c>
      <c r="R164" s="33">
        <v>1332.38</v>
      </c>
      <c r="S164" s="48">
        <v>1</v>
      </c>
    </row>
    <row r="165" spans="1:19" x14ac:dyDescent="0.25">
      <c r="A165" t="s">
        <v>220</v>
      </c>
      <c r="B165">
        <v>45917</v>
      </c>
      <c r="C165">
        <v>167324</v>
      </c>
      <c r="D165">
        <v>9998.9</v>
      </c>
      <c r="E165">
        <v>0</v>
      </c>
      <c r="F165" t="s">
        <v>33</v>
      </c>
      <c r="G165">
        <v>763043</v>
      </c>
      <c r="H165" t="s">
        <v>12</v>
      </c>
      <c r="I165" t="s">
        <v>34</v>
      </c>
      <c r="J165" t="s">
        <v>13</v>
      </c>
      <c r="K165">
        <v>1978337.8500000006</v>
      </c>
      <c r="L165">
        <v>6.9999999999999993E-2</v>
      </c>
      <c r="M165">
        <v>699.92299999999989</v>
      </c>
      <c r="N165">
        <v>0.5353136691920608</v>
      </c>
      <c r="O165">
        <v>0</v>
      </c>
      <c r="R165" s="33">
        <v>1333.1</v>
      </c>
      <c r="S165" s="48">
        <v>1</v>
      </c>
    </row>
    <row r="166" spans="1:19" x14ac:dyDescent="0.25">
      <c r="A166" t="s">
        <v>220</v>
      </c>
      <c r="B166">
        <v>45917</v>
      </c>
      <c r="C166">
        <v>167324</v>
      </c>
      <c r="D166">
        <v>37950</v>
      </c>
      <c r="E166">
        <v>3795</v>
      </c>
      <c r="F166" t="s">
        <v>33</v>
      </c>
      <c r="G166">
        <v>763043</v>
      </c>
      <c r="H166" t="s">
        <v>12</v>
      </c>
      <c r="I166" t="s">
        <v>34</v>
      </c>
      <c r="J166" t="s">
        <v>13</v>
      </c>
      <c r="K166">
        <v>2016287.8500000006</v>
      </c>
      <c r="L166">
        <v>6.9999999999999993E-2</v>
      </c>
      <c r="M166">
        <v>2656.4999999999995</v>
      </c>
      <c r="N166">
        <v>0.54558246819716438</v>
      </c>
      <c r="O166">
        <v>0</v>
      </c>
      <c r="R166" s="33">
        <v>1363.68</v>
      </c>
      <c r="S166" s="48">
        <v>1</v>
      </c>
    </row>
    <row r="167" spans="1:19" x14ac:dyDescent="0.25">
      <c r="A167" t="s">
        <v>266</v>
      </c>
      <c r="B167">
        <v>45918</v>
      </c>
      <c r="C167">
        <v>169622</v>
      </c>
      <c r="D167">
        <v>55577.04</v>
      </c>
      <c r="E167">
        <v>8900.2199999999993</v>
      </c>
      <c r="F167" t="s">
        <v>33</v>
      </c>
      <c r="G167">
        <v>763043</v>
      </c>
      <c r="H167" t="s">
        <v>12</v>
      </c>
      <c r="I167" t="s">
        <v>34</v>
      </c>
      <c r="J167" t="s">
        <v>13</v>
      </c>
      <c r="K167">
        <v>2071864.8900000006</v>
      </c>
      <c r="L167">
        <v>6.9999999999999993E-2</v>
      </c>
      <c r="M167">
        <v>3890.3927999999996</v>
      </c>
      <c r="N167">
        <v>0.56062092545826059</v>
      </c>
      <c r="O167">
        <v>0</v>
      </c>
      <c r="R167" s="33">
        <v>1368</v>
      </c>
      <c r="S167" s="48">
        <v>1</v>
      </c>
    </row>
    <row r="168" spans="1:19" x14ac:dyDescent="0.25">
      <c r="A168" t="s">
        <v>266</v>
      </c>
      <c r="B168">
        <v>45918</v>
      </c>
      <c r="C168">
        <v>169622</v>
      </c>
      <c r="D168">
        <v>3807.04</v>
      </c>
      <c r="E168">
        <v>0</v>
      </c>
      <c r="F168" t="s">
        <v>33</v>
      </c>
      <c r="G168">
        <v>763043</v>
      </c>
      <c r="H168" t="s">
        <v>12</v>
      </c>
      <c r="I168" t="s">
        <v>34</v>
      </c>
      <c r="J168" t="s">
        <v>13</v>
      </c>
      <c r="K168">
        <v>2075671.9300000006</v>
      </c>
      <c r="L168">
        <v>6.9999999999999993E-2</v>
      </c>
      <c r="M168">
        <v>266.49279999999999</v>
      </c>
      <c r="N168">
        <v>0.56165106323334324</v>
      </c>
      <c r="O168">
        <v>0</v>
      </c>
      <c r="R168" s="33">
        <v>1371</v>
      </c>
      <c r="S168" s="48">
        <v>1</v>
      </c>
    </row>
    <row r="169" spans="1:19" x14ac:dyDescent="0.25">
      <c r="A169" t="s">
        <v>221</v>
      </c>
      <c r="B169">
        <v>45921</v>
      </c>
      <c r="C169">
        <v>167324</v>
      </c>
      <c r="D169">
        <v>11699.08</v>
      </c>
      <c r="E169">
        <v>1499.08</v>
      </c>
      <c r="F169" t="s">
        <v>33</v>
      </c>
      <c r="G169">
        <v>763043</v>
      </c>
      <c r="H169" t="s">
        <v>12</v>
      </c>
      <c r="I169" t="s">
        <v>34</v>
      </c>
      <c r="J169" t="s">
        <v>13</v>
      </c>
      <c r="K169">
        <v>2087371.0100000007</v>
      </c>
      <c r="L169">
        <v>6.9999999999999993E-2</v>
      </c>
      <c r="M169">
        <v>818.93559999999991</v>
      </c>
      <c r="N169">
        <v>0.56481668908484861</v>
      </c>
      <c r="O169">
        <v>0</v>
      </c>
      <c r="R169" s="33">
        <v>1378.79</v>
      </c>
      <c r="S169" s="48">
        <v>1</v>
      </c>
    </row>
    <row r="170" spans="1:19" x14ac:dyDescent="0.25">
      <c r="A170" t="s">
        <v>221</v>
      </c>
      <c r="B170">
        <v>45921</v>
      </c>
      <c r="C170">
        <v>167324</v>
      </c>
      <c r="D170">
        <v>1048401.82</v>
      </c>
      <c r="E170">
        <v>115355.17</v>
      </c>
      <c r="F170" t="s">
        <v>33</v>
      </c>
      <c r="G170">
        <v>763043</v>
      </c>
      <c r="H170" t="s">
        <v>12</v>
      </c>
      <c r="I170" t="s">
        <v>34</v>
      </c>
      <c r="J170" t="s">
        <v>13</v>
      </c>
      <c r="K170">
        <v>3135772.8300000005</v>
      </c>
      <c r="L170">
        <v>0.08</v>
      </c>
      <c r="M170">
        <v>83872.145600000003</v>
      </c>
      <c r="N170">
        <v>0.84850120993240463</v>
      </c>
      <c r="O170">
        <v>0</v>
      </c>
      <c r="R170" s="33">
        <v>1386</v>
      </c>
      <c r="S170" s="48">
        <v>1</v>
      </c>
    </row>
    <row r="171" spans="1:19" x14ac:dyDescent="0.25">
      <c r="A171" t="s">
        <v>221</v>
      </c>
      <c r="B171">
        <v>45921</v>
      </c>
      <c r="C171">
        <v>167324</v>
      </c>
      <c r="D171">
        <v>9999.9</v>
      </c>
      <c r="E171">
        <v>999.9</v>
      </c>
      <c r="F171" t="s">
        <v>33</v>
      </c>
      <c r="G171">
        <v>763043</v>
      </c>
      <c r="H171" t="s">
        <v>12</v>
      </c>
      <c r="I171" t="s">
        <v>34</v>
      </c>
      <c r="J171" t="s">
        <v>13</v>
      </c>
      <c r="K171">
        <v>3145772.7300000004</v>
      </c>
      <c r="L171">
        <v>0.08</v>
      </c>
      <c r="M171">
        <v>799.99199999999996</v>
      </c>
      <c r="N171">
        <v>0.85120705876431857</v>
      </c>
      <c r="O171">
        <v>0</v>
      </c>
      <c r="R171" s="33">
        <v>1392.24</v>
      </c>
      <c r="S171" s="48">
        <v>1</v>
      </c>
    </row>
    <row r="172" spans="1:19" x14ac:dyDescent="0.25">
      <c r="A172" t="s">
        <v>221</v>
      </c>
      <c r="B172">
        <v>45921</v>
      </c>
      <c r="C172">
        <v>167324</v>
      </c>
      <c r="D172">
        <v>620.04999999999995</v>
      </c>
      <c r="E172">
        <v>0</v>
      </c>
      <c r="F172" t="s">
        <v>33</v>
      </c>
      <c r="G172">
        <v>763043</v>
      </c>
      <c r="H172" t="s">
        <v>12</v>
      </c>
      <c r="I172" t="s">
        <v>34</v>
      </c>
      <c r="J172" t="s">
        <v>13</v>
      </c>
      <c r="K172">
        <v>3146392.7800000003</v>
      </c>
      <c r="L172">
        <v>0.08</v>
      </c>
      <c r="M172">
        <v>49.603999999999999</v>
      </c>
      <c r="N172">
        <v>0.85137483659891977</v>
      </c>
      <c r="O172">
        <v>0</v>
      </c>
      <c r="R172" s="33">
        <v>1394.41</v>
      </c>
      <c r="S172" s="48">
        <v>1</v>
      </c>
    </row>
    <row r="173" spans="1:19" x14ac:dyDescent="0.25">
      <c r="A173" t="s">
        <v>221</v>
      </c>
      <c r="B173">
        <v>45921</v>
      </c>
      <c r="C173">
        <v>167324</v>
      </c>
      <c r="D173">
        <v>8999.2000000000007</v>
      </c>
      <c r="E173">
        <v>824.2</v>
      </c>
      <c r="F173" t="s">
        <v>33</v>
      </c>
      <c r="G173">
        <v>763043</v>
      </c>
      <c r="H173" t="s">
        <v>12</v>
      </c>
      <c r="I173" t="s">
        <v>34</v>
      </c>
      <c r="J173" t="s">
        <v>13</v>
      </c>
      <c r="K173">
        <v>3155391.9800000004</v>
      </c>
      <c r="L173">
        <v>0.08</v>
      </c>
      <c r="M173">
        <v>719.93600000000004</v>
      </c>
      <c r="N173">
        <v>0.85380990843045412</v>
      </c>
      <c r="O173">
        <v>0</v>
      </c>
      <c r="R173" s="33">
        <v>1409.33</v>
      </c>
      <c r="S173" s="48">
        <v>1</v>
      </c>
    </row>
    <row r="174" spans="1:19" x14ac:dyDescent="0.25">
      <c r="A174" t="s">
        <v>222</v>
      </c>
      <c r="B174">
        <v>45925</v>
      </c>
      <c r="C174">
        <v>167324</v>
      </c>
      <c r="D174">
        <v>6193.5</v>
      </c>
      <c r="E174">
        <v>681</v>
      </c>
      <c r="F174" t="s">
        <v>33</v>
      </c>
      <c r="G174">
        <v>763043</v>
      </c>
      <c r="H174" t="s">
        <v>12</v>
      </c>
      <c r="I174" t="s">
        <v>34</v>
      </c>
      <c r="J174" t="s">
        <v>13</v>
      </c>
      <c r="K174">
        <v>3161585.4800000004</v>
      </c>
      <c r="L174">
        <v>0.08</v>
      </c>
      <c r="M174">
        <v>495.48</v>
      </c>
      <c r="N174">
        <v>0.85548579266334235</v>
      </c>
      <c r="O174">
        <v>0</v>
      </c>
      <c r="R174" s="33">
        <v>1424.16</v>
      </c>
      <c r="S174" s="48">
        <v>1</v>
      </c>
    </row>
    <row r="175" spans="1:19" x14ac:dyDescent="0.25">
      <c r="A175" t="s">
        <v>223</v>
      </c>
      <c r="B175">
        <v>45926</v>
      </c>
      <c r="C175">
        <v>167324</v>
      </c>
      <c r="D175">
        <v>139475.68</v>
      </c>
      <c r="E175">
        <v>41844.21</v>
      </c>
      <c r="F175" t="s">
        <v>33</v>
      </c>
      <c r="G175">
        <v>763043</v>
      </c>
      <c r="H175" t="s">
        <v>12</v>
      </c>
      <c r="I175" t="s">
        <v>34</v>
      </c>
      <c r="J175" t="s">
        <v>13</v>
      </c>
      <c r="K175">
        <v>3301061.1600000006</v>
      </c>
      <c r="L175">
        <v>0.08</v>
      </c>
      <c r="M175">
        <v>11158.054399999999</v>
      </c>
      <c r="N175">
        <v>0.89322618064806281</v>
      </c>
      <c r="O175">
        <v>0</v>
      </c>
      <c r="R175" s="33">
        <v>1450.16</v>
      </c>
      <c r="S175" s="48">
        <v>1</v>
      </c>
    </row>
    <row r="176" spans="1:19" x14ac:dyDescent="0.25">
      <c r="A176" t="s">
        <v>223</v>
      </c>
      <c r="B176">
        <v>45926</v>
      </c>
      <c r="C176">
        <v>167324</v>
      </c>
      <c r="D176">
        <v>41628.35</v>
      </c>
      <c r="E176">
        <v>12489.76</v>
      </c>
      <c r="F176" t="s">
        <v>33</v>
      </c>
      <c r="G176">
        <v>763043</v>
      </c>
      <c r="H176" t="s">
        <v>12</v>
      </c>
      <c r="I176" t="s">
        <v>34</v>
      </c>
      <c r="J176" t="s">
        <v>13</v>
      </c>
      <c r="K176">
        <v>3342689.5100000007</v>
      </c>
      <c r="L176">
        <v>0.14000000000000001</v>
      </c>
      <c r="M176">
        <v>5827.9690000000001</v>
      </c>
      <c r="N176">
        <v>0.90449029551141213</v>
      </c>
      <c r="O176">
        <v>0</v>
      </c>
      <c r="R176" s="33">
        <v>1461.6</v>
      </c>
      <c r="S176" s="48">
        <v>2</v>
      </c>
    </row>
    <row r="177" spans="1:19" x14ac:dyDescent="0.25">
      <c r="A177" t="s">
        <v>224</v>
      </c>
      <c r="B177">
        <v>45927</v>
      </c>
      <c r="C177">
        <v>167324</v>
      </c>
      <c r="D177">
        <v>67095.320000000007</v>
      </c>
      <c r="E177">
        <v>4404.45</v>
      </c>
      <c r="F177" t="s">
        <v>33</v>
      </c>
      <c r="G177">
        <v>763043</v>
      </c>
      <c r="H177" t="s">
        <v>12</v>
      </c>
      <c r="I177" t="s">
        <v>34</v>
      </c>
      <c r="J177" t="s">
        <v>13</v>
      </c>
      <c r="K177">
        <v>3409784.8300000005</v>
      </c>
      <c r="L177">
        <v>0.14000000000000001</v>
      </c>
      <c r="M177">
        <v>9393.3448000000026</v>
      </c>
      <c r="N177">
        <v>0.92264545638791018</v>
      </c>
      <c r="O177">
        <v>0</v>
      </c>
      <c r="R177" s="33">
        <v>1473.43</v>
      </c>
      <c r="S177" s="48">
        <v>1</v>
      </c>
    </row>
    <row r="178" spans="1:19" x14ac:dyDescent="0.25">
      <c r="A178" t="s">
        <v>224</v>
      </c>
      <c r="B178">
        <v>45927</v>
      </c>
      <c r="C178">
        <v>167324</v>
      </c>
      <c r="D178">
        <v>21008.12</v>
      </c>
      <c r="E178">
        <v>5266.54</v>
      </c>
      <c r="F178" t="s">
        <v>33</v>
      </c>
      <c r="G178">
        <v>763043</v>
      </c>
      <c r="H178" t="s">
        <v>12</v>
      </c>
      <c r="I178" t="s">
        <v>34</v>
      </c>
      <c r="J178" t="s">
        <v>13</v>
      </c>
      <c r="K178">
        <v>3430792.9500000007</v>
      </c>
      <c r="L178">
        <v>0.14000000000000001</v>
      </c>
      <c r="M178">
        <v>2941.1368000000002</v>
      </c>
      <c r="N178">
        <v>0.92832999292954643</v>
      </c>
      <c r="O178">
        <v>0</v>
      </c>
      <c r="R178" s="33">
        <v>1490.56</v>
      </c>
      <c r="S178" s="48">
        <v>1</v>
      </c>
    </row>
    <row r="179" spans="1:19" x14ac:dyDescent="0.25">
      <c r="A179" t="s">
        <v>224</v>
      </c>
      <c r="B179">
        <v>45927</v>
      </c>
      <c r="C179">
        <v>167324</v>
      </c>
      <c r="D179">
        <v>20724.7</v>
      </c>
      <c r="E179">
        <v>4611.07</v>
      </c>
      <c r="F179" t="s">
        <v>33</v>
      </c>
      <c r="G179">
        <v>763043</v>
      </c>
      <c r="H179" t="s">
        <v>12</v>
      </c>
      <c r="I179" t="s">
        <v>34</v>
      </c>
      <c r="J179" t="s">
        <v>13</v>
      </c>
      <c r="K179">
        <v>3451517.6500000008</v>
      </c>
      <c r="L179">
        <v>0.14000000000000001</v>
      </c>
      <c r="M179">
        <v>2901.4580000000005</v>
      </c>
      <c r="N179">
        <v>0.9339378395366893</v>
      </c>
      <c r="O179">
        <v>0</v>
      </c>
      <c r="R179" s="33">
        <v>1501.03</v>
      </c>
      <c r="S179" s="48">
        <v>1</v>
      </c>
    </row>
    <row r="180" spans="1:19" x14ac:dyDescent="0.25">
      <c r="A180" t="s">
        <v>224</v>
      </c>
      <c r="B180">
        <v>45927</v>
      </c>
      <c r="C180">
        <v>167324</v>
      </c>
      <c r="D180">
        <v>3958</v>
      </c>
      <c r="E180">
        <v>0</v>
      </c>
      <c r="F180" t="s">
        <v>33</v>
      </c>
      <c r="G180">
        <v>763043</v>
      </c>
      <c r="H180" t="s">
        <v>12</v>
      </c>
      <c r="I180" t="s">
        <v>34</v>
      </c>
      <c r="J180" t="s">
        <v>13</v>
      </c>
      <c r="K180">
        <v>3455475.6500000008</v>
      </c>
      <c r="L180">
        <v>0.14000000000000001</v>
      </c>
      <c r="M180">
        <v>554.12</v>
      </c>
      <c r="N180">
        <v>0.93500882521421769</v>
      </c>
      <c r="O180">
        <v>0</v>
      </c>
      <c r="R180" s="33">
        <v>1527.9</v>
      </c>
      <c r="S180" s="48">
        <v>1</v>
      </c>
    </row>
    <row r="181" spans="1:19" x14ac:dyDescent="0.25">
      <c r="A181" t="s">
        <v>225</v>
      </c>
      <c r="B181">
        <v>45935</v>
      </c>
      <c r="C181">
        <v>167324</v>
      </c>
      <c r="D181">
        <v>290604.96000000002</v>
      </c>
      <c r="E181">
        <v>37572.959999999999</v>
      </c>
      <c r="F181" t="s">
        <v>33</v>
      </c>
      <c r="G181">
        <v>763043</v>
      </c>
      <c r="H181" t="s">
        <v>12</v>
      </c>
      <c r="I181" t="s">
        <v>34</v>
      </c>
      <c r="J181" t="s">
        <v>13</v>
      </c>
      <c r="K181">
        <v>3746080.6100000008</v>
      </c>
      <c r="L181">
        <v>0.16</v>
      </c>
      <c r="M181">
        <v>46496.793600000005</v>
      </c>
      <c r="N181">
        <v>1.0136429207116131</v>
      </c>
      <c r="O181">
        <v>0</v>
      </c>
      <c r="R181" s="33">
        <v>1530</v>
      </c>
      <c r="S181" s="48">
        <v>2</v>
      </c>
    </row>
    <row r="182" spans="1:19" x14ac:dyDescent="0.25">
      <c r="A182" t="s">
        <v>225</v>
      </c>
      <c r="B182">
        <v>45935</v>
      </c>
      <c r="C182">
        <v>167324</v>
      </c>
      <c r="D182">
        <v>55680</v>
      </c>
      <c r="E182">
        <v>1014</v>
      </c>
      <c r="F182" t="s">
        <v>33</v>
      </c>
      <c r="G182">
        <v>763043</v>
      </c>
      <c r="H182" t="s">
        <v>12</v>
      </c>
      <c r="I182" t="s">
        <v>34</v>
      </c>
      <c r="J182" t="s">
        <v>13</v>
      </c>
      <c r="K182">
        <v>3801760.6100000008</v>
      </c>
      <c r="L182">
        <v>0.16</v>
      </c>
      <c r="M182">
        <v>8908.8000000000011</v>
      </c>
      <c r="N182">
        <v>1.0287092376708797</v>
      </c>
      <c r="O182">
        <v>0</v>
      </c>
      <c r="R182" s="33">
        <v>1566</v>
      </c>
      <c r="S182" s="48">
        <v>1</v>
      </c>
    </row>
    <row r="183" spans="1:19" x14ac:dyDescent="0.25">
      <c r="A183" t="s">
        <v>225</v>
      </c>
      <c r="B183">
        <v>45935</v>
      </c>
      <c r="C183">
        <v>167324</v>
      </c>
      <c r="D183">
        <v>15789.83</v>
      </c>
      <c r="E183">
        <v>0</v>
      </c>
      <c r="F183" t="s">
        <v>33</v>
      </c>
      <c r="G183">
        <v>763043</v>
      </c>
      <c r="H183" t="s">
        <v>12</v>
      </c>
      <c r="I183" t="s">
        <v>34</v>
      </c>
      <c r="J183" t="s">
        <v>13</v>
      </c>
      <c r="K183">
        <v>3817550.4400000009</v>
      </c>
      <c r="L183">
        <v>0.16</v>
      </c>
      <c r="M183">
        <v>2526.3728000000001</v>
      </c>
      <c r="N183">
        <v>1.032981769702362</v>
      </c>
      <c r="O183">
        <v>0</v>
      </c>
      <c r="R183" s="33">
        <v>1588.34</v>
      </c>
      <c r="S183" s="48">
        <v>1</v>
      </c>
    </row>
    <row r="184" spans="1:19" x14ac:dyDescent="0.25">
      <c r="A184" t="s">
        <v>226</v>
      </c>
      <c r="B184">
        <v>45935</v>
      </c>
      <c r="C184">
        <v>167324</v>
      </c>
      <c r="D184">
        <v>181766.64</v>
      </c>
      <c r="E184">
        <v>23770.639999999999</v>
      </c>
      <c r="F184" t="s">
        <v>33</v>
      </c>
      <c r="G184">
        <v>763043</v>
      </c>
      <c r="H184" t="s">
        <v>12</v>
      </c>
      <c r="I184" t="s">
        <v>34</v>
      </c>
      <c r="J184" t="s">
        <v>13</v>
      </c>
      <c r="K184">
        <v>3999317.080000001</v>
      </c>
      <c r="L184">
        <v>0.16</v>
      </c>
      <c r="M184">
        <v>29082.662400000001</v>
      </c>
      <c r="N184">
        <v>1.0821655665928236</v>
      </c>
      <c r="O184">
        <v>0</v>
      </c>
      <c r="R184" s="33">
        <v>1616.89</v>
      </c>
      <c r="S184" s="48">
        <v>1</v>
      </c>
    </row>
    <row r="185" spans="1:19" x14ac:dyDescent="0.25">
      <c r="A185" t="s">
        <v>226</v>
      </c>
      <c r="B185">
        <v>45935</v>
      </c>
      <c r="C185">
        <v>167324</v>
      </c>
      <c r="D185">
        <v>37120</v>
      </c>
      <c r="E185">
        <v>676</v>
      </c>
      <c r="F185" t="s">
        <v>33</v>
      </c>
      <c r="G185">
        <v>763043</v>
      </c>
      <c r="H185" t="s">
        <v>12</v>
      </c>
      <c r="I185" t="s">
        <v>34</v>
      </c>
      <c r="J185" t="s">
        <v>13</v>
      </c>
      <c r="K185">
        <v>4036437.080000001</v>
      </c>
      <c r="L185">
        <v>0.16</v>
      </c>
      <c r="M185">
        <v>5939.2</v>
      </c>
      <c r="N185">
        <v>1.0922097778990012</v>
      </c>
      <c r="O185">
        <v>0</v>
      </c>
      <c r="R185" s="33">
        <v>1622.59</v>
      </c>
      <c r="S185" s="48">
        <v>1</v>
      </c>
    </row>
    <row r="186" spans="1:19" x14ac:dyDescent="0.25">
      <c r="A186" t="s">
        <v>226</v>
      </c>
      <c r="B186">
        <v>45935</v>
      </c>
      <c r="C186">
        <v>167324</v>
      </c>
      <c r="D186">
        <v>10062.450000000001</v>
      </c>
      <c r="E186">
        <v>0</v>
      </c>
      <c r="F186" t="s">
        <v>33</v>
      </c>
      <c r="G186">
        <v>763043</v>
      </c>
      <c r="H186" t="s">
        <v>12</v>
      </c>
      <c r="I186" t="s">
        <v>34</v>
      </c>
      <c r="J186" t="s">
        <v>13</v>
      </c>
      <c r="K186">
        <v>4046499.5300000012</v>
      </c>
      <c r="L186">
        <v>0.16</v>
      </c>
      <c r="M186">
        <v>1609.9920000000002</v>
      </c>
      <c r="N186">
        <v>1.0949325519846114</v>
      </c>
      <c r="O186">
        <v>0</v>
      </c>
      <c r="R186" s="33">
        <v>1742.56</v>
      </c>
      <c r="S186" s="48">
        <v>1</v>
      </c>
    </row>
    <row r="187" spans="1:19" x14ac:dyDescent="0.25">
      <c r="A187" t="s">
        <v>169</v>
      </c>
      <c r="B187">
        <v>45938</v>
      </c>
      <c r="C187">
        <v>124749</v>
      </c>
      <c r="D187">
        <v>2195</v>
      </c>
      <c r="E187">
        <v>395</v>
      </c>
      <c r="F187" t="s">
        <v>33</v>
      </c>
      <c r="G187">
        <v>763043</v>
      </c>
      <c r="H187" t="s">
        <v>12</v>
      </c>
      <c r="I187" t="s">
        <v>34</v>
      </c>
      <c r="J187" t="s">
        <v>13</v>
      </c>
      <c r="K187">
        <v>4048694.5300000012</v>
      </c>
      <c r="L187">
        <v>0.16</v>
      </c>
      <c r="M187">
        <v>351.2</v>
      </c>
      <c r="N187">
        <v>1.0955264917426142</v>
      </c>
      <c r="O187">
        <v>0</v>
      </c>
      <c r="R187" s="33">
        <v>1754.07</v>
      </c>
      <c r="S187" s="48">
        <v>1</v>
      </c>
    </row>
    <row r="188" spans="1:19" x14ac:dyDescent="0.25">
      <c r="A188" t="s">
        <v>169</v>
      </c>
      <c r="B188">
        <v>45938</v>
      </c>
      <c r="C188">
        <v>124749</v>
      </c>
      <c r="D188">
        <v>-25</v>
      </c>
      <c r="E188">
        <v>0</v>
      </c>
      <c r="F188" t="s">
        <v>33</v>
      </c>
      <c r="G188">
        <v>763043</v>
      </c>
      <c r="H188" t="s">
        <v>12</v>
      </c>
      <c r="I188" t="s">
        <v>34</v>
      </c>
      <c r="J188" t="s">
        <v>13</v>
      </c>
      <c r="K188">
        <v>4048669.5300000012</v>
      </c>
      <c r="L188">
        <v>0.16</v>
      </c>
      <c r="M188">
        <v>-4</v>
      </c>
      <c r="N188">
        <v>1.0955197270528876</v>
      </c>
      <c r="O188">
        <v>0</v>
      </c>
      <c r="R188" s="33">
        <v>1772.76</v>
      </c>
      <c r="S188" s="48">
        <v>1</v>
      </c>
    </row>
    <row r="189" spans="1:19" x14ac:dyDescent="0.25">
      <c r="A189" t="s">
        <v>170</v>
      </c>
      <c r="B189">
        <v>45938</v>
      </c>
      <c r="C189">
        <v>124749</v>
      </c>
      <c r="D189">
        <v>439.02</v>
      </c>
      <c r="E189">
        <v>79.02</v>
      </c>
      <c r="F189" t="s">
        <v>33</v>
      </c>
      <c r="G189">
        <v>763043</v>
      </c>
      <c r="H189" t="s">
        <v>12</v>
      </c>
      <c r="I189" t="s">
        <v>34</v>
      </c>
      <c r="J189" t="s">
        <v>13</v>
      </c>
      <c r="K189">
        <v>4049108.5500000012</v>
      </c>
      <c r="L189">
        <v>0.16</v>
      </c>
      <c r="M189">
        <v>70.243200000000002</v>
      </c>
      <c r="N189">
        <v>1.0956385204162398</v>
      </c>
      <c r="O189">
        <v>0</v>
      </c>
      <c r="R189" s="33">
        <v>1802.3</v>
      </c>
      <c r="S189" s="48">
        <v>1</v>
      </c>
    </row>
    <row r="190" spans="1:19" x14ac:dyDescent="0.25">
      <c r="A190" t="s">
        <v>170</v>
      </c>
      <c r="B190">
        <v>45938</v>
      </c>
      <c r="C190">
        <v>124749</v>
      </c>
      <c r="D190">
        <v>-25</v>
      </c>
      <c r="E190">
        <v>0</v>
      </c>
      <c r="F190" t="s">
        <v>33</v>
      </c>
      <c r="G190">
        <v>763043</v>
      </c>
      <c r="H190" t="s">
        <v>12</v>
      </c>
      <c r="I190" t="s">
        <v>34</v>
      </c>
      <c r="J190" t="s">
        <v>13</v>
      </c>
      <c r="K190">
        <v>4049083.5500000012</v>
      </c>
      <c r="L190">
        <v>0.16</v>
      </c>
      <c r="M190">
        <v>-4</v>
      </c>
      <c r="N190">
        <v>1.0956317557265132</v>
      </c>
      <c r="O190">
        <v>0</v>
      </c>
      <c r="R190" s="33">
        <v>1819.85</v>
      </c>
      <c r="S190" s="48">
        <v>1</v>
      </c>
    </row>
    <row r="191" spans="1:19" x14ac:dyDescent="0.25">
      <c r="A191" t="s">
        <v>227</v>
      </c>
      <c r="B191">
        <v>45947</v>
      </c>
      <c r="C191">
        <v>167324</v>
      </c>
      <c r="D191">
        <v>7148.76</v>
      </c>
      <c r="E191">
        <v>206.06</v>
      </c>
      <c r="F191" t="s">
        <v>33</v>
      </c>
      <c r="G191">
        <v>763043</v>
      </c>
      <c r="H191" t="s">
        <v>12</v>
      </c>
      <c r="I191" t="s">
        <v>34</v>
      </c>
      <c r="J191" t="s">
        <v>13</v>
      </c>
      <c r="K191">
        <v>4056232.310000001</v>
      </c>
      <c r="L191">
        <v>0.16</v>
      </c>
      <c r="M191">
        <v>1143.8016</v>
      </c>
      <c r="N191">
        <v>1.0975661214597336</v>
      </c>
      <c r="O191">
        <v>0</v>
      </c>
      <c r="R191" s="33">
        <v>1884.64</v>
      </c>
      <c r="S191" s="48">
        <v>1</v>
      </c>
    </row>
    <row r="192" spans="1:19" x14ac:dyDescent="0.25">
      <c r="A192" t="s">
        <v>227</v>
      </c>
      <c r="B192">
        <v>45947</v>
      </c>
      <c r="C192">
        <v>167324</v>
      </c>
      <c r="D192">
        <v>1566</v>
      </c>
      <c r="E192">
        <v>28.5</v>
      </c>
      <c r="F192" t="s">
        <v>33</v>
      </c>
      <c r="G192">
        <v>763043</v>
      </c>
      <c r="H192" t="s">
        <v>12</v>
      </c>
      <c r="I192" t="s">
        <v>34</v>
      </c>
      <c r="J192" t="s">
        <v>13</v>
      </c>
      <c r="K192">
        <v>4057798.310000001</v>
      </c>
      <c r="L192">
        <v>0.16</v>
      </c>
      <c r="M192">
        <v>250.56</v>
      </c>
      <c r="N192">
        <v>1.0979898616242132</v>
      </c>
      <c r="O192">
        <v>0</v>
      </c>
      <c r="R192" s="33">
        <v>1888.88</v>
      </c>
      <c r="S192" s="48">
        <v>1</v>
      </c>
    </row>
    <row r="193" spans="1:19" x14ac:dyDescent="0.25">
      <c r="A193" t="s">
        <v>227</v>
      </c>
      <c r="B193">
        <v>45947</v>
      </c>
      <c r="C193">
        <v>167324</v>
      </c>
      <c r="D193">
        <v>368.24</v>
      </c>
      <c r="E193">
        <v>0</v>
      </c>
      <c r="F193" t="s">
        <v>33</v>
      </c>
      <c r="G193">
        <v>763043</v>
      </c>
      <c r="H193" t="s">
        <v>12</v>
      </c>
      <c r="I193" t="s">
        <v>34</v>
      </c>
      <c r="J193" t="s">
        <v>13</v>
      </c>
      <c r="K193">
        <v>4058166.5500000012</v>
      </c>
      <c r="L193">
        <v>0.16</v>
      </c>
      <c r="M193">
        <v>58.918400000000005</v>
      </c>
      <c r="N193">
        <v>1.0980895027980113</v>
      </c>
      <c r="O193">
        <v>0</v>
      </c>
      <c r="R193" s="33">
        <v>2000</v>
      </c>
      <c r="S193" s="48">
        <v>1</v>
      </c>
    </row>
    <row r="194" spans="1:19" x14ac:dyDescent="0.25">
      <c r="A194" t="s">
        <v>171</v>
      </c>
      <c r="B194">
        <v>45952</v>
      </c>
      <c r="C194">
        <v>124749</v>
      </c>
      <c r="D194">
        <v>10854</v>
      </c>
      <c r="E194">
        <v>1447.2</v>
      </c>
      <c r="F194" t="s">
        <v>33</v>
      </c>
      <c r="G194">
        <v>763043</v>
      </c>
      <c r="H194" t="s">
        <v>12</v>
      </c>
      <c r="I194" t="s">
        <v>34</v>
      </c>
      <c r="J194" t="s">
        <v>13</v>
      </c>
      <c r="K194">
        <v>4069020.5500000012</v>
      </c>
      <c r="L194">
        <v>0.16</v>
      </c>
      <c r="M194">
        <v>1736.64</v>
      </c>
      <c r="N194">
        <v>1.1010264604897477</v>
      </c>
      <c r="O194">
        <v>0</v>
      </c>
      <c r="R194" s="33">
        <v>2050</v>
      </c>
      <c r="S194" s="48">
        <v>1</v>
      </c>
    </row>
    <row r="195" spans="1:19" x14ac:dyDescent="0.25">
      <c r="A195" t="s">
        <v>228</v>
      </c>
      <c r="B195">
        <v>45954</v>
      </c>
      <c r="C195">
        <v>167324</v>
      </c>
      <c r="D195">
        <v>14145</v>
      </c>
      <c r="E195">
        <v>0</v>
      </c>
      <c r="F195" t="s">
        <v>33</v>
      </c>
      <c r="G195">
        <v>763043</v>
      </c>
      <c r="H195" t="s">
        <v>12</v>
      </c>
      <c r="I195" t="s">
        <v>34</v>
      </c>
      <c r="J195" t="s">
        <v>13</v>
      </c>
      <c r="K195">
        <v>4083165.5500000012</v>
      </c>
      <c r="L195">
        <v>0.16</v>
      </c>
      <c r="M195">
        <v>2263.2000000000003</v>
      </c>
      <c r="N195">
        <v>1.1048539219371043</v>
      </c>
      <c r="O195">
        <v>0</v>
      </c>
      <c r="R195" s="33">
        <v>2088.37</v>
      </c>
      <c r="S195" s="48">
        <v>1</v>
      </c>
    </row>
    <row r="196" spans="1:19" x14ac:dyDescent="0.25">
      <c r="A196" t="s">
        <v>228</v>
      </c>
      <c r="B196">
        <v>45954</v>
      </c>
      <c r="C196">
        <v>167324</v>
      </c>
      <c r="D196">
        <v>374.85</v>
      </c>
      <c r="E196">
        <v>0</v>
      </c>
      <c r="F196" t="s">
        <v>33</v>
      </c>
      <c r="G196">
        <v>763043</v>
      </c>
      <c r="H196" t="s">
        <v>12</v>
      </c>
      <c r="I196" t="s">
        <v>34</v>
      </c>
      <c r="J196" t="s">
        <v>13</v>
      </c>
      <c r="K196">
        <v>4083540.4000000013</v>
      </c>
      <c r="L196">
        <v>0.16</v>
      </c>
      <c r="M196">
        <v>59.976000000000006</v>
      </c>
      <c r="N196">
        <v>1.1049553516948663</v>
      </c>
      <c r="O196">
        <v>0</v>
      </c>
      <c r="R196" s="33">
        <v>2112.85</v>
      </c>
      <c r="S196" s="48">
        <v>1</v>
      </c>
    </row>
    <row r="197" spans="1:19" x14ac:dyDescent="0.25">
      <c r="A197" t="s">
        <v>229</v>
      </c>
      <c r="B197">
        <v>45960</v>
      </c>
      <c r="C197">
        <v>167324</v>
      </c>
      <c r="D197">
        <v>21280</v>
      </c>
      <c r="E197">
        <v>612</v>
      </c>
      <c r="F197" t="s">
        <v>33</v>
      </c>
      <c r="G197">
        <v>763043</v>
      </c>
      <c r="H197" t="s">
        <v>12</v>
      </c>
      <c r="I197" t="s">
        <v>34</v>
      </c>
      <c r="J197" t="s">
        <v>13</v>
      </c>
      <c r="K197">
        <v>4104820.4000000013</v>
      </c>
      <c r="L197">
        <v>0.16</v>
      </c>
      <c r="M197">
        <v>3404.8</v>
      </c>
      <c r="N197">
        <v>1.1107134555902183</v>
      </c>
      <c r="O197">
        <v>0</v>
      </c>
      <c r="R197" s="33">
        <v>2170.16</v>
      </c>
      <c r="S197" s="48">
        <v>1</v>
      </c>
    </row>
    <row r="198" spans="1:19" x14ac:dyDescent="0.25">
      <c r="A198" t="s">
        <v>229</v>
      </c>
      <c r="B198">
        <v>45960</v>
      </c>
      <c r="C198">
        <v>167324</v>
      </c>
      <c r="D198">
        <v>1066.8499999999999</v>
      </c>
      <c r="E198">
        <v>0</v>
      </c>
      <c r="F198" t="s">
        <v>33</v>
      </c>
      <c r="G198">
        <v>763043</v>
      </c>
      <c r="H198" t="s">
        <v>12</v>
      </c>
      <c r="I198" t="s">
        <v>34</v>
      </c>
      <c r="J198" t="s">
        <v>13</v>
      </c>
      <c r="K198">
        <v>4105887.2500000014</v>
      </c>
      <c r="L198">
        <v>0.16</v>
      </c>
      <c r="M198">
        <v>170.696</v>
      </c>
      <c r="N198">
        <v>1.1110021319596146</v>
      </c>
      <c r="O198">
        <v>0</v>
      </c>
      <c r="R198" s="33">
        <v>2195</v>
      </c>
      <c r="S198" s="48">
        <v>1</v>
      </c>
    </row>
    <row r="199" spans="1:19" x14ac:dyDescent="0.25">
      <c r="A199" t="s">
        <v>230</v>
      </c>
      <c r="B199">
        <v>45962</v>
      </c>
      <c r="C199">
        <v>167324</v>
      </c>
      <c r="D199">
        <v>9972</v>
      </c>
      <c r="E199">
        <v>972</v>
      </c>
      <c r="F199" t="s">
        <v>33</v>
      </c>
      <c r="G199">
        <v>763043</v>
      </c>
      <c r="H199" t="s">
        <v>12</v>
      </c>
      <c r="I199" t="s">
        <v>34</v>
      </c>
      <c r="J199" t="s">
        <v>13</v>
      </c>
      <c r="K199">
        <v>4115859.2500000014</v>
      </c>
      <c r="L199">
        <v>0.16</v>
      </c>
      <c r="M199">
        <v>1595.52</v>
      </c>
      <c r="N199">
        <v>1.1137004313977936</v>
      </c>
      <c r="O199">
        <v>0</v>
      </c>
      <c r="R199" s="33">
        <v>2217.25</v>
      </c>
      <c r="S199" s="48">
        <v>1</v>
      </c>
    </row>
    <row r="200" spans="1:19" x14ac:dyDescent="0.25">
      <c r="A200" t="s">
        <v>302</v>
      </c>
      <c r="B200">
        <v>45962</v>
      </c>
      <c r="C200">
        <v>398599</v>
      </c>
      <c r="D200">
        <v>36954.199999999997</v>
      </c>
      <c r="E200">
        <v>2956.6</v>
      </c>
      <c r="F200" t="s">
        <v>33</v>
      </c>
      <c r="G200">
        <v>763043</v>
      </c>
      <c r="H200" t="s">
        <v>12</v>
      </c>
      <c r="I200" t="s">
        <v>34</v>
      </c>
      <c r="J200" t="s">
        <v>13</v>
      </c>
      <c r="K200">
        <v>4152813.4500000016</v>
      </c>
      <c r="L200">
        <v>0.16</v>
      </c>
      <c r="M200">
        <v>5912.6719999999996</v>
      </c>
      <c r="N200">
        <v>1.1236997792817041</v>
      </c>
      <c r="O200">
        <v>0</v>
      </c>
      <c r="R200" s="33">
        <v>2250</v>
      </c>
      <c r="S200" s="48">
        <v>1</v>
      </c>
    </row>
    <row r="201" spans="1:19" x14ac:dyDescent="0.25">
      <c r="A201" t="s">
        <v>302</v>
      </c>
      <c r="B201">
        <v>45962</v>
      </c>
      <c r="C201">
        <v>398599</v>
      </c>
      <c r="D201">
        <v>2217.25</v>
      </c>
      <c r="E201">
        <v>0</v>
      </c>
      <c r="F201" t="s">
        <v>33</v>
      </c>
      <c r="G201">
        <v>763043</v>
      </c>
      <c r="H201" t="s">
        <v>12</v>
      </c>
      <c r="I201" t="s">
        <v>34</v>
      </c>
      <c r="J201" t="s">
        <v>13</v>
      </c>
      <c r="K201">
        <v>4155030.7000000016</v>
      </c>
      <c r="L201">
        <v>0.16</v>
      </c>
      <c r="M201">
        <v>354.76</v>
      </c>
      <c r="N201">
        <v>1.1242997396135634</v>
      </c>
      <c r="O201">
        <v>0</v>
      </c>
      <c r="R201" s="33">
        <v>2265.41</v>
      </c>
      <c r="S201" s="48">
        <v>1</v>
      </c>
    </row>
    <row r="202" spans="1:19" x14ac:dyDescent="0.25">
      <c r="A202" t="s">
        <v>172</v>
      </c>
      <c r="B202">
        <v>45966</v>
      </c>
      <c r="C202">
        <v>124749</v>
      </c>
      <c r="D202">
        <v>3200</v>
      </c>
      <c r="E202">
        <v>320</v>
      </c>
      <c r="F202" t="s">
        <v>33</v>
      </c>
      <c r="G202">
        <v>763043</v>
      </c>
      <c r="H202" t="s">
        <v>12</v>
      </c>
      <c r="I202" t="s">
        <v>34</v>
      </c>
      <c r="J202" t="s">
        <v>13</v>
      </c>
      <c r="K202">
        <v>4158230.7000000016</v>
      </c>
      <c r="L202">
        <v>0.16</v>
      </c>
      <c r="M202">
        <v>512</v>
      </c>
      <c r="N202">
        <v>1.1251656198985789</v>
      </c>
      <c r="O202">
        <v>0</v>
      </c>
      <c r="R202" s="33">
        <v>2353.13</v>
      </c>
      <c r="S202" s="48">
        <v>1</v>
      </c>
    </row>
    <row r="203" spans="1:19" x14ac:dyDescent="0.25">
      <c r="A203" t="s">
        <v>172</v>
      </c>
      <c r="B203">
        <v>45966</v>
      </c>
      <c r="C203">
        <v>124749</v>
      </c>
      <c r="D203">
        <v>639.99</v>
      </c>
      <c r="E203">
        <v>63.99</v>
      </c>
      <c r="F203" t="s">
        <v>33</v>
      </c>
      <c r="G203">
        <v>763043</v>
      </c>
      <c r="H203" t="s">
        <v>12</v>
      </c>
      <c r="I203" t="s">
        <v>34</v>
      </c>
      <c r="J203" t="s">
        <v>13</v>
      </c>
      <c r="K203">
        <v>4158870.6900000018</v>
      </c>
      <c r="L203">
        <v>0.16</v>
      </c>
      <c r="M203">
        <v>102.39840000000001</v>
      </c>
      <c r="N203">
        <v>1.1253387932497061</v>
      </c>
      <c r="O203">
        <v>0</v>
      </c>
      <c r="R203" s="33">
        <v>2400.0100000000002</v>
      </c>
      <c r="S203" s="48">
        <v>1</v>
      </c>
    </row>
    <row r="204" spans="1:19" x14ac:dyDescent="0.25">
      <c r="A204" t="s">
        <v>172</v>
      </c>
      <c r="B204">
        <v>45966</v>
      </c>
      <c r="C204">
        <v>124749</v>
      </c>
      <c r="D204">
        <v>-25</v>
      </c>
      <c r="E204">
        <v>0</v>
      </c>
      <c r="F204" t="s">
        <v>33</v>
      </c>
      <c r="G204">
        <v>763043</v>
      </c>
      <c r="H204" t="s">
        <v>12</v>
      </c>
      <c r="I204" t="s">
        <v>34</v>
      </c>
      <c r="J204" t="s">
        <v>13</v>
      </c>
      <c r="K204">
        <v>4158845.6900000018</v>
      </c>
      <c r="L204">
        <v>0.16</v>
      </c>
      <c r="M204">
        <v>-4</v>
      </c>
      <c r="N204">
        <v>1.1253320285599793</v>
      </c>
      <c r="O204">
        <v>0</v>
      </c>
      <c r="R204" s="33">
        <v>2454.8000000000002</v>
      </c>
      <c r="S204" s="48">
        <v>1</v>
      </c>
    </row>
    <row r="205" spans="1:19" x14ac:dyDescent="0.25">
      <c r="A205" t="s">
        <v>231</v>
      </c>
      <c r="B205">
        <v>45970</v>
      </c>
      <c r="C205">
        <v>167324</v>
      </c>
      <c r="D205">
        <v>8157.32</v>
      </c>
      <c r="E205">
        <v>245.32</v>
      </c>
      <c r="F205" t="s">
        <v>33</v>
      </c>
      <c r="G205">
        <v>763043</v>
      </c>
      <c r="H205" t="s">
        <v>12</v>
      </c>
      <c r="I205" t="s">
        <v>34</v>
      </c>
      <c r="J205" t="s">
        <v>13</v>
      </c>
      <c r="K205">
        <v>4167003.0100000016</v>
      </c>
      <c r="L205">
        <v>0.16</v>
      </c>
      <c r="M205">
        <v>1305.1712</v>
      </c>
      <c r="N205">
        <v>1.1275392981120296</v>
      </c>
      <c r="O205">
        <v>0</v>
      </c>
      <c r="R205" s="33">
        <v>2478</v>
      </c>
      <c r="S205" s="48">
        <v>1</v>
      </c>
    </row>
    <row r="206" spans="1:19" x14ac:dyDescent="0.25">
      <c r="A206" t="s">
        <v>231</v>
      </c>
      <c r="B206">
        <v>45970</v>
      </c>
      <c r="C206">
        <v>167324</v>
      </c>
      <c r="D206">
        <v>1461.6</v>
      </c>
      <c r="E206">
        <v>29.6</v>
      </c>
      <c r="F206" t="s">
        <v>33</v>
      </c>
      <c r="G206">
        <v>763043</v>
      </c>
      <c r="H206" t="s">
        <v>12</v>
      </c>
      <c r="I206" t="s">
        <v>34</v>
      </c>
      <c r="J206" t="s">
        <v>13</v>
      </c>
      <c r="K206">
        <v>4168464.6100000017</v>
      </c>
      <c r="L206">
        <v>0.16</v>
      </c>
      <c r="M206">
        <v>233.85599999999999</v>
      </c>
      <c r="N206">
        <v>1.1279347889322104</v>
      </c>
      <c r="O206">
        <v>0</v>
      </c>
      <c r="R206" s="33">
        <v>2606.8000000000002</v>
      </c>
      <c r="S206" s="48">
        <v>1</v>
      </c>
    </row>
    <row r="207" spans="1:19" x14ac:dyDescent="0.25">
      <c r="A207" t="s">
        <v>231</v>
      </c>
      <c r="B207">
        <v>45970</v>
      </c>
      <c r="C207">
        <v>167324</v>
      </c>
      <c r="D207">
        <v>418.9</v>
      </c>
      <c r="E207">
        <v>0</v>
      </c>
      <c r="F207" t="s">
        <v>33</v>
      </c>
      <c r="G207">
        <v>763043</v>
      </c>
      <c r="H207" t="s">
        <v>12</v>
      </c>
      <c r="I207" t="s">
        <v>34</v>
      </c>
      <c r="J207" t="s">
        <v>13</v>
      </c>
      <c r="K207">
        <v>4168883.5100000016</v>
      </c>
      <c r="L207">
        <v>0.16</v>
      </c>
      <c r="M207">
        <v>67.024000000000001</v>
      </c>
      <c r="N207">
        <v>1.1280481380732708</v>
      </c>
      <c r="O207">
        <v>0</v>
      </c>
      <c r="R207" s="33">
        <v>2610</v>
      </c>
      <c r="S207" s="48">
        <v>1</v>
      </c>
    </row>
    <row r="208" spans="1:19" x14ac:dyDescent="0.25">
      <c r="A208" t="s">
        <v>232</v>
      </c>
      <c r="B208">
        <v>45988</v>
      </c>
      <c r="C208">
        <v>167324</v>
      </c>
      <c r="D208">
        <v>7071.16</v>
      </c>
      <c r="E208">
        <v>869.74</v>
      </c>
      <c r="F208" t="s">
        <v>33</v>
      </c>
      <c r="G208">
        <v>763043</v>
      </c>
      <c r="H208" t="s">
        <v>12</v>
      </c>
      <c r="I208" t="s">
        <v>34</v>
      </c>
      <c r="J208" t="s">
        <v>13</v>
      </c>
      <c r="K208">
        <v>4175954.6700000018</v>
      </c>
      <c r="L208">
        <v>0.16</v>
      </c>
      <c r="M208">
        <v>1131.3856000000001</v>
      </c>
      <c r="N208">
        <v>1.1299615062095798</v>
      </c>
      <c r="O208">
        <v>0</v>
      </c>
      <c r="R208" s="33">
        <v>2614</v>
      </c>
      <c r="S208" s="48">
        <v>1</v>
      </c>
    </row>
    <row r="209" spans="1:19" x14ac:dyDescent="0.25">
      <c r="A209" t="s">
        <v>232</v>
      </c>
      <c r="B209">
        <v>45988</v>
      </c>
      <c r="C209">
        <v>167324</v>
      </c>
      <c r="D209">
        <v>1461.6</v>
      </c>
      <c r="E209">
        <v>28.84</v>
      </c>
      <c r="F209" t="s">
        <v>33</v>
      </c>
      <c r="G209">
        <v>763043</v>
      </c>
      <c r="H209" t="s">
        <v>12</v>
      </c>
      <c r="I209" t="s">
        <v>34</v>
      </c>
      <c r="J209" t="s">
        <v>13</v>
      </c>
      <c r="K209">
        <v>4177416.2700000019</v>
      </c>
      <c r="L209">
        <v>0.16</v>
      </c>
      <c r="M209">
        <v>233.85599999999999</v>
      </c>
      <c r="N209">
        <v>1.1303569970297604</v>
      </c>
      <c r="O209">
        <v>0</v>
      </c>
      <c r="R209" s="33">
        <v>2622.87</v>
      </c>
      <c r="S209" s="48">
        <v>1</v>
      </c>
    </row>
    <row r="210" spans="1:19" x14ac:dyDescent="0.25">
      <c r="A210" t="s">
        <v>232</v>
      </c>
      <c r="B210">
        <v>45988</v>
      </c>
      <c r="C210">
        <v>167324</v>
      </c>
      <c r="D210">
        <v>361.44</v>
      </c>
      <c r="E210">
        <v>0</v>
      </c>
      <c r="F210" t="s">
        <v>33</v>
      </c>
      <c r="G210">
        <v>763043</v>
      </c>
      <c r="H210" t="s">
        <v>12</v>
      </c>
      <c r="I210" t="s">
        <v>34</v>
      </c>
      <c r="J210" t="s">
        <v>13</v>
      </c>
      <c r="K210">
        <v>4177777.7100000018</v>
      </c>
      <c r="L210">
        <v>0.16</v>
      </c>
      <c r="M210">
        <v>57.830399999999997</v>
      </c>
      <c r="N210">
        <v>1.1304547982079529</v>
      </c>
      <c r="O210">
        <v>0</v>
      </c>
      <c r="R210" s="33">
        <v>2626.33</v>
      </c>
      <c r="S210" s="48">
        <v>1</v>
      </c>
    </row>
    <row r="211" spans="1:19" x14ac:dyDescent="0.25">
      <c r="A211" t="s">
        <v>233</v>
      </c>
      <c r="B211">
        <v>45989</v>
      </c>
      <c r="C211">
        <v>167324</v>
      </c>
      <c r="D211">
        <v>49900</v>
      </c>
      <c r="E211">
        <v>3014.63</v>
      </c>
      <c r="F211" t="s">
        <v>33</v>
      </c>
      <c r="G211">
        <v>763043</v>
      </c>
      <c r="H211" t="s">
        <v>12</v>
      </c>
      <c r="I211" t="s">
        <v>34</v>
      </c>
      <c r="J211" t="s">
        <v>13</v>
      </c>
      <c r="K211">
        <v>4227677.7100000018</v>
      </c>
      <c r="L211">
        <v>0.16</v>
      </c>
      <c r="M211">
        <v>7984</v>
      </c>
      <c r="N211">
        <v>1.1439571189024107</v>
      </c>
      <c r="O211">
        <v>0</v>
      </c>
      <c r="R211" s="33">
        <v>2642.26</v>
      </c>
      <c r="S211" s="48">
        <v>1</v>
      </c>
    </row>
    <row r="212" spans="1:19" x14ac:dyDescent="0.25">
      <c r="A212" t="s">
        <v>173</v>
      </c>
      <c r="B212">
        <v>45991</v>
      </c>
      <c r="C212">
        <v>124749</v>
      </c>
      <c r="D212">
        <v>3200</v>
      </c>
      <c r="E212">
        <v>320</v>
      </c>
      <c r="F212" t="s">
        <v>33</v>
      </c>
      <c r="G212">
        <v>763043</v>
      </c>
      <c r="H212" t="s">
        <v>12</v>
      </c>
      <c r="I212" t="s">
        <v>34</v>
      </c>
      <c r="J212" t="s">
        <v>13</v>
      </c>
      <c r="K212">
        <v>4230877.7100000018</v>
      </c>
      <c r="L212">
        <v>0.16</v>
      </c>
      <c r="M212">
        <v>512</v>
      </c>
      <c r="N212">
        <v>1.1448229991874259</v>
      </c>
      <c r="O212">
        <v>0</v>
      </c>
      <c r="R212" s="33">
        <v>2660</v>
      </c>
      <c r="S212" s="48">
        <v>1</v>
      </c>
    </row>
    <row r="213" spans="1:19" x14ac:dyDescent="0.25">
      <c r="A213" t="s">
        <v>173</v>
      </c>
      <c r="B213">
        <v>45991</v>
      </c>
      <c r="C213">
        <v>124749</v>
      </c>
      <c r="D213">
        <v>639.99</v>
      </c>
      <c r="E213">
        <v>63.99</v>
      </c>
      <c r="F213" t="s">
        <v>33</v>
      </c>
      <c r="G213">
        <v>763043</v>
      </c>
      <c r="H213" t="s">
        <v>12</v>
      </c>
      <c r="I213" t="s">
        <v>34</v>
      </c>
      <c r="J213" t="s">
        <v>13</v>
      </c>
      <c r="K213">
        <v>4231517.700000002</v>
      </c>
      <c r="L213">
        <v>0.16</v>
      </c>
      <c r="M213">
        <v>102.39840000000001</v>
      </c>
      <c r="N213">
        <v>1.1449961725385531</v>
      </c>
      <c r="O213">
        <v>0</v>
      </c>
      <c r="R213" s="33">
        <v>2782.65</v>
      </c>
      <c r="S213" s="48">
        <v>1</v>
      </c>
    </row>
    <row r="214" spans="1:19" x14ac:dyDescent="0.25">
      <c r="A214" t="s">
        <v>173</v>
      </c>
      <c r="B214">
        <v>45991</v>
      </c>
      <c r="C214">
        <v>124749</v>
      </c>
      <c r="D214">
        <v>-25</v>
      </c>
      <c r="E214">
        <v>0</v>
      </c>
      <c r="F214" t="s">
        <v>33</v>
      </c>
      <c r="G214">
        <v>763043</v>
      </c>
      <c r="H214" t="s">
        <v>12</v>
      </c>
      <c r="I214" t="s">
        <v>34</v>
      </c>
      <c r="J214" t="s">
        <v>13</v>
      </c>
      <c r="K214">
        <v>4231492.700000002</v>
      </c>
      <c r="L214">
        <v>0.16</v>
      </c>
      <c r="M214">
        <v>-4</v>
      </c>
      <c r="N214">
        <v>1.1449894078488265</v>
      </c>
      <c r="O214">
        <v>0</v>
      </c>
      <c r="R214" s="33">
        <v>2800</v>
      </c>
      <c r="S214" s="48">
        <v>1</v>
      </c>
    </row>
    <row r="215" spans="1:19" x14ac:dyDescent="0.25">
      <c r="A215" t="s">
        <v>235</v>
      </c>
      <c r="B215">
        <v>45996</v>
      </c>
      <c r="C215">
        <v>167324</v>
      </c>
      <c r="D215">
        <v>20640</v>
      </c>
      <c r="E215">
        <v>3090</v>
      </c>
      <c r="F215" t="s">
        <v>33</v>
      </c>
      <c r="G215">
        <v>763043</v>
      </c>
      <c r="H215" t="s">
        <v>12</v>
      </c>
      <c r="I215" t="s">
        <v>34</v>
      </c>
      <c r="J215" t="s">
        <v>13</v>
      </c>
      <c r="K215">
        <v>4252132.700000002</v>
      </c>
      <c r="L215">
        <v>0.16</v>
      </c>
      <c r="M215">
        <v>3302.4</v>
      </c>
      <c r="N215">
        <v>1.1505743356871754</v>
      </c>
      <c r="O215">
        <v>0</v>
      </c>
      <c r="R215" s="33">
        <v>2823.6</v>
      </c>
      <c r="S215" s="48">
        <v>1</v>
      </c>
    </row>
    <row r="216" spans="1:19" x14ac:dyDescent="0.25">
      <c r="A216" t="s">
        <v>174</v>
      </c>
      <c r="B216">
        <v>46001</v>
      </c>
      <c r="C216">
        <v>124749</v>
      </c>
      <c r="D216">
        <v>3200</v>
      </c>
      <c r="E216">
        <v>320</v>
      </c>
      <c r="F216" t="s">
        <v>33</v>
      </c>
      <c r="G216">
        <v>763043</v>
      </c>
      <c r="H216" t="s">
        <v>12</v>
      </c>
      <c r="I216" t="s">
        <v>34</v>
      </c>
      <c r="J216" t="s">
        <v>13</v>
      </c>
      <c r="K216">
        <v>4255332.700000002</v>
      </c>
      <c r="L216">
        <v>0.16</v>
      </c>
      <c r="M216">
        <v>512</v>
      </c>
      <c r="N216">
        <v>1.1514402159721906</v>
      </c>
      <c r="O216">
        <v>0</v>
      </c>
      <c r="R216" s="33">
        <v>2874.51</v>
      </c>
      <c r="S216" s="48">
        <v>1</v>
      </c>
    </row>
    <row r="217" spans="1:19" x14ac:dyDescent="0.25">
      <c r="A217" t="s">
        <v>174</v>
      </c>
      <c r="B217">
        <v>46001</v>
      </c>
      <c r="C217">
        <v>124749</v>
      </c>
      <c r="D217">
        <v>639.99</v>
      </c>
      <c r="E217">
        <v>63.99</v>
      </c>
      <c r="F217" t="s">
        <v>33</v>
      </c>
      <c r="G217">
        <v>763043</v>
      </c>
      <c r="H217" t="s">
        <v>12</v>
      </c>
      <c r="I217" t="s">
        <v>34</v>
      </c>
      <c r="J217" t="s">
        <v>13</v>
      </c>
      <c r="K217">
        <v>4255972.6900000023</v>
      </c>
      <c r="L217">
        <v>0.16</v>
      </c>
      <c r="M217">
        <v>102.39840000000001</v>
      </c>
      <c r="N217">
        <v>1.1516133893233178</v>
      </c>
      <c r="O217">
        <v>0</v>
      </c>
      <c r="R217" s="33">
        <v>2899.27</v>
      </c>
      <c r="S217" s="48">
        <v>1</v>
      </c>
    </row>
    <row r="218" spans="1:19" x14ac:dyDescent="0.25">
      <c r="A218" t="s">
        <v>174</v>
      </c>
      <c r="B218">
        <v>46001</v>
      </c>
      <c r="C218">
        <v>124749</v>
      </c>
      <c r="D218">
        <v>-25</v>
      </c>
      <c r="E218">
        <v>0</v>
      </c>
      <c r="F218" t="s">
        <v>33</v>
      </c>
      <c r="G218">
        <v>763043</v>
      </c>
      <c r="H218" t="s">
        <v>12</v>
      </c>
      <c r="I218" t="s">
        <v>34</v>
      </c>
      <c r="J218" t="s">
        <v>13</v>
      </c>
      <c r="K218">
        <v>4255947.6900000023</v>
      </c>
      <c r="L218">
        <v>0.16</v>
      </c>
      <c r="M218">
        <v>-4</v>
      </c>
      <c r="N218">
        <v>1.1516066246335912</v>
      </c>
      <c r="O218">
        <v>0</v>
      </c>
      <c r="R218" s="33">
        <v>2983.05</v>
      </c>
      <c r="S218" s="48">
        <v>1</v>
      </c>
    </row>
    <row r="219" spans="1:19" x14ac:dyDescent="0.25">
      <c r="A219" t="s">
        <v>236</v>
      </c>
      <c r="B219">
        <v>46001</v>
      </c>
      <c r="C219">
        <v>167324</v>
      </c>
      <c r="D219">
        <v>41880</v>
      </c>
      <c r="E219">
        <v>1255</v>
      </c>
      <c r="F219" t="s">
        <v>33</v>
      </c>
      <c r="G219">
        <v>763043</v>
      </c>
      <c r="H219" t="s">
        <v>12</v>
      </c>
      <c r="I219" t="s">
        <v>34</v>
      </c>
      <c r="J219" t="s">
        <v>13</v>
      </c>
      <c r="K219">
        <v>4297827.6900000023</v>
      </c>
      <c r="L219">
        <v>0.16</v>
      </c>
      <c r="M219">
        <v>6700.8</v>
      </c>
      <c r="N219">
        <v>1.1629388328637291</v>
      </c>
      <c r="O219">
        <v>0</v>
      </c>
      <c r="R219" s="33">
        <v>3024</v>
      </c>
      <c r="S219" s="48">
        <v>1</v>
      </c>
    </row>
    <row r="220" spans="1:19" x14ac:dyDescent="0.25">
      <c r="A220" t="s">
        <v>236</v>
      </c>
      <c r="B220">
        <v>46001</v>
      </c>
      <c r="C220">
        <v>167324</v>
      </c>
      <c r="D220">
        <v>49977.63</v>
      </c>
      <c r="E220">
        <v>1147.7</v>
      </c>
      <c r="F220" t="s">
        <v>33</v>
      </c>
      <c r="G220">
        <v>763043</v>
      </c>
      <c r="H220" t="s">
        <v>12</v>
      </c>
      <c r="I220" t="s">
        <v>34</v>
      </c>
      <c r="J220" t="s">
        <v>13</v>
      </c>
      <c r="K220">
        <v>4347805.3200000022</v>
      </c>
      <c r="L220">
        <v>0.16</v>
      </c>
      <c r="M220">
        <v>7996.4207999999999</v>
      </c>
      <c r="N220">
        <v>1.176462159272726</v>
      </c>
      <c r="O220">
        <v>0</v>
      </c>
      <c r="R220" s="33">
        <v>3026.58</v>
      </c>
      <c r="S220" s="48">
        <v>1</v>
      </c>
    </row>
    <row r="221" spans="1:19" x14ac:dyDescent="0.25">
      <c r="A221" t="s">
        <v>237</v>
      </c>
      <c r="B221">
        <v>46005</v>
      </c>
      <c r="C221">
        <v>167324</v>
      </c>
      <c r="D221">
        <v>52143.71</v>
      </c>
      <c r="E221">
        <v>7841.62</v>
      </c>
      <c r="F221" t="s">
        <v>33</v>
      </c>
      <c r="G221">
        <v>763043</v>
      </c>
      <c r="H221" t="s">
        <v>12</v>
      </c>
      <c r="I221" t="s">
        <v>34</v>
      </c>
      <c r="J221" t="s">
        <v>13</v>
      </c>
      <c r="K221">
        <v>4399949.0300000021</v>
      </c>
      <c r="L221">
        <v>0.16</v>
      </c>
      <c r="M221">
        <v>8342.9935999999998</v>
      </c>
      <c r="N221">
        <v>1.19057160004665</v>
      </c>
      <c r="O221">
        <v>0</v>
      </c>
      <c r="R221" s="33">
        <v>3045</v>
      </c>
      <c r="S221" s="48">
        <v>1</v>
      </c>
    </row>
    <row r="222" spans="1:19" x14ac:dyDescent="0.25">
      <c r="A222" t="s">
        <v>238</v>
      </c>
      <c r="B222">
        <v>46008</v>
      </c>
      <c r="C222">
        <v>167324</v>
      </c>
      <c r="D222">
        <v>216872.5</v>
      </c>
      <c r="E222">
        <v>42252.5</v>
      </c>
      <c r="F222" t="s">
        <v>33</v>
      </c>
      <c r="G222">
        <v>763043</v>
      </c>
      <c r="H222" t="s">
        <v>12</v>
      </c>
      <c r="I222" t="s">
        <v>34</v>
      </c>
      <c r="J222" t="s">
        <v>13</v>
      </c>
      <c r="K222">
        <v>4616821.5300000021</v>
      </c>
      <c r="L222">
        <v>0.16</v>
      </c>
      <c r="M222">
        <v>34699.599999999999</v>
      </c>
      <c r="N222">
        <v>1.249254606956645</v>
      </c>
      <c r="O222">
        <v>0</v>
      </c>
      <c r="R222" s="33">
        <v>3060</v>
      </c>
      <c r="S222" s="48">
        <v>1</v>
      </c>
    </row>
    <row r="223" spans="1:19" x14ac:dyDescent="0.25">
      <c r="A223" t="s">
        <v>238</v>
      </c>
      <c r="B223">
        <v>46008</v>
      </c>
      <c r="C223">
        <v>167324</v>
      </c>
      <c r="D223">
        <v>24550</v>
      </c>
      <c r="E223">
        <v>11702.5</v>
      </c>
      <c r="F223" t="s">
        <v>33</v>
      </c>
      <c r="G223">
        <v>763043</v>
      </c>
      <c r="H223" t="s">
        <v>12</v>
      </c>
      <c r="I223" t="s">
        <v>34</v>
      </c>
      <c r="J223" t="s">
        <v>13</v>
      </c>
      <c r="K223">
        <v>4641371.5300000021</v>
      </c>
      <c r="L223">
        <v>0.18000000000000002</v>
      </c>
      <c r="M223">
        <v>4419.0000000000009</v>
      </c>
      <c r="N223">
        <v>1.2558975322682471</v>
      </c>
      <c r="O223">
        <v>1</v>
      </c>
      <c r="R223" s="33">
        <v>3103.45</v>
      </c>
      <c r="S223" s="48">
        <v>1</v>
      </c>
    </row>
    <row r="224" spans="1:19" x14ac:dyDescent="0.25">
      <c r="A224" t="s">
        <v>238</v>
      </c>
      <c r="B224">
        <v>46008</v>
      </c>
      <c r="C224">
        <v>167324</v>
      </c>
      <c r="D224">
        <v>0</v>
      </c>
      <c r="E224">
        <v>-100.83</v>
      </c>
      <c r="F224" t="s">
        <v>33</v>
      </c>
      <c r="G224">
        <v>763043</v>
      </c>
      <c r="H224" t="s">
        <v>12</v>
      </c>
      <c r="I224" t="s">
        <v>34</v>
      </c>
      <c r="J224" t="s">
        <v>13</v>
      </c>
      <c r="K224">
        <v>4641371.5300000021</v>
      </c>
      <c r="L224">
        <v>0.18000000000000002</v>
      </c>
      <c r="M224">
        <v>0</v>
      </c>
      <c r="N224">
        <v>1.2558975322682471</v>
      </c>
      <c r="O224">
        <v>1</v>
      </c>
      <c r="R224" s="33">
        <v>3123.6</v>
      </c>
      <c r="S224" s="48">
        <v>1</v>
      </c>
    </row>
    <row r="225" spans="1:19" x14ac:dyDescent="0.25">
      <c r="A225" t="s">
        <v>239</v>
      </c>
      <c r="B225">
        <v>46008</v>
      </c>
      <c r="C225">
        <v>167324</v>
      </c>
      <c r="D225">
        <v>233133.24</v>
      </c>
      <c r="E225">
        <v>66358.14</v>
      </c>
      <c r="F225" t="s">
        <v>33</v>
      </c>
      <c r="G225">
        <v>763043</v>
      </c>
      <c r="H225" t="s">
        <v>12</v>
      </c>
      <c r="I225" t="s">
        <v>34</v>
      </c>
      <c r="J225" t="s">
        <v>13</v>
      </c>
      <c r="K225">
        <v>4874504.7700000023</v>
      </c>
      <c r="L225">
        <v>0.18000000000000002</v>
      </c>
      <c r="M225">
        <v>41963.983200000002</v>
      </c>
      <c r="N225">
        <v>1.3189804936112923</v>
      </c>
      <c r="O225">
        <v>1</v>
      </c>
      <c r="R225" s="33">
        <v>3157.28</v>
      </c>
      <c r="S225" s="48">
        <v>1</v>
      </c>
    </row>
    <row r="226" spans="1:19" x14ac:dyDescent="0.25">
      <c r="A226" t="s">
        <v>239</v>
      </c>
      <c r="B226">
        <v>46008</v>
      </c>
      <c r="C226">
        <v>167324</v>
      </c>
      <c r="D226">
        <v>107599.96</v>
      </c>
      <c r="E226">
        <v>-42497.63</v>
      </c>
      <c r="F226" t="s">
        <v>33</v>
      </c>
      <c r="G226">
        <v>763043</v>
      </c>
      <c r="H226" t="s">
        <v>12</v>
      </c>
      <c r="I226" t="s">
        <v>34</v>
      </c>
      <c r="J226" t="s">
        <v>13</v>
      </c>
      <c r="K226">
        <v>4982104.7300000023</v>
      </c>
      <c r="L226">
        <v>0.18000000000000002</v>
      </c>
      <c r="M226">
        <v>19367.992800000004</v>
      </c>
      <c r="N226">
        <v>1.3480957073714288</v>
      </c>
      <c r="O226">
        <v>1</v>
      </c>
      <c r="R226" s="33">
        <v>3173.74</v>
      </c>
      <c r="S226" s="48">
        <v>1</v>
      </c>
    </row>
    <row r="227" spans="1:19" x14ac:dyDescent="0.25">
      <c r="A227" t="s">
        <v>239</v>
      </c>
      <c r="B227">
        <v>46008</v>
      </c>
      <c r="C227">
        <v>167324</v>
      </c>
      <c r="D227">
        <v>2000</v>
      </c>
      <c r="E227">
        <v>140</v>
      </c>
      <c r="F227" t="s">
        <v>33</v>
      </c>
      <c r="G227">
        <v>763043</v>
      </c>
      <c r="H227" t="s">
        <v>12</v>
      </c>
      <c r="I227" t="s">
        <v>34</v>
      </c>
      <c r="J227" t="s">
        <v>13</v>
      </c>
      <c r="K227">
        <v>4984104.7300000023</v>
      </c>
      <c r="L227">
        <v>0.18000000000000002</v>
      </c>
      <c r="M227">
        <v>360.00000000000006</v>
      </c>
      <c r="N227">
        <v>1.3486368825495634</v>
      </c>
      <c r="O227">
        <v>1</v>
      </c>
      <c r="R227" s="33">
        <v>3187.06</v>
      </c>
      <c r="S227" s="48">
        <v>1</v>
      </c>
    </row>
    <row r="228" spans="1:19" x14ac:dyDescent="0.25">
      <c r="A228" t="s">
        <v>239</v>
      </c>
      <c r="B228">
        <v>46008</v>
      </c>
      <c r="C228">
        <v>167324</v>
      </c>
      <c r="D228">
        <v>6000</v>
      </c>
      <c r="E228">
        <v>600</v>
      </c>
      <c r="F228" t="s">
        <v>33</v>
      </c>
      <c r="G228">
        <v>763043</v>
      </c>
      <c r="H228" t="s">
        <v>12</v>
      </c>
      <c r="I228" t="s">
        <v>34</v>
      </c>
      <c r="J228" t="s">
        <v>13</v>
      </c>
      <c r="K228">
        <v>4990104.7300000023</v>
      </c>
      <c r="L228">
        <v>0.18000000000000002</v>
      </c>
      <c r="M228">
        <v>1080.0000000000002</v>
      </c>
      <c r="N228">
        <v>1.3502604080839673</v>
      </c>
      <c r="O228">
        <v>1</v>
      </c>
      <c r="R228" s="33">
        <v>3200</v>
      </c>
      <c r="S228" s="48">
        <v>3</v>
      </c>
    </row>
    <row r="229" spans="1:19" x14ac:dyDescent="0.25">
      <c r="A229" t="s">
        <v>240</v>
      </c>
      <c r="B229">
        <v>46010</v>
      </c>
      <c r="C229">
        <v>167324</v>
      </c>
      <c r="D229">
        <v>744.8</v>
      </c>
      <c r="E229">
        <v>22.6</v>
      </c>
      <c r="F229" t="s">
        <v>33</v>
      </c>
      <c r="G229">
        <v>763043</v>
      </c>
      <c r="H229" t="s">
        <v>12</v>
      </c>
      <c r="I229" t="s">
        <v>34</v>
      </c>
      <c r="J229" t="s">
        <v>13</v>
      </c>
      <c r="K229">
        <v>4990849.5300000021</v>
      </c>
      <c r="L229">
        <v>0.18000000000000002</v>
      </c>
      <c r="M229">
        <v>134.06400000000002</v>
      </c>
      <c r="N229">
        <v>1.3504619417203045</v>
      </c>
      <c r="O229">
        <v>1</v>
      </c>
      <c r="R229" s="33">
        <v>3245.2</v>
      </c>
      <c r="S229" s="48">
        <v>1</v>
      </c>
    </row>
    <row r="230" spans="1:19" x14ac:dyDescent="0.25">
      <c r="A230" t="s">
        <v>240</v>
      </c>
      <c r="B230">
        <v>46010</v>
      </c>
      <c r="C230">
        <v>167324</v>
      </c>
      <c r="D230">
        <v>6302</v>
      </c>
      <c r="E230">
        <v>191.2</v>
      </c>
      <c r="F230" t="s">
        <v>33</v>
      </c>
      <c r="G230">
        <v>763043</v>
      </c>
      <c r="H230" t="s">
        <v>12</v>
      </c>
      <c r="I230" t="s">
        <v>34</v>
      </c>
      <c r="J230" t="s">
        <v>13</v>
      </c>
      <c r="K230">
        <v>4997151.5300000021</v>
      </c>
      <c r="L230">
        <v>0.18000000000000002</v>
      </c>
      <c r="M230">
        <v>1134.3600000000001</v>
      </c>
      <c r="N230">
        <v>1.3521671847066066</v>
      </c>
      <c r="O230">
        <v>1</v>
      </c>
      <c r="R230" s="33">
        <v>3276</v>
      </c>
      <c r="S230" s="48">
        <v>2</v>
      </c>
    </row>
    <row r="231" spans="1:19" x14ac:dyDescent="0.25">
      <c r="A231" t="s">
        <v>240</v>
      </c>
      <c r="B231">
        <v>46010</v>
      </c>
      <c r="C231">
        <v>167324</v>
      </c>
      <c r="D231">
        <v>321.39</v>
      </c>
      <c r="E231">
        <v>9.75</v>
      </c>
      <c r="F231" t="s">
        <v>33</v>
      </c>
      <c r="G231">
        <v>763043</v>
      </c>
      <c r="H231" t="s">
        <v>12</v>
      </c>
      <c r="I231" t="s">
        <v>34</v>
      </c>
      <c r="J231" t="s">
        <v>13</v>
      </c>
      <c r="K231">
        <v>4997472.9200000018</v>
      </c>
      <c r="L231">
        <v>0.18000000000000002</v>
      </c>
      <c r="M231">
        <v>57.850200000000001</v>
      </c>
      <c r="N231">
        <v>1.3522541488518567</v>
      </c>
      <c r="O231">
        <v>1</v>
      </c>
      <c r="R231" s="33">
        <v>3308.46</v>
      </c>
      <c r="S231" s="48">
        <v>1</v>
      </c>
    </row>
    <row r="232" spans="1:19" x14ac:dyDescent="0.25">
      <c r="A232" t="s">
        <v>240</v>
      </c>
      <c r="B232">
        <v>46010</v>
      </c>
      <c r="C232">
        <v>167324</v>
      </c>
      <c r="D232">
        <v>11906.38</v>
      </c>
      <c r="E232">
        <v>234.93</v>
      </c>
      <c r="F232" t="s">
        <v>33</v>
      </c>
      <c r="G232">
        <v>763043</v>
      </c>
      <c r="H232" t="s">
        <v>12</v>
      </c>
      <c r="I232" t="s">
        <v>34</v>
      </c>
      <c r="J232" t="s">
        <v>13</v>
      </c>
      <c r="K232">
        <v>5009379.3000000017</v>
      </c>
      <c r="L232">
        <v>0.18000000000000002</v>
      </c>
      <c r="M232">
        <v>2143.1484</v>
      </c>
      <c r="N232">
        <v>1.3554758675105756</v>
      </c>
      <c r="O232">
        <v>1</v>
      </c>
      <c r="R232" s="33">
        <v>3384.62</v>
      </c>
      <c r="S232" s="48">
        <v>1</v>
      </c>
    </row>
    <row r="233" spans="1:19" x14ac:dyDescent="0.25">
      <c r="A233" t="s">
        <v>240</v>
      </c>
      <c r="B233">
        <v>46010</v>
      </c>
      <c r="C233">
        <v>167324</v>
      </c>
      <c r="D233">
        <v>17091.77</v>
      </c>
      <c r="E233">
        <v>337.19</v>
      </c>
      <c r="F233" t="s">
        <v>33</v>
      </c>
      <c r="G233">
        <v>763043</v>
      </c>
      <c r="H233" t="s">
        <v>12</v>
      </c>
      <c r="I233" t="s">
        <v>34</v>
      </c>
      <c r="J233" t="s">
        <v>13</v>
      </c>
      <c r="K233">
        <v>5026471.0700000012</v>
      </c>
      <c r="L233">
        <v>0.18000000000000002</v>
      </c>
      <c r="M233">
        <v>3076.5186000000003</v>
      </c>
      <c r="N233">
        <v>1.3601006883477682</v>
      </c>
      <c r="O233">
        <v>1</v>
      </c>
      <c r="R233" s="33">
        <v>3417.78</v>
      </c>
      <c r="S233" s="48">
        <v>1</v>
      </c>
    </row>
    <row r="234" spans="1:19" x14ac:dyDescent="0.25">
      <c r="A234" t="s">
        <v>240</v>
      </c>
      <c r="B234">
        <v>46010</v>
      </c>
      <c r="C234">
        <v>167324</v>
      </c>
      <c r="D234">
        <v>1141.97</v>
      </c>
      <c r="E234">
        <v>0</v>
      </c>
      <c r="F234" t="s">
        <v>33</v>
      </c>
      <c r="G234">
        <v>763043</v>
      </c>
      <c r="H234" t="s">
        <v>12</v>
      </c>
      <c r="I234" t="s">
        <v>34</v>
      </c>
      <c r="J234" t="s">
        <v>13</v>
      </c>
      <c r="K234">
        <v>5027613.040000001</v>
      </c>
      <c r="L234">
        <v>0.18000000000000002</v>
      </c>
      <c r="M234">
        <v>205.55460000000002</v>
      </c>
      <c r="N234">
        <v>1.3604096912568553</v>
      </c>
      <c r="O234">
        <v>1</v>
      </c>
      <c r="R234" s="33">
        <v>3465</v>
      </c>
      <c r="S234" s="48">
        <v>1</v>
      </c>
    </row>
    <row r="235" spans="1:19" x14ac:dyDescent="0.25">
      <c r="A235" t="s">
        <v>241</v>
      </c>
      <c r="B235">
        <v>46011</v>
      </c>
      <c r="C235">
        <v>167324</v>
      </c>
      <c r="D235">
        <v>344869</v>
      </c>
      <c r="E235">
        <v>51086.400000000001</v>
      </c>
      <c r="F235" t="s">
        <v>33</v>
      </c>
      <c r="G235">
        <v>763043</v>
      </c>
      <c r="H235" t="s">
        <v>12</v>
      </c>
      <c r="I235" t="s">
        <v>34</v>
      </c>
      <c r="J235" t="s">
        <v>13</v>
      </c>
      <c r="K235">
        <v>5372482.040000001</v>
      </c>
      <c r="L235">
        <v>0.18000000000000002</v>
      </c>
      <c r="M235">
        <v>62076.420000000006</v>
      </c>
      <c r="N235">
        <v>1.4537269625109015</v>
      </c>
      <c r="O235">
        <v>1</v>
      </c>
      <c r="R235" s="33">
        <v>3474.18</v>
      </c>
      <c r="S235" s="48">
        <v>1</v>
      </c>
    </row>
    <row r="236" spans="1:19" x14ac:dyDescent="0.25">
      <c r="A236" t="s">
        <v>241</v>
      </c>
      <c r="B236">
        <v>46011</v>
      </c>
      <c r="C236">
        <v>167324</v>
      </c>
      <c r="D236">
        <v>126950.39999999999</v>
      </c>
      <c r="E236">
        <v>2504.84</v>
      </c>
      <c r="F236" t="s">
        <v>33</v>
      </c>
      <c r="G236">
        <v>763043</v>
      </c>
      <c r="H236" t="s">
        <v>12</v>
      </c>
      <c r="I236" t="s">
        <v>34</v>
      </c>
      <c r="J236" t="s">
        <v>13</v>
      </c>
      <c r="K236">
        <v>5499432.4400000013</v>
      </c>
      <c r="L236">
        <v>0.18000000000000002</v>
      </c>
      <c r="M236">
        <v>22851.072</v>
      </c>
      <c r="N236">
        <v>1.4880781651780295</v>
      </c>
      <c r="O236">
        <v>1</v>
      </c>
      <c r="R236" s="33">
        <v>3487.5</v>
      </c>
      <c r="S236" s="48">
        <v>1</v>
      </c>
    </row>
    <row r="237" spans="1:19" x14ac:dyDescent="0.25">
      <c r="A237" t="s">
        <v>241</v>
      </c>
      <c r="B237">
        <v>46011</v>
      </c>
      <c r="C237">
        <v>167324</v>
      </c>
      <c r="D237">
        <v>21404.94</v>
      </c>
      <c r="E237">
        <v>0</v>
      </c>
      <c r="F237" t="s">
        <v>33</v>
      </c>
      <c r="G237">
        <v>763043</v>
      </c>
      <c r="H237" t="s">
        <v>12</v>
      </c>
      <c r="I237" t="s">
        <v>34</v>
      </c>
      <c r="J237" t="s">
        <v>13</v>
      </c>
      <c r="K237">
        <v>5520837.3800000018</v>
      </c>
      <c r="L237">
        <v>0.18000000000000002</v>
      </c>
      <c r="M237">
        <v>3852.8892000000001</v>
      </c>
      <c r="N237">
        <v>1.4938700762867594</v>
      </c>
      <c r="O237">
        <v>1</v>
      </c>
      <c r="R237" s="33">
        <v>3543.76</v>
      </c>
      <c r="S237" s="48">
        <v>1</v>
      </c>
    </row>
    <row r="238" spans="1:19" x14ac:dyDescent="0.25">
      <c r="A238" t="s">
        <v>241</v>
      </c>
      <c r="B238">
        <v>46011</v>
      </c>
      <c r="C238">
        <v>167324</v>
      </c>
      <c r="D238">
        <v>0</v>
      </c>
      <c r="E238">
        <v>-1345</v>
      </c>
      <c r="F238" t="s">
        <v>33</v>
      </c>
      <c r="G238">
        <v>763043</v>
      </c>
      <c r="H238" t="s">
        <v>12</v>
      </c>
      <c r="I238" t="s">
        <v>34</v>
      </c>
      <c r="J238" t="s">
        <v>13</v>
      </c>
      <c r="K238">
        <v>5520837.3800000018</v>
      </c>
      <c r="L238">
        <v>0.18000000000000002</v>
      </c>
      <c r="M238">
        <v>0</v>
      </c>
      <c r="N238">
        <v>1.4938700762867594</v>
      </c>
      <c r="O238">
        <v>1</v>
      </c>
      <c r="R238" s="33">
        <v>3571.29</v>
      </c>
      <c r="S238" s="48">
        <v>1</v>
      </c>
    </row>
    <row r="239" spans="1:19" x14ac:dyDescent="0.25">
      <c r="A239" t="s">
        <v>242</v>
      </c>
      <c r="B239">
        <v>46011</v>
      </c>
      <c r="C239">
        <v>167324</v>
      </c>
      <c r="D239">
        <v>132538.17000000001</v>
      </c>
      <c r="E239">
        <v>18230.41</v>
      </c>
      <c r="F239" t="s">
        <v>33</v>
      </c>
      <c r="G239">
        <v>763043</v>
      </c>
      <c r="H239" t="s">
        <v>12</v>
      </c>
      <c r="I239" t="s">
        <v>34</v>
      </c>
      <c r="J239" t="s">
        <v>13</v>
      </c>
      <c r="K239">
        <v>5653375.5500000017</v>
      </c>
      <c r="L239">
        <v>0.18000000000000002</v>
      </c>
      <c r="M239">
        <v>23856.870600000006</v>
      </c>
      <c r="N239">
        <v>1.5297332601664497</v>
      </c>
      <c r="O239">
        <v>1</v>
      </c>
      <c r="R239" s="33">
        <v>3634.21</v>
      </c>
      <c r="S239" s="48">
        <v>1</v>
      </c>
    </row>
    <row r="240" spans="1:19" x14ac:dyDescent="0.25">
      <c r="A240" t="s">
        <v>242</v>
      </c>
      <c r="B240">
        <v>46011</v>
      </c>
      <c r="C240">
        <v>167324</v>
      </c>
      <c r="D240">
        <v>2874.51</v>
      </c>
      <c r="E240">
        <v>0</v>
      </c>
      <c r="F240" t="s">
        <v>33</v>
      </c>
      <c r="G240">
        <v>763043</v>
      </c>
      <c r="H240" t="s">
        <v>12</v>
      </c>
      <c r="I240" t="s">
        <v>34</v>
      </c>
      <c r="J240" t="s">
        <v>13</v>
      </c>
      <c r="K240">
        <v>5656250.0600000015</v>
      </c>
      <c r="L240">
        <v>0.18000000000000002</v>
      </c>
      <c r="M240">
        <v>517.41180000000008</v>
      </c>
      <c r="N240">
        <v>1.5305110668970994</v>
      </c>
      <c r="O240">
        <v>1</v>
      </c>
      <c r="R240" s="33">
        <v>3723.36</v>
      </c>
      <c r="S240" s="48">
        <v>1</v>
      </c>
    </row>
    <row r="241" spans="1:19" x14ac:dyDescent="0.25">
      <c r="A241" t="s">
        <v>243</v>
      </c>
      <c r="B241">
        <v>46012</v>
      </c>
      <c r="C241">
        <v>167324</v>
      </c>
      <c r="D241">
        <v>75357.36</v>
      </c>
      <c r="E241">
        <v>9795.01</v>
      </c>
      <c r="F241" t="s">
        <v>33</v>
      </c>
      <c r="G241">
        <v>763043</v>
      </c>
      <c r="H241" t="s">
        <v>12</v>
      </c>
      <c r="I241" t="s">
        <v>34</v>
      </c>
      <c r="J241" t="s">
        <v>13</v>
      </c>
      <c r="K241">
        <v>5731607.4200000018</v>
      </c>
      <c r="L241">
        <v>0.18000000000000002</v>
      </c>
      <c r="M241">
        <v>13564.324800000002</v>
      </c>
      <c r="N241">
        <v>1.5509018332579751</v>
      </c>
      <c r="O241">
        <v>1</v>
      </c>
      <c r="R241" s="33">
        <v>3800</v>
      </c>
      <c r="S241" s="48">
        <v>1</v>
      </c>
    </row>
    <row r="242" spans="1:19" x14ac:dyDescent="0.25">
      <c r="A242" t="s">
        <v>243</v>
      </c>
      <c r="B242">
        <v>46012</v>
      </c>
      <c r="C242">
        <v>167324</v>
      </c>
      <c r="D242">
        <v>1501.03</v>
      </c>
      <c r="E242">
        <v>0</v>
      </c>
      <c r="F242" t="s">
        <v>33</v>
      </c>
      <c r="G242">
        <v>763043</v>
      </c>
      <c r="H242" t="s">
        <v>12</v>
      </c>
      <c r="I242" t="s">
        <v>34</v>
      </c>
      <c r="J242" t="s">
        <v>13</v>
      </c>
      <c r="K242">
        <v>5733108.450000002</v>
      </c>
      <c r="L242">
        <v>0.18000000000000002</v>
      </c>
      <c r="M242">
        <v>270.18540000000002</v>
      </c>
      <c r="N242">
        <v>1.5513079933467928</v>
      </c>
      <c r="O242">
        <v>1</v>
      </c>
      <c r="R242" s="33">
        <v>3807.04</v>
      </c>
      <c r="S242" s="48">
        <v>1</v>
      </c>
    </row>
    <row r="243" spans="1:19" x14ac:dyDescent="0.25">
      <c r="A243" t="s">
        <v>244</v>
      </c>
      <c r="B243">
        <v>46012</v>
      </c>
      <c r="C243">
        <v>167324</v>
      </c>
      <c r="D243">
        <v>281706.31</v>
      </c>
      <c r="E243">
        <v>27972.080000000002</v>
      </c>
      <c r="F243" t="s">
        <v>33</v>
      </c>
      <c r="G243">
        <v>763043</v>
      </c>
      <c r="H243" t="s">
        <v>12</v>
      </c>
      <c r="I243" t="s">
        <v>34</v>
      </c>
      <c r="J243" t="s">
        <v>13</v>
      </c>
      <c r="K243">
        <v>6014814.7600000016</v>
      </c>
      <c r="L243">
        <v>0.18000000000000002</v>
      </c>
      <c r="M243">
        <v>50707.135800000004</v>
      </c>
      <c r="N243">
        <v>1.6275342245947346</v>
      </c>
      <c r="O243">
        <v>1</v>
      </c>
      <c r="R243" s="33">
        <v>3897.6</v>
      </c>
      <c r="S243" s="48">
        <v>1</v>
      </c>
    </row>
    <row r="244" spans="1:19" x14ac:dyDescent="0.25">
      <c r="A244" t="s">
        <v>244</v>
      </c>
      <c r="B244">
        <v>46012</v>
      </c>
      <c r="C244">
        <v>167324</v>
      </c>
      <c r="D244">
        <v>142876.44</v>
      </c>
      <c r="E244">
        <v>20511.78</v>
      </c>
      <c r="F244" t="s">
        <v>33</v>
      </c>
      <c r="G244">
        <v>763043</v>
      </c>
      <c r="H244" t="s">
        <v>12</v>
      </c>
      <c r="I244" t="s">
        <v>34</v>
      </c>
      <c r="J244" t="s">
        <v>13</v>
      </c>
      <c r="K244">
        <v>6157691.200000002</v>
      </c>
      <c r="L244">
        <v>0.18000000000000002</v>
      </c>
      <c r="M244">
        <v>25717.759200000004</v>
      </c>
      <c r="N244">
        <v>1.6661948160288518</v>
      </c>
      <c r="O244">
        <v>1</v>
      </c>
      <c r="R244" s="33">
        <v>3958</v>
      </c>
      <c r="S244" s="48">
        <v>1</v>
      </c>
    </row>
    <row r="245" spans="1:19" x14ac:dyDescent="0.25">
      <c r="A245" t="s">
        <v>244</v>
      </c>
      <c r="B245">
        <v>46012</v>
      </c>
      <c r="C245">
        <v>167324</v>
      </c>
      <c r="D245">
        <v>1742.56</v>
      </c>
      <c r="E245">
        <v>0</v>
      </c>
      <c r="F245" t="s">
        <v>33</v>
      </c>
      <c r="G245">
        <v>763043</v>
      </c>
      <c r="H245" t="s">
        <v>12</v>
      </c>
      <c r="I245" t="s">
        <v>34</v>
      </c>
      <c r="J245" t="s">
        <v>13</v>
      </c>
      <c r="K245">
        <v>6159433.7600000016</v>
      </c>
      <c r="L245">
        <v>0.18000000000000002</v>
      </c>
      <c r="M245">
        <v>313.66080000000005</v>
      </c>
      <c r="N245">
        <v>1.6666663311380567</v>
      </c>
      <c r="O245">
        <v>1</v>
      </c>
      <c r="R245" s="33">
        <v>3990</v>
      </c>
      <c r="S245" s="48">
        <v>3</v>
      </c>
    </row>
    <row r="246" spans="1:19" x14ac:dyDescent="0.25">
      <c r="A246" t="s">
        <v>305</v>
      </c>
      <c r="B246">
        <v>45773</v>
      </c>
      <c r="C246">
        <v>480019</v>
      </c>
      <c r="D246">
        <v>1475</v>
      </c>
      <c r="E246">
        <v>420</v>
      </c>
      <c r="F246" t="s">
        <v>33</v>
      </c>
      <c r="G246">
        <v>763043</v>
      </c>
      <c r="H246" t="s">
        <v>12</v>
      </c>
      <c r="I246" t="s">
        <v>38</v>
      </c>
      <c r="J246" t="s">
        <v>13</v>
      </c>
      <c r="K246">
        <v>1475</v>
      </c>
      <c r="L246">
        <v>0.08</v>
      </c>
      <c r="M246">
        <v>118</v>
      </c>
      <c r="N246">
        <v>1.2790828758986099E-2</v>
      </c>
      <c r="O246">
        <v>0</v>
      </c>
      <c r="R246" s="33">
        <v>3994.45</v>
      </c>
      <c r="S246" s="48">
        <v>1</v>
      </c>
    </row>
    <row r="247" spans="1:19" x14ac:dyDescent="0.25">
      <c r="A247" t="s">
        <v>115</v>
      </c>
      <c r="B247">
        <v>45899</v>
      </c>
      <c r="C247">
        <v>44613</v>
      </c>
      <c r="D247">
        <v>114092</v>
      </c>
      <c r="E247">
        <v>38827</v>
      </c>
      <c r="F247" t="s">
        <v>33</v>
      </c>
      <c r="G247">
        <v>763043</v>
      </c>
      <c r="H247" t="s">
        <v>12</v>
      </c>
      <c r="I247" t="s">
        <v>38</v>
      </c>
      <c r="J247" t="s">
        <v>13</v>
      </c>
      <c r="K247">
        <v>115567</v>
      </c>
      <c r="L247">
        <v>0.23</v>
      </c>
      <c r="M247">
        <v>26241.16</v>
      </c>
      <c r="N247">
        <v>1.0021679370777943</v>
      </c>
      <c r="O247">
        <v>0</v>
      </c>
      <c r="R247" s="33">
        <v>4102.66</v>
      </c>
      <c r="S247" s="48">
        <v>1</v>
      </c>
    </row>
    <row r="248" spans="1:19" x14ac:dyDescent="0.25">
      <c r="A248" t="s">
        <v>161</v>
      </c>
      <c r="B248">
        <v>45996</v>
      </c>
      <c r="C248">
        <v>79209</v>
      </c>
      <c r="D248">
        <v>1665</v>
      </c>
      <c r="E248">
        <v>666</v>
      </c>
      <c r="F248" t="s">
        <v>33</v>
      </c>
      <c r="G248">
        <v>763043</v>
      </c>
      <c r="H248" t="s">
        <v>12</v>
      </c>
      <c r="I248" t="s">
        <v>38</v>
      </c>
      <c r="J248" t="s">
        <v>13</v>
      </c>
      <c r="K248">
        <v>117232</v>
      </c>
      <c r="L248">
        <v>0.23</v>
      </c>
      <c r="M248">
        <v>382.95</v>
      </c>
      <c r="N248">
        <v>1.0166063980159039</v>
      </c>
      <c r="O248">
        <v>0</v>
      </c>
      <c r="R248" s="33">
        <v>4121.6400000000003</v>
      </c>
      <c r="S248" s="48">
        <v>1</v>
      </c>
    </row>
    <row r="249" spans="1:19" x14ac:dyDescent="0.25">
      <c r="A249" t="s">
        <v>234</v>
      </c>
      <c r="B249">
        <v>45996</v>
      </c>
      <c r="C249">
        <v>167324</v>
      </c>
      <c r="D249">
        <v>40381</v>
      </c>
      <c r="E249">
        <v>17026</v>
      </c>
      <c r="F249" t="s">
        <v>33</v>
      </c>
      <c r="G249">
        <v>763043</v>
      </c>
      <c r="H249" t="s">
        <v>12</v>
      </c>
      <c r="I249" t="s">
        <v>38</v>
      </c>
      <c r="J249" t="s">
        <v>13</v>
      </c>
      <c r="K249">
        <v>157613</v>
      </c>
      <c r="L249">
        <v>0.26</v>
      </c>
      <c r="M249">
        <v>10499.06</v>
      </c>
      <c r="N249">
        <v>1.366780266569543</v>
      </c>
      <c r="O249">
        <v>1</v>
      </c>
      <c r="R249" s="33">
        <v>4124.84</v>
      </c>
      <c r="S249" s="48">
        <v>1</v>
      </c>
    </row>
    <row r="250" spans="1:19" x14ac:dyDescent="0.25">
      <c r="A250" t="s">
        <v>234</v>
      </c>
      <c r="B250">
        <v>45996</v>
      </c>
      <c r="C250">
        <v>167324</v>
      </c>
      <c r="D250">
        <v>2550</v>
      </c>
      <c r="E250">
        <v>1020</v>
      </c>
      <c r="F250" t="s">
        <v>33</v>
      </c>
      <c r="G250">
        <v>763043</v>
      </c>
      <c r="H250" t="s">
        <v>12</v>
      </c>
      <c r="I250" t="s">
        <v>38</v>
      </c>
      <c r="J250" t="s">
        <v>13</v>
      </c>
      <c r="K250">
        <v>160163</v>
      </c>
      <c r="L250">
        <v>0.26</v>
      </c>
      <c r="M250">
        <v>663</v>
      </c>
      <c r="N250">
        <v>1.3888932247630446</v>
      </c>
      <c r="O250">
        <v>1</v>
      </c>
      <c r="R250" s="33">
        <v>4127.42</v>
      </c>
      <c r="S250" s="48">
        <v>1</v>
      </c>
    </row>
    <row r="251" spans="1:19" x14ac:dyDescent="0.25">
      <c r="A251" t="s">
        <v>57</v>
      </c>
      <c r="B251">
        <v>45661</v>
      </c>
      <c r="C251">
        <v>38966</v>
      </c>
      <c r="D251">
        <v>103582.2</v>
      </c>
      <c r="E251">
        <v>12863.1</v>
      </c>
      <c r="F251" t="s">
        <v>33</v>
      </c>
      <c r="G251">
        <v>1260</v>
      </c>
      <c r="H251" t="s">
        <v>14</v>
      </c>
      <c r="I251" t="s">
        <v>34</v>
      </c>
      <c r="J251" t="s">
        <v>11</v>
      </c>
      <c r="K251">
        <v>103582.2</v>
      </c>
      <c r="L251">
        <v>7.0000000000000007E-2</v>
      </c>
      <c r="M251">
        <v>7250.7540000000008</v>
      </c>
      <c r="N251">
        <v>2.9713436940894809E-2</v>
      </c>
      <c r="O251">
        <v>0</v>
      </c>
      <c r="R251" s="33">
        <v>4180</v>
      </c>
      <c r="S251" s="48">
        <v>1</v>
      </c>
    </row>
    <row r="252" spans="1:19" x14ac:dyDescent="0.25">
      <c r="A252" t="s">
        <v>57</v>
      </c>
      <c r="B252">
        <v>45661</v>
      </c>
      <c r="C252">
        <v>38966</v>
      </c>
      <c r="D252">
        <v>22000</v>
      </c>
      <c r="E252">
        <v>2260.6999999999998</v>
      </c>
      <c r="F252" t="s">
        <v>33</v>
      </c>
      <c r="G252">
        <v>1260</v>
      </c>
      <c r="H252" t="s">
        <v>14</v>
      </c>
      <c r="I252" t="s">
        <v>34</v>
      </c>
      <c r="J252" t="s">
        <v>11</v>
      </c>
      <c r="K252">
        <v>125582.2</v>
      </c>
      <c r="L252">
        <v>7.0000000000000007E-2</v>
      </c>
      <c r="M252">
        <v>1540.0000000000002</v>
      </c>
      <c r="N252">
        <v>3.6024324455348894E-2</v>
      </c>
      <c r="O252">
        <v>0</v>
      </c>
      <c r="R252" s="33">
        <v>4204.2</v>
      </c>
      <c r="S252" s="48">
        <v>1</v>
      </c>
    </row>
    <row r="253" spans="1:19" x14ac:dyDescent="0.25">
      <c r="A253" t="s">
        <v>57</v>
      </c>
      <c r="B253">
        <v>45661</v>
      </c>
      <c r="C253">
        <v>38966</v>
      </c>
      <c r="D253">
        <v>7768.68</v>
      </c>
      <c r="E253">
        <v>0</v>
      </c>
      <c r="F253" t="s">
        <v>33</v>
      </c>
      <c r="G253">
        <v>1260</v>
      </c>
      <c r="H253" t="s">
        <v>14</v>
      </c>
      <c r="I253" t="s">
        <v>34</v>
      </c>
      <c r="J253" t="s">
        <v>11</v>
      </c>
      <c r="K253">
        <v>133350.88</v>
      </c>
      <c r="L253">
        <v>7.0000000000000007E-2</v>
      </c>
      <c r="M253">
        <v>543.80760000000009</v>
      </c>
      <c r="N253">
        <v>3.8252836528793854E-2</v>
      </c>
      <c r="O253">
        <v>0</v>
      </c>
      <c r="R253" s="33">
        <v>4223.6000000000004</v>
      </c>
      <c r="S253" s="48">
        <v>1</v>
      </c>
    </row>
    <row r="254" spans="1:19" x14ac:dyDescent="0.25">
      <c r="A254" t="s">
        <v>182</v>
      </c>
      <c r="B254">
        <v>45669</v>
      </c>
      <c r="C254">
        <v>166022</v>
      </c>
      <c r="D254">
        <v>4180</v>
      </c>
      <c r="E254">
        <v>668.8</v>
      </c>
      <c r="F254" t="s">
        <v>33</v>
      </c>
      <c r="G254">
        <v>1260</v>
      </c>
      <c r="H254" t="s">
        <v>14</v>
      </c>
      <c r="I254" t="s">
        <v>34</v>
      </c>
      <c r="J254" t="s">
        <v>11</v>
      </c>
      <c r="K254">
        <v>137530.88</v>
      </c>
      <c r="L254">
        <v>7.0000000000000007E-2</v>
      </c>
      <c r="M254">
        <v>292.60000000000002</v>
      </c>
      <c r="N254">
        <v>3.945190515654013E-2</v>
      </c>
      <c r="O254">
        <v>0</v>
      </c>
      <c r="R254" s="33">
        <v>4255.21</v>
      </c>
      <c r="S254" s="48">
        <v>1</v>
      </c>
    </row>
    <row r="255" spans="1:19" x14ac:dyDescent="0.25">
      <c r="A255" t="s">
        <v>249</v>
      </c>
      <c r="B255">
        <v>45673</v>
      </c>
      <c r="C255">
        <v>167620</v>
      </c>
      <c r="D255">
        <v>14490</v>
      </c>
      <c r="E255">
        <v>2604.96</v>
      </c>
      <c r="F255" t="s">
        <v>33</v>
      </c>
      <c r="G255">
        <v>1260</v>
      </c>
      <c r="H255" t="s">
        <v>14</v>
      </c>
      <c r="I255" t="s">
        <v>34</v>
      </c>
      <c r="J255" t="s">
        <v>11</v>
      </c>
      <c r="K255">
        <v>152020.88</v>
      </c>
      <c r="L255">
        <v>7.0000000000000007E-2</v>
      </c>
      <c r="M255">
        <v>1014.3000000000001</v>
      </c>
      <c r="N255">
        <v>4.3608485160378296E-2</v>
      </c>
      <c r="O255">
        <v>0</v>
      </c>
      <c r="R255" s="33">
        <v>4257.07</v>
      </c>
      <c r="S255" s="48">
        <v>1</v>
      </c>
    </row>
    <row r="256" spans="1:19" x14ac:dyDescent="0.25">
      <c r="A256" t="s">
        <v>275</v>
      </c>
      <c r="B256">
        <v>45696</v>
      </c>
      <c r="C256">
        <v>170594</v>
      </c>
      <c r="D256">
        <v>10172.870000000001</v>
      </c>
      <c r="E256">
        <v>1073.4100000000001</v>
      </c>
      <c r="F256" t="s">
        <v>33</v>
      </c>
      <c r="G256">
        <v>1260</v>
      </c>
      <c r="H256" t="s">
        <v>14</v>
      </c>
      <c r="I256" t="s">
        <v>34</v>
      </c>
      <c r="J256" t="s">
        <v>11</v>
      </c>
      <c r="K256">
        <v>162193.75</v>
      </c>
      <c r="L256">
        <v>7.0000000000000007E-2</v>
      </c>
      <c r="M256">
        <v>712.10090000000014</v>
      </c>
      <c r="N256">
        <v>4.6526659627158504E-2</v>
      </c>
      <c r="O256">
        <v>0</v>
      </c>
      <c r="R256" s="33">
        <v>4259.1400000000003</v>
      </c>
      <c r="S256" s="48">
        <v>1</v>
      </c>
    </row>
    <row r="257" spans="1:19" x14ac:dyDescent="0.25">
      <c r="A257" t="s">
        <v>183</v>
      </c>
      <c r="B257">
        <v>45703</v>
      </c>
      <c r="C257">
        <v>166022</v>
      </c>
      <c r="D257">
        <v>3994.45</v>
      </c>
      <c r="E257">
        <v>399.41</v>
      </c>
      <c r="F257" t="s">
        <v>33</v>
      </c>
      <c r="G257">
        <v>1260</v>
      </c>
      <c r="H257" t="s">
        <v>14</v>
      </c>
      <c r="I257" t="s">
        <v>34</v>
      </c>
      <c r="J257" t="s">
        <v>11</v>
      </c>
      <c r="K257">
        <v>166188.20000000001</v>
      </c>
      <c r="L257">
        <v>7.0000000000000007E-2</v>
      </c>
      <c r="M257">
        <v>279.61150000000004</v>
      </c>
      <c r="N257">
        <v>4.7672501655890827E-2</v>
      </c>
      <c r="O257">
        <v>0</v>
      </c>
      <c r="R257" s="33">
        <v>4350</v>
      </c>
      <c r="S257" s="48">
        <v>1</v>
      </c>
    </row>
    <row r="258" spans="1:19" x14ac:dyDescent="0.25">
      <c r="A258" t="s">
        <v>41</v>
      </c>
      <c r="B258">
        <v>45711</v>
      </c>
      <c r="C258">
        <v>33490</v>
      </c>
      <c r="D258">
        <v>10696</v>
      </c>
      <c r="E258">
        <v>1176</v>
      </c>
      <c r="F258" t="s">
        <v>33</v>
      </c>
      <c r="G258">
        <v>1260</v>
      </c>
      <c r="H258" t="s">
        <v>14</v>
      </c>
      <c r="I258" t="s">
        <v>34</v>
      </c>
      <c r="J258" t="s">
        <v>11</v>
      </c>
      <c r="K258">
        <v>176884.2</v>
      </c>
      <c r="L258">
        <v>7.0000000000000007E-2</v>
      </c>
      <c r="M258">
        <v>748.72</v>
      </c>
      <c r="N258">
        <v>5.0740740422009052E-2</v>
      </c>
      <c r="O258">
        <v>0</v>
      </c>
      <c r="R258" s="33">
        <v>4490.72</v>
      </c>
      <c r="S258" s="48">
        <v>1</v>
      </c>
    </row>
    <row r="259" spans="1:19" x14ac:dyDescent="0.25">
      <c r="A259" t="s">
        <v>42</v>
      </c>
      <c r="B259">
        <v>45714</v>
      </c>
      <c r="C259">
        <v>33490</v>
      </c>
      <c r="D259">
        <v>597.03</v>
      </c>
      <c r="E259">
        <v>89.57</v>
      </c>
      <c r="F259" t="s">
        <v>33</v>
      </c>
      <c r="G259">
        <v>1260</v>
      </c>
      <c r="H259" t="s">
        <v>14</v>
      </c>
      <c r="I259" t="s">
        <v>34</v>
      </c>
      <c r="J259" t="s">
        <v>11</v>
      </c>
      <c r="K259">
        <v>177481.23</v>
      </c>
      <c r="L259">
        <v>7.0000000000000007E-2</v>
      </c>
      <c r="M259">
        <v>41.792100000000005</v>
      </c>
      <c r="N259">
        <v>5.0912003566225168E-2</v>
      </c>
      <c r="O259">
        <v>0</v>
      </c>
      <c r="R259" s="33">
        <v>4545.6000000000004</v>
      </c>
      <c r="S259" s="48">
        <v>1</v>
      </c>
    </row>
    <row r="260" spans="1:19" x14ac:dyDescent="0.25">
      <c r="A260" t="s">
        <v>42</v>
      </c>
      <c r="B260">
        <v>45714</v>
      </c>
      <c r="C260">
        <v>33490</v>
      </c>
      <c r="D260">
        <v>44.78</v>
      </c>
      <c r="E260">
        <v>0</v>
      </c>
      <c r="F260" t="s">
        <v>33</v>
      </c>
      <c r="G260">
        <v>1260</v>
      </c>
      <c r="H260" t="s">
        <v>14</v>
      </c>
      <c r="I260" t="s">
        <v>34</v>
      </c>
      <c r="J260" t="s">
        <v>11</v>
      </c>
      <c r="K260">
        <v>177526.01</v>
      </c>
      <c r="L260">
        <v>7.0000000000000007E-2</v>
      </c>
      <c r="M260">
        <v>3.1346000000000003</v>
      </c>
      <c r="N260">
        <v>5.0924849090902315E-2</v>
      </c>
      <c r="O260">
        <v>0</v>
      </c>
      <c r="R260" s="33">
        <v>4601.12</v>
      </c>
      <c r="S260" s="48">
        <v>1</v>
      </c>
    </row>
    <row r="261" spans="1:19" x14ac:dyDescent="0.25">
      <c r="A261" t="s">
        <v>175</v>
      </c>
      <c r="B261">
        <v>45723</v>
      </c>
      <c r="C261">
        <v>126279</v>
      </c>
      <c r="D261">
        <v>46500</v>
      </c>
      <c r="E261">
        <v>2054.25</v>
      </c>
      <c r="F261" t="s">
        <v>33</v>
      </c>
      <c r="G261">
        <v>1260</v>
      </c>
      <c r="H261" t="s">
        <v>14</v>
      </c>
      <c r="I261" t="s">
        <v>34</v>
      </c>
      <c r="J261" t="s">
        <v>11</v>
      </c>
      <c r="K261">
        <v>224026.01</v>
      </c>
      <c r="L261">
        <v>7.0000000000000007E-2</v>
      </c>
      <c r="M261">
        <v>3255.0000000000005</v>
      </c>
      <c r="N261">
        <v>6.4263770428271166E-2</v>
      </c>
      <c r="O261">
        <v>0</v>
      </c>
      <c r="R261" s="33">
        <v>4620</v>
      </c>
      <c r="S261" s="48">
        <v>1</v>
      </c>
    </row>
    <row r="262" spans="1:19" x14ac:dyDescent="0.25">
      <c r="A262" t="s">
        <v>175</v>
      </c>
      <c r="B262">
        <v>45723</v>
      </c>
      <c r="C262">
        <v>126279</v>
      </c>
      <c r="D262">
        <v>3487.5</v>
      </c>
      <c r="E262">
        <v>0</v>
      </c>
      <c r="F262" t="s">
        <v>33</v>
      </c>
      <c r="G262">
        <v>1260</v>
      </c>
      <c r="H262" t="s">
        <v>14</v>
      </c>
      <c r="I262" t="s">
        <v>34</v>
      </c>
      <c r="J262" t="s">
        <v>11</v>
      </c>
      <c r="K262">
        <v>227513.51</v>
      </c>
      <c r="L262">
        <v>7.0000000000000007E-2</v>
      </c>
      <c r="M262">
        <v>244.12500000000003</v>
      </c>
      <c r="N262">
        <v>6.5264189528573838E-2</v>
      </c>
      <c r="O262">
        <v>0</v>
      </c>
      <c r="R262" s="33">
        <v>4729.5200000000004</v>
      </c>
      <c r="S262" s="48">
        <v>1</v>
      </c>
    </row>
    <row r="263" spans="1:19" x14ac:dyDescent="0.25">
      <c r="A263" t="s">
        <v>176</v>
      </c>
      <c r="B263">
        <v>45723</v>
      </c>
      <c r="C263">
        <v>126279</v>
      </c>
      <c r="D263">
        <v>750</v>
      </c>
      <c r="E263">
        <v>37.5</v>
      </c>
      <c r="F263" t="s">
        <v>33</v>
      </c>
      <c r="G263">
        <v>1260</v>
      </c>
      <c r="H263" t="s">
        <v>14</v>
      </c>
      <c r="I263" t="s">
        <v>34</v>
      </c>
      <c r="J263" t="s">
        <v>11</v>
      </c>
      <c r="K263">
        <v>228263.51</v>
      </c>
      <c r="L263">
        <v>7.0000000000000007E-2</v>
      </c>
      <c r="M263">
        <v>52.500000000000007</v>
      </c>
      <c r="N263">
        <v>6.5479333421112049E-2</v>
      </c>
      <c r="O263">
        <v>0</v>
      </c>
      <c r="R263" s="33">
        <v>4753.93</v>
      </c>
      <c r="S263" s="48">
        <v>1</v>
      </c>
    </row>
    <row r="264" spans="1:19" x14ac:dyDescent="0.25">
      <c r="A264" t="s">
        <v>145</v>
      </c>
      <c r="B264">
        <v>45728</v>
      </c>
      <c r="C264">
        <v>69609</v>
      </c>
      <c r="D264">
        <v>40600</v>
      </c>
      <c r="E264">
        <v>4060</v>
      </c>
      <c r="F264" t="s">
        <v>33</v>
      </c>
      <c r="G264">
        <v>1260</v>
      </c>
      <c r="H264" t="s">
        <v>14</v>
      </c>
      <c r="I264" t="s">
        <v>34</v>
      </c>
      <c r="J264" t="s">
        <v>11</v>
      </c>
      <c r="K264">
        <v>268863.51</v>
      </c>
      <c r="L264">
        <v>7.0000000000000007E-2</v>
      </c>
      <c r="M264">
        <v>2842.0000000000005</v>
      </c>
      <c r="N264">
        <v>7.712578947051367E-2</v>
      </c>
      <c r="O264">
        <v>0</v>
      </c>
      <c r="R264" s="33">
        <v>4812</v>
      </c>
      <c r="S264" s="48">
        <v>1</v>
      </c>
    </row>
    <row r="265" spans="1:19" x14ac:dyDescent="0.25">
      <c r="A265" t="s">
        <v>145</v>
      </c>
      <c r="B265">
        <v>45728</v>
      </c>
      <c r="C265">
        <v>69609</v>
      </c>
      <c r="D265">
        <v>9338.7999999999993</v>
      </c>
      <c r="E265">
        <v>933.8</v>
      </c>
      <c r="F265" t="s">
        <v>33</v>
      </c>
      <c r="G265">
        <v>1260</v>
      </c>
      <c r="H265" t="s">
        <v>14</v>
      </c>
      <c r="I265" t="s">
        <v>34</v>
      </c>
      <c r="J265" t="s">
        <v>11</v>
      </c>
      <c r="K265">
        <v>278202.31</v>
      </c>
      <c r="L265">
        <v>7.0000000000000007E-2</v>
      </c>
      <c r="M265">
        <v>653.71600000000001</v>
      </c>
      <c r="N265">
        <v>7.9804703848694744E-2</v>
      </c>
      <c r="O265">
        <v>0</v>
      </c>
      <c r="R265" s="33">
        <v>4874.0200000000004</v>
      </c>
      <c r="S265" s="48">
        <v>1</v>
      </c>
    </row>
    <row r="266" spans="1:19" x14ac:dyDescent="0.25">
      <c r="A266" t="s">
        <v>145</v>
      </c>
      <c r="B266">
        <v>45728</v>
      </c>
      <c r="C266">
        <v>69609</v>
      </c>
      <c r="D266">
        <v>3045</v>
      </c>
      <c r="E266">
        <v>0</v>
      </c>
      <c r="F266" t="s">
        <v>33</v>
      </c>
      <c r="G266">
        <v>1260</v>
      </c>
      <c r="H266" t="s">
        <v>14</v>
      </c>
      <c r="I266" t="s">
        <v>34</v>
      </c>
      <c r="J266" t="s">
        <v>11</v>
      </c>
      <c r="K266">
        <v>281247.31</v>
      </c>
      <c r="L266">
        <v>7.0000000000000007E-2</v>
      </c>
      <c r="M266">
        <v>213.15000000000003</v>
      </c>
      <c r="N266">
        <v>8.0678188052399874E-2</v>
      </c>
      <c r="O266">
        <v>0</v>
      </c>
      <c r="R266" s="33">
        <v>5000</v>
      </c>
      <c r="S266" s="48">
        <v>1</v>
      </c>
    </row>
    <row r="267" spans="1:19" x14ac:dyDescent="0.25">
      <c r="A267" t="s">
        <v>43</v>
      </c>
      <c r="B267">
        <v>45736</v>
      </c>
      <c r="C267">
        <v>33490</v>
      </c>
      <c r="D267">
        <v>42493.89</v>
      </c>
      <c r="E267">
        <v>5100.49</v>
      </c>
      <c r="F267" t="s">
        <v>33</v>
      </c>
      <c r="G267">
        <v>1260</v>
      </c>
      <c r="H267" t="s">
        <v>14</v>
      </c>
      <c r="I267" t="s">
        <v>34</v>
      </c>
      <c r="J267" t="s">
        <v>11</v>
      </c>
      <c r="K267">
        <v>323741.2</v>
      </c>
      <c r="L267">
        <v>7.0000000000000007E-2</v>
      </c>
      <c r="M267">
        <v>2974.5723000000003</v>
      </c>
      <c r="N267">
        <v>9.2867922590653754E-2</v>
      </c>
      <c r="O267">
        <v>0</v>
      </c>
      <c r="R267" s="33">
        <v>5016.91</v>
      </c>
      <c r="S267" s="48">
        <v>1</v>
      </c>
    </row>
    <row r="268" spans="1:19" x14ac:dyDescent="0.25">
      <c r="A268" t="s">
        <v>43</v>
      </c>
      <c r="B268">
        <v>45736</v>
      </c>
      <c r="C268">
        <v>33490</v>
      </c>
      <c r="D268">
        <v>3187.06</v>
      </c>
      <c r="E268">
        <v>0</v>
      </c>
      <c r="F268" t="s">
        <v>33</v>
      </c>
      <c r="G268">
        <v>1260</v>
      </c>
      <c r="H268" t="s">
        <v>14</v>
      </c>
      <c r="I268" t="s">
        <v>34</v>
      </c>
      <c r="J268" t="s">
        <v>11</v>
      </c>
      <c r="K268">
        <v>326928.26</v>
      </c>
      <c r="L268">
        <v>7.0000000000000007E-2</v>
      </c>
      <c r="M268">
        <v>223.09420000000003</v>
      </c>
      <c r="N268">
        <v>9.3782157916190836E-2</v>
      </c>
      <c r="O268">
        <v>0</v>
      </c>
      <c r="R268" s="33">
        <v>5150</v>
      </c>
      <c r="S268" s="48">
        <v>1</v>
      </c>
    </row>
    <row r="269" spans="1:19" x14ac:dyDescent="0.25">
      <c r="A269" t="s">
        <v>276</v>
      </c>
      <c r="B269">
        <v>45739</v>
      </c>
      <c r="C269">
        <v>170594</v>
      </c>
      <c r="D269">
        <v>41019.89</v>
      </c>
      <c r="E269">
        <v>4101.62</v>
      </c>
      <c r="F269" t="s">
        <v>33</v>
      </c>
      <c r="G269">
        <v>1260</v>
      </c>
      <c r="H269" t="s">
        <v>14</v>
      </c>
      <c r="I269" t="s">
        <v>34</v>
      </c>
      <c r="J269" t="s">
        <v>11</v>
      </c>
      <c r="K269">
        <v>367948.15</v>
      </c>
      <c r="L269">
        <v>7.0000000000000007E-2</v>
      </c>
      <c r="M269">
        <v>2871.3923000000004</v>
      </c>
      <c r="N269">
        <v>0.1055490629909763</v>
      </c>
      <c r="O269">
        <v>0</v>
      </c>
      <c r="R269" s="33">
        <v>5227.59</v>
      </c>
      <c r="S269" s="48">
        <v>1</v>
      </c>
    </row>
    <row r="270" spans="1:19" x14ac:dyDescent="0.25">
      <c r="A270" t="s">
        <v>276</v>
      </c>
      <c r="B270">
        <v>45739</v>
      </c>
      <c r="C270">
        <v>170594</v>
      </c>
      <c r="D270">
        <v>1077.0899999999999</v>
      </c>
      <c r="E270">
        <v>107.7</v>
      </c>
      <c r="F270" t="s">
        <v>33</v>
      </c>
      <c r="G270">
        <v>1260</v>
      </c>
      <c r="H270" t="s">
        <v>14</v>
      </c>
      <c r="I270" t="s">
        <v>34</v>
      </c>
      <c r="J270" t="s">
        <v>11</v>
      </c>
      <c r="K270">
        <v>369025.24000000005</v>
      </c>
      <c r="L270">
        <v>7.0000000000000007E-2</v>
      </c>
      <c r="M270">
        <v>75.396299999999997</v>
      </c>
      <c r="N270">
        <v>0.10585803543792828</v>
      </c>
      <c r="O270">
        <v>0</v>
      </c>
      <c r="R270" s="33">
        <v>5344.2</v>
      </c>
      <c r="S270" s="48">
        <v>2</v>
      </c>
    </row>
    <row r="271" spans="1:19" x14ac:dyDescent="0.25">
      <c r="A271" t="s">
        <v>276</v>
      </c>
      <c r="B271">
        <v>45739</v>
      </c>
      <c r="C271">
        <v>170594</v>
      </c>
      <c r="D271">
        <v>3157.28</v>
      </c>
      <c r="E271">
        <v>0</v>
      </c>
      <c r="F271" t="s">
        <v>33</v>
      </c>
      <c r="G271">
        <v>1260</v>
      </c>
      <c r="H271" t="s">
        <v>14</v>
      </c>
      <c r="I271" t="s">
        <v>34</v>
      </c>
      <c r="J271" t="s">
        <v>11</v>
      </c>
      <c r="K271">
        <v>372182.52000000008</v>
      </c>
      <c r="L271">
        <v>7.0000000000000007E-2</v>
      </c>
      <c r="M271">
        <v>221.00960000000003</v>
      </c>
      <c r="N271">
        <v>0.10676372811663899</v>
      </c>
      <c r="O271">
        <v>0</v>
      </c>
      <c r="R271" s="33">
        <v>5383.15</v>
      </c>
      <c r="S271" s="48">
        <v>1</v>
      </c>
    </row>
    <row r="272" spans="1:19" x14ac:dyDescent="0.25">
      <c r="A272" t="s">
        <v>65</v>
      </c>
      <c r="B272">
        <v>45745</v>
      </c>
      <c r="C272">
        <v>39257</v>
      </c>
      <c r="D272">
        <v>1210.04</v>
      </c>
      <c r="E272">
        <v>96.84</v>
      </c>
      <c r="F272" t="s">
        <v>33</v>
      </c>
      <c r="G272">
        <v>1260</v>
      </c>
      <c r="H272" t="s">
        <v>14</v>
      </c>
      <c r="I272" t="s">
        <v>34</v>
      </c>
      <c r="J272" t="s">
        <v>11</v>
      </c>
      <c r="K272">
        <v>373392.56000000006</v>
      </c>
      <c r="L272">
        <v>7.0000000000000007E-2</v>
      </c>
      <c r="M272">
        <v>84.702800000000011</v>
      </c>
      <c r="N272">
        <v>0.10711083840427489</v>
      </c>
      <c r="O272">
        <v>0</v>
      </c>
      <c r="R272" s="33">
        <v>5491</v>
      </c>
      <c r="S272" s="48">
        <v>1</v>
      </c>
    </row>
    <row r="273" spans="1:19" x14ac:dyDescent="0.25">
      <c r="A273" t="s">
        <v>65</v>
      </c>
      <c r="B273">
        <v>45745</v>
      </c>
      <c r="C273">
        <v>39257</v>
      </c>
      <c r="D273">
        <v>90.76</v>
      </c>
      <c r="E273">
        <v>0</v>
      </c>
      <c r="F273" t="s">
        <v>33</v>
      </c>
      <c r="G273">
        <v>1260</v>
      </c>
      <c r="H273" t="s">
        <v>14</v>
      </c>
      <c r="I273" t="s">
        <v>34</v>
      </c>
      <c r="J273" t="s">
        <v>11</v>
      </c>
      <c r="K273">
        <v>373483.32000000007</v>
      </c>
      <c r="L273">
        <v>7.0000000000000007E-2</v>
      </c>
      <c r="M273">
        <v>6.3532000000000011</v>
      </c>
      <c r="N273">
        <v>0.10713687368385726</v>
      </c>
      <c r="O273">
        <v>0</v>
      </c>
      <c r="R273" s="33">
        <v>5573.62</v>
      </c>
      <c r="S273" s="48">
        <v>1</v>
      </c>
    </row>
    <row r="274" spans="1:19" x14ac:dyDescent="0.25">
      <c r="A274" t="s">
        <v>139</v>
      </c>
      <c r="B274">
        <v>45745</v>
      </c>
      <c r="C274">
        <v>69202</v>
      </c>
      <c r="D274">
        <v>89060</v>
      </c>
      <c r="E274">
        <v>15140.01</v>
      </c>
      <c r="F274" t="s">
        <v>33</v>
      </c>
      <c r="G274">
        <v>1260</v>
      </c>
      <c r="H274" t="s">
        <v>14</v>
      </c>
      <c r="I274" t="s">
        <v>34</v>
      </c>
      <c r="J274" t="s">
        <v>11</v>
      </c>
      <c r="K274">
        <v>462543.32000000007</v>
      </c>
      <c r="L274">
        <v>7.0000000000000007E-2</v>
      </c>
      <c r="M274">
        <v>6234.2000000000007</v>
      </c>
      <c r="N274">
        <v>0.13268449377646094</v>
      </c>
      <c r="O274">
        <v>0</v>
      </c>
      <c r="R274" s="33">
        <v>5592.21</v>
      </c>
      <c r="S274" s="48">
        <v>1</v>
      </c>
    </row>
    <row r="275" spans="1:19" x14ac:dyDescent="0.25">
      <c r="A275" t="s">
        <v>58</v>
      </c>
      <c r="B275">
        <v>45746</v>
      </c>
      <c r="C275">
        <v>38966</v>
      </c>
      <c r="D275">
        <v>54702.04</v>
      </c>
      <c r="E275">
        <v>2733.54</v>
      </c>
      <c r="F275" t="s">
        <v>33</v>
      </c>
      <c r="G275">
        <v>1260</v>
      </c>
      <c r="H275" t="s">
        <v>14</v>
      </c>
      <c r="I275" t="s">
        <v>34</v>
      </c>
      <c r="J275" t="s">
        <v>11</v>
      </c>
      <c r="K275">
        <v>517245.36000000004</v>
      </c>
      <c r="L275">
        <v>7.0000000000000007E-2</v>
      </c>
      <c r="M275">
        <v>3829.1428000000005</v>
      </c>
      <c r="N275">
        <v>0.14837624019696855</v>
      </c>
      <c r="O275">
        <v>0</v>
      </c>
      <c r="R275" s="33">
        <v>5606.49</v>
      </c>
      <c r="S275" s="48">
        <v>1</v>
      </c>
    </row>
    <row r="276" spans="1:19" x14ac:dyDescent="0.25">
      <c r="A276" t="s">
        <v>58</v>
      </c>
      <c r="B276">
        <v>45746</v>
      </c>
      <c r="C276">
        <v>38966</v>
      </c>
      <c r="D276">
        <v>4102.66</v>
      </c>
      <c r="E276">
        <v>0</v>
      </c>
      <c r="F276" t="s">
        <v>33</v>
      </c>
      <c r="G276">
        <v>1260</v>
      </c>
      <c r="H276" t="s">
        <v>14</v>
      </c>
      <c r="I276" t="s">
        <v>34</v>
      </c>
      <c r="J276" t="s">
        <v>11</v>
      </c>
      <c r="K276">
        <v>521348.02</v>
      </c>
      <c r="L276">
        <v>7.0000000000000007E-2</v>
      </c>
      <c r="M276">
        <v>287.18620000000004</v>
      </c>
      <c r="N276">
        <v>0.14955312318651628</v>
      </c>
      <c r="O276">
        <v>0</v>
      </c>
      <c r="R276" s="33">
        <v>5640</v>
      </c>
      <c r="S276" s="48">
        <v>1</v>
      </c>
    </row>
    <row r="277" spans="1:19" x14ac:dyDescent="0.25">
      <c r="A277" t="s">
        <v>177</v>
      </c>
      <c r="B277">
        <v>45764</v>
      </c>
      <c r="C277">
        <v>131058</v>
      </c>
      <c r="D277">
        <v>2250</v>
      </c>
      <c r="E277">
        <v>450</v>
      </c>
      <c r="F277" t="s">
        <v>33</v>
      </c>
      <c r="G277">
        <v>1260</v>
      </c>
      <c r="H277" t="s">
        <v>14</v>
      </c>
      <c r="I277" t="s">
        <v>34</v>
      </c>
      <c r="J277" t="s">
        <v>11</v>
      </c>
      <c r="K277">
        <v>523598.02</v>
      </c>
      <c r="L277">
        <v>7.0000000000000007E-2</v>
      </c>
      <c r="M277">
        <v>157.50000000000003</v>
      </c>
      <c r="N277">
        <v>0.15019855486413089</v>
      </c>
      <c r="O277">
        <v>0</v>
      </c>
      <c r="R277" s="33">
        <v>5648</v>
      </c>
      <c r="S277" s="48">
        <v>1</v>
      </c>
    </row>
    <row r="278" spans="1:19" x14ac:dyDescent="0.25">
      <c r="A278" t="s">
        <v>178</v>
      </c>
      <c r="B278">
        <v>45766</v>
      </c>
      <c r="C278">
        <v>131058</v>
      </c>
      <c r="D278">
        <v>18610.330000000002</v>
      </c>
      <c r="E278">
        <v>3403.33</v>
      </c>
      <c r="F278" t="s">
        <v>33</v>
      </c>
      <c r="G278">
        <v>1260</v>
      </c>
      <c r="H278" t="s">
        <v>14</v>
      </c>
      <c r="I278" t="s">
        <v>34</v>
      </c>
      <c r="J278" t="s">
        <v>11</v>
      </c>
      <c r="K278">
        <v>542208.35</v>
      </c>
      <c r="L278">
        <v>7.0000000000000007E-2</v>
      </c>
      <c r="M278">
        <v>1302.7231000000002</v>
      </c>
      <c r="N278">
        <v>0.155537086647625</v>
      </c>
      <c r="O278">
        <v>0</v>
      </c>
      <c r="R278" s="33">
        <v>5664.13</v>
      </c>
      <c r="S278" s="48">
        <v>1</v>
      </c>
    </row>
    <row r="279" spans="1:19" x14ac:dyDescent="0.25">
      <c r="A279" t="s">
        <v>246</v>
      </c>
      <c r="B279">
        <v>45766</v>
      </c>
      <c r="C279">
        <v>167528</v>
      </c>
      <c r="D279">
        <v>60904.07</v>
      </c>
      <c r="E279">
        <v>4874.57</v>
      </c>
      <c r="F279" t="s">
        <v>33</v>
      </c>
      <c r="G279">
        <v>1260</v>
      </c>
      <c r="H279" t="s">
        <v>14</v>
      </c>
      <c r="I279" t="s">
        <v>34</v>
      </c>
      <c r="J279" t="s">
        <v>11</v>
      </c>
      <c r="K279">
        <v>603112.41999999993</v>
      </c>
      <c r="L279">
        <v>7.0000000000000007E-2</v>
      </c>
      <c r="M279">
        <v>4263.2849000000006</v>
      </c>
      <c r="N279">
        <v>0.17300793823591759</v>
      </c>
      <c r="O279">
        <v>0</v>
      </c>
      <c r="R279" s="33">
        <v>5866.82</v>
      </c>
      <c r="S279" s="48">
        <v>1</v>
      </c>
    </row>
    <row r="280" spans="1:19" x14ac:dyDescent="0.25">
      <c r="A280" t="s">
        <v>246</v>
      </c>
      <c r="B280">
        <v>45766</v>
      </c>
      <c r="C280">
        <v>167528</v>
      </c>
      <c r="D280">
        <v>891.48</v>
      </c>
      <c r="E280">
        <v>0</v>
      </c>
      <c r="F280" t="s">
        <v>33</v>
      </c>
      <c r="G280">
        <v>1260</v>
      </c>
      <c r="H280" t="s">
        <v>14</v>
      </c>
      <c r="I280" t="s">
        <v>34</v>
      </c>
      <c r="J280" t="s">
        <v>11</v>
      </c>
      <c r="K280">
        <v>604003.89999999991</v>
      </c>
      <c r="L280">
        <v>7.0000000000000007E-2</v>
      </c>
      <c r="M280">
        <v>62.403600000000004</v>
      </c>
      <c r="N280">
        <v>0.17326366687234421</v>
      </c>
      <c r="O280">
        <v>0</v>
      </c>
      <c r="R280" s="33">
        <v>6000</v>
      </c>
      <c r="S280" s="48">
        <v>2</v>
      </c>
    </row>
    <row r="281" spans="1:19" x14ac:dyDescent="0.25">
      <c r="A281" t="s">
        <v>59</v>
      </c>
      <c r="B281">
        <v>45770</v>
      </c>
      <c r="C281">
        <v>38966</v>
      </c>
      <c r="D281">
        <v>16000</v>
      </c>
      <c r="E281">
        <v>4800</v>
      </c>
      <c r="F281" t="s">
        <v>33</v>
      </c>
      <c r="G281">
        <v>1260</v>
      </c>
      <c r="H281" t="s">
        <v>14</v>
      </c>
      <c r="I281" t="s">
        <v>34</v>
      </c>
      <c r="J281" t="s">
        <v>11</v>
      </c>
      <c r="K281">
        <v>620003.89999999991</v>
      </c>
      <c r="L281">
        <v>7.0000000000000007E-2</v>
      </c>
      <c r="M281">
        <v>1120</v>
      </c>
      <c r="N281">
        <v>0.17785340324649263</v>
      </c>
      <c r="O281">
        <v>0</v>
      </c>
      <c r="R281" s="33">
        <v>6008.07</v>
      </c>
      <c r="S281" s="48">
        <v>1</v>
      </c>
    </row>
    <row r="282" spans="1:19" x14ac:dyDescent="0.25">
      <c r="A282" t="s">
        <v>60</v>
      </c>
      <c r="B282">
        <v>45771</v>
      </c>
      <c r="C282">
        <v>38966</v>
      </c>
      <c r="D282">
        <v>162754</v>
      </c>
      <c r="E282">
        <v>24408</v>
      </c>
      <c r="F282" t="s">
        <v>33</v>
      </c>
      <c r="G282">
        <v>1260</v>
      </c>
      <c r="H282" t="s">
        <v>14</v>
      </c>
      <c r="I282" t="s">
        <v>34</v>
      </c>
      <c r="J282" t="s">
        <v>11</v>
      </c>
      <c r="K282">
        <v>782757.89999999991</v>
      </c>
      <c r="L282">
        <v>7.0000000000000007E-2</v>
      </c>
      <c r="M282">
        <v>11392.78</v>
      </c>
      <c r="N282">
        <v>0.22454077536137718</v>
      </c>
      <c r="O282">
        <v>0</v>
      </c>
      <c r="R282" s="33">
        <v>6016.54</v>
      </c>
      <c r="S282" s="48">
        <v>1</v>
      </c>
    </row>
    <row r="283" spans="1:19" x14ac:dyDescent="0.25">
      <c r="A283" t="s">
        <v>247</v>
      </c>
      <c r="B283">
        <v>45772</v>
      </c>
      <c r="C283">
        <v>167528</v>
      </c>
      <c r="D283">
        <v>111587.41</v>
      </c>
      <c r="E283">
        <v>21203.41</v>
      </c>
      <c r="F283" t="s">
        <v>33</v>
      </c>
      <c r="G283">
        <v>1260</v>
      </c>
      <c r="H283" t="s">
        <v>14</v>
      </c>
      <c r="I283" t="s">
        <v>34</v>
      </c>
      <c r="J283" t="s">
        <v>11</v>
      </c>
      <c r="K283">
        <v>894345.30999999994</v>
      </c>
      <c r="L283">
        <v>7.0000000000000007E-2</v>
      </c>
      <c r="M283">
        <v>7811.1187000000009</v>
      </c>
      <c r="N283">
        <v>0.25655057502225304</v>
      </c>
      <c r="O283">
        <v>0</v>
      </c>
      <c r="R283" s="33">
        <v>6171.2</v>
      </c>
      <c r="S283" s="48">
        <v>1</v>
      </c>
    </row>
    <row r="284" spans="1:19" x14ac:dyDescent="0.25">
      <c r="A284" t="s">
        <v>247</v>
      </c>
      <c r="B284">
        <v>45772</v>
      </c>
      <c r="C284">
        <v>167528</v>
      </c>
      <c r="D284">
        <v>5866.82</v>
      </c>
      <c r="E284">
        <v>0</v>
      </c>
      <c r="F284" t="s">
        <v>33</v>
      </c>
      <c r="G284">
        <v>1260</v>
      </c>
      <c r="H284" t="s">
        <v>14</v>
      </c>
      <c r="I284" t="s">
        <v>34</v>
      </c>
      <c r="J284" t="s">
        <v>11</v>
      </c>
      <c r="K284">
        <v>900212.12999999989</v>
      </c>
      <c r="L284">
        <v>7.0000000000000007E-2</v>
      </c>
      <c r="M284">
        <v>410.67740000000003</v>
      </c>
      <c r="N284">
        <v>0.25823352234441438</v>
      </c>
      <c r="O284">
        <v>0</v>
      </c>
      <c r="R284" s="33">
        <v>6193.5</v>
      </c>
      <c r="S284" s="48">
        <v>1</v>
      </c>
    </row>
    <row r="285" spans="1:19" x14ac:dyDescent="0.25">
      <c r="A285" t="s">
        <v>149</v>
      </c>
      <c r="B285">
        <v>45784</v>
      </c>
      <c r="C285">
        <v>70610</v>
      </c>
      <c r="D285">
        <v>8894.1</v>
      </c>
      <c r="E285">
        <v>1157.4000000000001</v>
      </c>
      <c r="F285" t="s">
        <v>33</v>
      </c>
      <c r="G285">
        <v>1260</v>
      </c>
      <c r="H285" t="s">
        <v>14</v>
      </c>
      <c r="I285" t="s">
        <v>34</v>
      </c>
      <c r="J285" t="s">
        <v>11</v>
      </c>
      <c r="K285">
        <v>909106.22999999986</v>
      </c>
      <c r="L285">
        <v>7.0000000000000007E-2</v>
      </c>
      <c r="M285">
        <v>622.5870000000001</v>
      </c>
      <c r="N285">
        <v>0.26078487073724643</v>
      </c>
      <c r="O285">
        <v>0</v>
      </c>
      <c r="R285" s="33">
        <v>6302</v>
      </c>
      <c r="S285" s="48">
        <v>1</v>
      </c>
    </row>
    <row r="286" spans="1:19" x14ac:dyDescent="0.25">
      <c r="A286" t="s">
        <v>149</v>
      </c>
      <c r="B286">
        <v>45784</v>
      </c>
      <c r="C286">
        <v>70610</v>
      </c>
      <c r="D286">
        <v>9825.18</v>
      </c>
      <c r="E286">
        <v>1278.58</v>
      </c>
      <c r="F286" t="s">
        <v>33</v>
      </c>
      <c r="G286">
        <v>1260</v>
      </c>
      <c r="H286" t="s">
        <v>14</v>
      </c>
      <c r="I286" t="s">
        <v>34</v>
      </c>
      <c r="J286" t="s">
        <v>11</v>
      </c>
      <c r="K286">
        <v>918931.40999999992</v>
      </c>
      <c r="L286">
        <v>7.0000000000000007E-2</v>
      </c>
      <c r="M286">
        <v>687.76260000000013</v>
      </c>
      <c r="N286">
        <v>0.2636033073640312</v>
      </c>
      <c r="O286">
        <v>0</v>
      </c>
      <c r="R286" s="33">
        <v>6421.92</v>
      </c>
      <c r="S286" s="48">
        <v>1</v>
      </c>
    </row>
    <row r="287" spans="1:19" x14ac:dyDescent="0.25">
      <c r="A287" t="s">
        <v>149</v>
      </c>
      <c r="B287">
        <v>45784</v>
      </c>
      <c r="C287">
        <v>70610</v>
      </c>
      <c r="D287">
        <v>667.07</v>
      </c>
      <c r="E287">
        <v>0</v>
      </c>
      <c r="F287" t="s">
        <v>33</v>
      </c>
      <c r="G287">
        <v>1260</v>
      </c>
      <c r="H287" t="s">
        <v>14</v>
      </c>
      <c r="I287" t="s">
        <v>34</v>
      </c>
      <c r="J287" t="s">
        <v>11</v>
      </c>
      <c r="K287">
        <v>919598.47999999986</v>
      </c>
      <c r="L287">
        <v>7.0000000000000007E-2</v>
      </c>
      <c r="M287">
        <v>46.694900000000011</v>
      </c>
      <c r="N287">
        <v>0.26379466207922514</v>
      </c>
      <c r="O287">
        <v>0</v>
      </c>
      <c r="R287" s="33">
        <v>6630</v>
      </c>
      <c r="S287" s="48">
        <v>1</v>
      </c>
    </row>
    <row r="288" spans="1:19" x14ac:dyDescent="0.25">
      <c r="A288" t="s">
        <v>267</v>
      </c>
      <c r="B288">
        <v>45784</v>
      </c>
      <c r="C288">
        <v>169718</v>
      </c>
      <c r="D288">
        <v>1772.76</v>
      </c>
      <c r="E288">
        <v>212.76</v>
      </c>
      <c r="F288" t="s">
        <v>33</v>
      </c>
      <c r="G288">
        <v>1260</v>
      </c>
      <c r="H288" t="s">
        <v>14</v>
      </c>
      <c r="I288" t="s">
        <v>34</v>
      </c>
      <c r="J288" t="s">
        <v>11</v>
      </c>
      <c r="K288">
        <v>921371.23999999987</v>
      </c>
      <c r="L288">
        <v>7.0000000000000007E-2</v>
      </c>
      <c r="M288">
        <v>124.09320000000001</v>
      </c>
      <c r="N288">
        <v>0.26430319339513986</v>
      </c>
      <c r="O288">
        <v>0</v>
      </c>
      <c r="R288" s="33">
        <v>6651</v>
      </c>
      <c r="S288" s="48">
        <v>1</v>
      </c>
    </row>
    <row r="289" spans="1:19" x14ac:dyDescent="0.25">
      <c r="A289" t="s">
        <v>267</v>
      </c>
      <c r="B289">
        <v>45784</v>
      </c>
      <c r="C289">
        <v>169718</v>
      </c>
      <c r="D289">
        <v>26887.22</v>
      </c>
      <c r="E289">
        <v>3227.22</v>
      </c>
      <c r="F289" t="s">
        <v>33</v>
      </c>
      <c r="G289">
        <v>1260</v>
      </c>
      <c r="H289" t="s">
        <v>14</v>
      </c>
      <c r="I289" t="s">
        <v>34</v>
      </c>
      <c r="J289" t="s">
        <v>11</v>
      </c>
      <c r="K289">
        <v>948258.45999999985</v>
      </c>
      <c r="L289">
        <v>7.0000000000000007E-2</v>
      </c>
      <c r="M289">
        <v>1882.1054000000004</v>
      </c>
      <c r="N289">
        <v>0.27201602162224803</v>
      </c>
      <c r="O289">
        <v>0</v>
      </c>
      <c r="R289" s="33">
        <v>6762.5</v>
      </c>
      <c r="S289" s="48">
        <v>1</v>
      </c>
    </row>
    <row r="290" spans="1:19" x14ac:dyDescent="0.25">
      <c r="A290" t="s">
        <v>267</v>
      </c>
      <c r="B290">
        <v>45784</v>
      </c>
      <c r="C290">
        <v>169718</v>
      </c>
      <c r="D290">
        <v>42655.9</v>
      </c>
      <c r="E290">
        <v>5119.8999999999996</v>
      </c>
      <c r="F290" t="s">
        <v>33</v>
      </c>
      <c r="G290">
        <v>1260</v>
      </c>
      <c r="H290" t="s">
        <v>14</v>
      </c>
      <c r="I290" t="s">
        <v>34</v>
      </c>
      <c r="J290" t="s">
        <v>11</v>
      </c>
      <c r="K290">
        <v>990914.35999999987</v>
      </c>
      <c r="L290">
        <v>7.0000000000000007E-2</v>
      </c>
      <c r="M290">
        <v>2985.9130000000005</v>
      </c>
      <c r="N290">
        <v>0.28425223010987538</v>
      </c>
      <c r="O290">
        <v>0</v>
      </c>
      <c r="R290" s="33">
        <v>6772.4</v>
      </c>
      <c r="S290" s="48">
        <v>1</v>
      </c>
    </row>
    <row r="291" spans="1:19" x14ac:dyDescent="0.25">
      <c r="A291" t="s">
        <v>267</v>
      </c>
      <c r="B291">
        <v>45784</v>
      </c>
      <c r="C291">
        <v>169718</v>
      </c>
      <c r="D291">
        <v>2265.41</v>
      </c>
      <c r="E291">
        <v>0</v>
      </c>
      <c r="F291" t="s">
        <v>33</v>
      </c>
      <c r="G291">
        <v>1260</v>
      </c>
      <c r="H291" t="s">
        <v>14</v>
      </c>
      <c r="I291" t="s">
        <v>34</v>
      </c>
      <c r="J291" t="s">
        <v>11</v>
      </c>
      <c r="K291">
        <v>993179.7699999999</v>
      </c>
      <c r="L291">
        <v>7.0000000000000007E-2</v>
      </c>
      <c r="M291">
        <v>158.5787</v>
      </c>
      <c r="N291">
        <v>0.28490208227733538</v>
      </c>
      <c r="O291">
        <v>0</v>
      </c>
      <c r="R291" s="33">
        <v>6934</v>
      </c>
      <c r="S291" s="48">
        <v>1</v>
      </c>
    </row>
    <row r="292" spans="1:19" x14ac:dyDescent="0.25">
      <c r="A292" t="s">
        <v>184</v>
      </c>
      <c r="B292">
        <v>45785</v>
      </c>
      <c r="C292">
        <v>166022</v>
      </c>
      <c r="D292">
        <v>920</v>
      </c>
      <c r="E292">
        <v>99</v>
      </c>
      <c r="F292" t="s">
        <v>33</v>
      </c>
      <c r="G292">
        <v>1260</v>
      </c>
      <c r="H292" t="s">
        <v>14</v>
      </c>
      <c r="I292" t="s">
        <v>34</v>
      </c>
      <c r="J292" t="s">
        <v>11</v>
      </c>
      <c r="K292">
        <v>994099.7699999999</v>
      </c>
      <c r="L292">
        <v>7.0000000000000007E-2</v>
      </c>
      <c r="M292">
        <v>64.400000000000006</v>
      </c>
      <c r="N292">
        <v>0.28516599211884891</v>
      </c>
      <c r="O292">
        <v>0</v>
      </c>
      <c r="R292" s="33">
        <v>7068.93</v>
      </c>
      <c r="S292" s="48">
        <v>1</v>
      </c>
    </row>
    <row r="293" spans="1:19" x14ac:dyDescent="0.25">
      <c r="A293" t="s">
        <v>184</v>
      </c>
      <c r="B293">
        <v>45785</v>
      </c>
      <c r="C293">
        <v>166022</v>
      </c>
      <c r="D293">
        <v>23110.639999999999</v>
      </c>
      <c r="E293">
        <v>2316.48</v>
      </c>
      <c r="F293" t="s">
        <v>33</v>
      </c>
      <c r="G293">
        <v>1260</v>
      </c>
      <c r="H293" t="s">
        <v>14</v>
      </c>
      <c r="I293" t="s">
        <v>34</v>
      </c>
      <c r="J293" t="s">
        <v>11</v>
      </c>
      <c r="K293">
        <v>1017210.4099999999</v>
      </c>
      <c r="L293">
        <v>7.0000000000000007E-2</v>
      </c>
      <c r="M293">
        <v>1617.7448000000002</v>
      </c>
      <c r="N293">
        <v>0.29179547618371449</v>
      </c>
      <c r="O293">
        <v>0</v>
      </c>
      <c r="R293" s="33">
        <v>7071.16</v>
      </c>
      <c r="S293" s="48">
        <v>1</v>
      </c>
    </row>
    <row r="294" spans="1:19" x14ac:dyDescent="0.25">
      <c r="A294" t="s">
        <v>184</v>
      </c>
      <c r="B294">
        <v>45785</v>
      </c>
      <c r="C294">
        <v>166022</v>
      </c>
      <c r="D294">
        <v>1802.3</v>
      </c>
      <c r="E294">
        <v>0</v>
      </c>
      <c r="F294" t="s">
        <v>33</v>
      </c>
      <c r="G294">
        <v>1260</v>
      </c>
      <c r="H294" t="s">
        <v>14</v>
      </c>
      <c r="I294" t="s">
        <v>34</v>
      </c>
      <c r="J294" t="s">
        <v>11</v>
      </c>
      <c r="K294">
        <v>1019012.71</v>
      </c>
      <c r="L294">
        <v>7.0000000000000007E-2</v>
      </c>
      <c r="M294">
        <v>126.16100000000002</v>
      </c>
      <c r="N294">
        <v>0.29231248130040999</v>
      </c>
      <c r="O294">
        <v>0</v>
      </c>
      <c r="R294" s="33">
        <v>7088</v>
      </c>
      <c r="S294" s="48">
        <v>1</v>
      </c>
    </row>
    <row r="295" spans="1:19" x14ac:dyDescent="0.25">
      <c r="A295" t="s">
        <v>157</v>
      </c>
      <c r="B295">
        <v>45791</v>
      </c>
      <c r="C295">
        <v>71125</v>
      </c>
      <c r="D295">
        <v>25500.82</v>
      </c>
      <c r="E295">
        <v>3060.82</v>
      </c>
      <c r="F295" t="s">
        <v>33</v>
      </c>
      <c r="G295">
        <v>1260</v>
      </c>
      <c r="H295" t="s">
        <v>14</v>
      </c>
      <c r="I295" t="s">
        <v>34</v>
      </c>
      <c r="J295" t="s">
        <v>11</v>
      </c>
      <c r="K295">
        <v>1044513.5299999999</v>
      </c>
      <c r="L295">
        <v>7.0000000000000007E-2</v>
      </c>
      <c r="M295">
        <v>1785.0574000000001</v>
      </c>
      <c r="N295">
        <v>0.29962760887069823</v>
      </c>
      <c r="O295">
        <v>0</v>
      </c>
      <c r="R295" s="33">
        <v>7093.74</v>
      </c>
      <c r="S295" s="48">
        <v>1</v>
      </c>
    </row>
    <row r="296" spans="1:19" x14ac:dyDescent="0.25">
      <c r="A296" t="s">
        <v>146</v>
      </c>
      <c r="B296">
        <v>45794</v>
      </c>
      <c r="C296">
        <v>69609</v>
      </c>
      <c r="D296">
        <v>32000.080000000002</v>
      </c>
      <c r="E296">
        <v>2232.58</v>
      </c>
      <c r="F296" t="s">
        <v>33</v>
      </c>
      <c r="G296">
        <v>1260</v>
      </c>
      <c r="H296" t="s">
        <v>14</v>
      </c>
      <c r="I296" t="s">
        <v>34</v>
      </c>
      <c r="J296" t="s">
        <v>11</v>
      </c>
      <c r="K296">
        <v>1076513.6099999999</v>
      </c>
      <c r="L296">
        <v>7.0000000000000007E-2</v>
      </c>
      <c r="M296">
        <v>2240.0056000000004</v>
      </c>
      <c r="N296">
        <v>0.3088071045676769</v>
      </c>
      <c r="O296">
        <v>0</v>
      </c>
      <c r="R296" s="33">
        <v>7148.76</v>
      </c>
      <c r="S296" s="48">
        <v>1</v>
      </c>
    </row>
    <row r="297" spans="1:19" x14ac:dyDescent="0.25">
      <c r="A297" t="s">
        <v>146</v>
      </c>
      <c r="B297">
        <v>45794</v>
      </c>
      <c r="C297">
        <v>69609</v>
      </c>
      <c r="D297">
        <v>2400.0100000000002</v>
      </c>
      <c r="E297">
        <v>0</v>
      </c>
      <c r="F297" t="s">
        <v>33</v>
      </c>
      <c r="G297">
        <v>1260</v>
      </c>
      <c r="H297" t="s">
        <v>14</v>
      </c>
      <c r="I297" t="s">
        <v>34</v>
      </c>
      <c r="J297" t="s">
        <v>11</v>
      </c>
      <c r="K297">
        <v>1078913.6199999999</v>
      </c>
      <c r="L297">
        <v>7.0000000000000007E-2</v>
      </c>
      <c r="M297">
        <v>168.00070000000002</v>
      </c>
      <c r="N297">
        <v>0.30949556789238442</v>
      </c>
      <c r="O297">
        <v>0</v>
      </c>
      <c r="R297" s="33">
        <v>7481.72</v>
      </c>
      <c r="S297" s="48">
        <v>1</v>
      </c>
    </row>
    <row r="298" spans="1:19" x14ac:dyDescent="0.25">
      <c r="A298" t="s">
        <v>185</v>
      </c>
      <c r="B298">
        <v>45795</v>
      </c>
      <c r="C298">
        <v>166022</v>
      </c>
      <c r="D298">
        <v>18280</v>
      </c>
      <c r="E298">
        <v>1032</v>
      </c>
      <c r="F298" t="s">
        <v>33</v>
      </c>
      <c r="G298">
        <v>1260</v>
      </c>
      <c r="H298" t="s">
        <v>14</v>
      </c>
      <c r="I298" t="s">
        <v>34</v>
      </c>
      <c r="J298" t="s">
        <v>11</v>
      </c>
      <c r="K298">
        <v>1097193.6199999999</v>
      </c>
      <c r="L298">
        <v>7.0000000000000007E-2</v>
      </c>
      <c r="M298">
        <v>1279.6000000000001</v>
      </c>
      <c r="N298">
        <v>0.31473934169984902</v>
      </c>
      <c r="O298">
        <v>0</v>
      </c>
      <c r="R298" s="33">
        <v>7768.68</v>
      </c>
      <c r="S298" s="48">
        <v>1</v>
      </c>
    </row>
    <row r="299" spans="1:19" x14ac:dyDescent="0.25">
      <c r="A299" t="s">
        <v>185</v>
      </c>
      <c r="B299">
        <v>45795</v>
      </c>
      <c r="C299">
        <v>166022</v>
      </c>
      <c r="D299">
        <v>4121.6400000000003</v>
      </c>
      <c r="E299">
        <v>154.56</v>
      </c>
      <c r="F299" t="s">
        <v>33</v>
      </c>
      <c r="G299">
        <v>1260</v>
      </c>
      <c r="H299" t="s">
        <v>14</v>
      </c>
      <c r="I299" t="s">
        <v>34</v>
      </c>
      <c r="J299" t="s">
        <v>11</v>
      </c>
      <c r="K299">
        <v>1101315.2599999998</v>
      </c>
      <c r="L299">
        <v>7.0000000000000007E-2</v>
      </c>
      <c r="M299">
        <v>288.51480000000004</v>
      </c>
      <c r="N299">
        <v>0.31592166926417053</v>
      </c>
      <c r="O299">
        <v>0</v>
      </c>
      <c r="R299" s="33">
        <v>7924.58</v>
      </c>
      <c r="S299" s="48">
        <v>1</v>
      </c>
    </row>
    <row r="300" spans="1:19" x14ac:dyDescent="0.25">
      <c r="A300" t="s">
        <v>185</v>
      </c>
      <c r="B300">
        <v>45795</v>
      </c>
      <c r="C300">
        <v>166022</v>
      </c>
      <c r="D300">
        <v>1371</v>
      </c>
      <c r="E300">
        <v>0</v>
      </c>
      <c r="F300" t="s">
        <v>33</v>
      </c>
      <c r="G300">
        <v>1260</v>
      </c>
      <c r="H300" t="s">
        <v>14</v>
      </c>
      <c r="I300" t="s">
        <v>34</v>
      </c>
      <c r="J300" t="s">
        <v>11</v>
      </c>
      <c r="K300">
        <v>1102686.2599999998</v>
      </c>
      <c r="L300">
        <v>7.0000000000000007E-2</v>
      </c>
      <c r="M300">
        <v>95.970000000000013</v>
      </c>
      <c r="N300">
        <v>0.31631495229973039</v>
      </c>
      <c r="O300">
        <v>0</v>
      </c>
      <c r="R300" s="33">
        <v>8105.02</v>
      </c>
      <c r="S300" s="48">
        <v>1</v>
      </c>
    </row>
    <row r="301" spans="1:19" x14ac:dyDescent="0.25">
      <c r="A301" t="s">
        <v>186</v>
      </c>
      <c r="B301">
        <v>45802</v>
      </c>
      <c r="C301">
        <v>166022</v>
      </c>
      <c r="D301">
        <v>190</v>
      </c>
      <c r="E301">
        <v>0</v>
      </c>
      <c r="F301" t="s">
        <v>33</v>
      </c>
      <c r="G301">
        <v>1260</v>
      </c>
      <c r="H301" t="s">
        <v>14</v>
      </c>
      <c r="I301" t="s">
        <v>34</v>
      </c>
      <c r="J301" t="s">
        <v>11</v>
      </c>
      <c r="K301">
        <v>1102876.2599999998</v>
      </c>
      <c r="L301">
        <v>7.0000000000000007E-2</v>
      </c>
      <c r="M301">
        <v>13.3</v>
      </c>
      <c r="N301">
        <v>0.31636945541917338</v>
      </c>
      <c r="O301">
        <v>0</v>
      </c>
      <c r="R301" s="33">
        <v>8157.32</v>
      </c>
      <c r="S301" s="48">
        <v>1</v>
      </c>
    </row>
    <row r="302" spans="1:19" x14ac:dyDescent="0.25">
      <c r="A302" t="s">
        <v>186</v>
      </c>
      <c r="B302">
        <v>45802</v>
      </c>
      <c r="C302">
        <v>166022</v>
      </c>
      <c r="D302">
        <v>31.58</v>
      </c>
      <c r="E302">
        <v>3.16</v>
      </c>
      <c r="F302" t="s">
        <v>33</v>
      </c>
      <c r="G302">
        <v>1260</v>
      </c>
      <c r="H302" t="s">
        <v>14</v>
      </c>
      <c r="I302" t="s">
        <v>34</v>
      </c>
      <c r="J302" t="s">
        <v>11</v>
      </c>
      <c r="K302">
        <v>1102907.8399999999</v>
      </c>
      <c r="L302">
        <v>7.0000000000000007E-2</v>
      </c>
      <c r="M302">
        <v>2.2105999999999999</v>
      </c>
      <c r="N302">
        <v>0.3163785144113419</v>
      </c>
      <c r="O302">
        <v>0</v>
      </c>
      <c r="R302" s="33">
        <v>8250</v>
      </c>
      <c r="S302" s="48">
        <v>1</v>
      </c>
    </row>
    <row r="303" spans="1:19" x14ac:dyDescent="0.25">
      <c r="A303" t="s">
        <v>186</v>
      </c>
      <c r="B303">
        <v>45802</v>
      </c>
      <c r="C303">
        <v>166022</v>
      </c>
      <c r="D303">
        <v>16.63</v>
      </c>
      <c r="E303">
        <v>0</v>
      </c>
      <c r="F303" t="s">
        <v>33</v>
      </c>
      <c r="G303">
        <v>1260</v>
      </c>
      <c r="H303" t="s">
        <v>14</v>
      </c>
      <c r="I303" t="s">
        <v>34</v>
      </c>
      <c r="J303" t="s">
        <v>11</v>
      </c>
      <c r="K303">
        <v>1102924.4699999997</v>
      </c>
      <c r="L303">
        <v>7.0000000000000007E-2</v>
      </c>
      <c r="M303">
        <v>1.1641000000000001</v>
      </c>
      <c r="N303">
        <v>0.31638328486858575</v>
      </c>
      <c r="O303">
        <v>0</v>
      </c>
      <c r="R303" s="33">
        <v>8387.76</v>
      </c>
      <c r="S303" s="48">
        <v>1</v>
      </c>
    </row>
    <row r="304" spans="1:19" x14ac:dyDescent="0.25">
      <c r="A304" t="s">
        <v>116</v>
      </c>
      <c r="B304">
        <v>45833</v>
      </c>
      <c r="C304">
        <v>56586</v>
      </c>
      <c r="D304">
        <v>82914.59</v>
      </c>
      <c r="E304">
        <v>2493.0500000000002</v>
      </c>
      <c r="F304" t="s">
        <v>33</v>
      </c>
      <c r="G304">
        <v>1260</v>
      </c>
      <c r="H304" t="s">
        <v>14</v>
      </c>
      <c r="I304" t="s">
        <v>34</v>
      </c>
      <c r="J304" t="s">
        <v>11</v>
      </c>
      <c r="K304">
        <v>1185839.0599999998</v>
      </c>
      <c r="L304">
        <v>7.0000000000000007E-2</v>
      </c>
      <c r="M304">
        <v>5804.0213000000003</v>
      </c>
      <c r="N304">
        <v>0.34016804172299847</v>
      </c>
      <c r="O304">
        <v>0</v>
      </c>
      <c r="R304" s="33">
        <v>8507.52</v>
      </c>
      <c r="S304" s="48">
        <v>1</v>
      </c>
    </row>
    <row r="305" spans="1:19" x14ac:dyDescent="0.25">
      <c r="A305" t="s">
        <v>117</v>
      </c>
      <c r="B305">
        <v>45835</v>
      </c>
      <c r="C305">
        <v>56586</v>
      </c>
      <c r="D305">
        <v>47250</v>
      </c>
      <c r="E305">
        <v>4725</v>
      </c>
      <c r="F305" t="s">
        <v>33</v>
      </c>
      <c r="G305">
        <v>1260</v>
      </c>
      <c r="H305" t="s">
        <v>14</v>
      </c>
      <c r="I305" t="s">
        <v>34</v>
      </c>
      <c r="J305" t="s">
        <v>11</v>
      </c>
      <c r="K305">
        <v>1233089.0599999998</v>
      </c>
      <c r="L305">
        <v>7.0000000000000007E-2</v>
      </c>
      <c r="M305">
        <v>3307.5000000000005</v>
      </c>
      <c r="N305">
        <v>0.35372210695290551</v>
      </c>
      <c r="O305">
        <v>0</v>
      </c>
      <c r="R305" s="33">
        <v>8622.2000000000007</v>
      </c>
      <c r="S305" s="48">
        <v>1</v>
      </c>
    </row>
    <row r="306" spans="1:19" x14ac:dyDescent="0.25">
      <c r="A306" t="s">
        <v>117</v>
      </c>
      <c r="B306">
        <v>45835</v>
      </c>
      <c r="C306">
        <v>56586</v>
      </c>
      <c r="D306">
        <v>3543.76</v>
      </c>
      <c r="E306">
        <v>0</v>
      </c>
      <c r="F306" t="s">
        <v>33</v>
      </c>
      <c r="G306">
        <v>1260</v>
      </c>
      <c r="H306" t="s">
        <v>14</v>
      </c>
      <c r="I306" t="s">
        <v>34</v>
      </c>
      <c r="J306" t="s">
        <v>11</v>
      </c>
      <c r="K306">
        <v>1236632.8199999998</v>
      </c>
      <c r="L306">
        <v>7.0000000000000007E-2</v>
      </c>
      <c r="M306">
        <v>248.06320000000005</v>
      </c>
      <c r="N306">
        <v>0.35473866471373378</v>
      </c>
      <c r="O306">
        <v>0</v>
      </c>
      <c r="R306" s="33">
        <v>8689.6</v>
      </c>
      <c r="S306" s="48">
        <v>1</v>
      </c>
    </row>
    <row r="307" spans="1:19" x14ac:dyDescent="0.25">
      <c r="A307" t="s">
        <v>61</v>
      </c>
      <c r="B307">
        <v>45836</v>
      </c>
      <c r="C307">
        <v>38966</v>
      </c>
      <c r="D307">
        <v>31375</v>
      </c>
      <c r="E307">
        <v>6275</v>
      </c>
      <c r="F307" t="s">
        <v>33</v>
      </c>
      <c r="G307">
        <v>1260</v>
      </c>
      <c r="H307" t="s">
        <v>14</v>
      </c>
      <c r="I307" t="s">
        <v>34</v>
      </c>
      <c r="J307" t="s">
        <v>11</v>
      </c>
      <c r="K307">
        <v>1268007.8199999998</v>
      </c>
      <c r="L307">
        <v>7.0000000000000007E-2</v>
      </c>
      <c r="M307">
        <v>2196.25</v>
      </c>
      <c r="N307">
        <v>0.36373885088491548</v>
      </c>
      <c r="O307">
        <v>0</v>
      </c>
      <c r="R307" s="33">
        <v>8894.1</v>
      </c>
      <c r="S307" s="48">
        <v>1</v>
      </c>
    </row>
    <row r="308" spans="1:19" x14ac:dyDescent="0.25">
      <c r="A308" t="s">
        <v>61</v>
      </c>
      <c r="B308">
        <v>45836</v>
      </c>
      <c r="C308">
        <v>38966</v>
      </c>
      <c r="D308">
        <v>2353.13</v>
      </c>
      <c r="E308">
        <v>0</v>
      </c>
      <c r="F308" t="s">
        <v>33</v>
      </c>
      <c r="G308">
        <v>1260</v>
      </c>
      <c r="H308" t="s">
        <v>14</v>
      </c>
      <c r="I308" t="s">
        <v>34</v>
      </c>
      <c r="J308" t="s">
        <v>11</v>
      </c>
      <c r="K308">
        <v>1270360.9499999997</v>
      </c>
      <c r="L308">
        <v>7.0000000000000007E-2</v>
      </c>
      <c r="M308">
        <v>164.71910000000003</v>
      </c>
      <c r="N308">
        <v>0.36441386628204669</v>
      </c>
      <c r="O308">
        <v>0</v>
      </c>
      <c r="R308" s="33">
        <v>8968.75</v>
      </c>
      <c r="S308" s="48">
        <v>1</v>
      </c>
    </row>
    <row r="309" spans="1:19" x14ac:dyDescent="0.25">
      <c r="A309" t="s">
        <v>187</v>
      </c>
      <c r="B309">
        <v>45841</v>
      </c>
      <c r="C309">
        <v>166022</v>
      </c>
      <c r="D309">
        <v>35601.019999999997</v>
      </c>
      <c r="E309">
        <v>3869.7</v>
      </c>
      <c r="F309" t="s">
        <v>33</v>
      </c>
      <c r="G309">
        <v>1260</v>
      </c>
      <c r="H309" t="s">
        <v>14</v>
      </c>
      <c r="I309" t="s">
        <v>34</v>
      </c>
      <c r="J309" t="s">
        <v>11</v>
      </c>
      <c r="K309">
        <v>1305961.9699999997</v>
      </c>
      <c r="L309">
        <v>7.0000000000000007E-2</v>
      </c>
      <c r="M309">
        <v>2492.0713999999998</v>
      </c>
      <c r="N309">
        <v>0.37462632231022081</v>
      </c>
      <c r="O309">
        <v>0</v>
      </c>
      <c r="R309" s="33">
        <v>8999.2000000000007</v>
      </c>
      <c r="S309" s="48">
        <v>1</v>
      </c>
    </row>
    <row r="310" spans="1:19" x14ac:dyDescent="0.25">
      <c r="A310" t="s">
        <v>187</v>
      </c>
      <c r="B310">
        <v>45841</v>
      </c>
      <c r="C310">
        <v>166022</v>
      </c>
      <c r="D310">
        <v>253.93</v>
      </c>
      <c r="E310">
        <v>0</v>
      </c>
      <c r="F310" t="s">
        <v>33</v>
      </c>
      <c r="G310">
        <v>1260</v>
      </c>
      <c r="H310" t="s">
        <v>14</v>
      </c>
      <c r="I310" t="s">
        <v>34</v>
      </c>
      <c r="J310" t="s">
        <v>11</v>
      </c>
      <c r="K310">
        <v>1306215.8999999997</v>
      </c>
      <c r="L310">
        <v>7.0000000000000007E-2</v>
      </c>
      <c r="M310">
        <v>17.775100000000002</v>
      </c>
      <c r="N310">
        <v>0.37469916429506372</v>
      </c>
      <c r="O310">
        <v>0</v>
      </c>
      <c r="R310" s="33">
        <v>9300.5400000000009</v>
      </c>
      <c r="S310" s="48">
        <v>1</v>
      </c>
    </row>
    <row r="311" spans="1:19" x14ac:dyDescent="0.25">
      <c r="A311" t="s">
        <v>188</v>
      </c>
      <c r="B311">
        <v>45841</v>
      </c>
      <c r="C311">
        <v>166022</v>
      </c>
      <c r="D311">
        <v>15190</v>
      </c>
      <c r="E311">
        <v>2450</v>
      </c>
      <c r="F311" t="s">
        <v>33</v>
      </c>
      <c r="G311">
        <v>1260</v>
      </c>
      <c r="H311" t="s">
        <v>14</v>
      </c>
      <c r="I311" t="s">
        <v>34</v>
      </c>
      <c r="J311" t="s">
        <v>11</v>
      </c>
      <c r="K311">
        <v>1321405.8999999997</v>
      </c>
      <c r="L311">
        <v>7.0000000000000007E-2</v>
      </c>
      <c r="M311">
        <v>1063.3000000000002</v>
      </c>
      <c r="N311">
        <v>0.37905654526527088</v>
      </c>
      <c r="O311">
        <v>0</v>
      </c>
      <c r="R311" s="33">
        <v>9338.7999999999993</v>
      </c>
      <c r="S311" s="48">
        <v>1</v>
      </c>
    </row>
    <row r="312" spans="1:19" x14ac:dyDescent="0.25">
      <c r="A312" t="s">
        <v>188</v>
      </c>
      <c r="B312">
        <v>45841</v>
      </c>
      <c r="C312">
        <v>166022</v>
      </c>
      <c r="D312">
        <v>30380</v>
      </c>
      <c r="E312">
        <v>4900</v>
      </c>
      <c r="F312" t="s">
        <v>33</v>
      </c>
      <c r="G312">
        <v>1260</v>
      </c>
      <c r="H312" t="s">
        <v>14</v>
      </c>
      <c r="I312" t="s">
        <v>34</v>
      </c>
      <c r="J312" t="s">
        <v>11</v>
      </c>
      <c r="K312">
        <v>1351785.8999999997</v>
      </c>
      <c r="L312">
        <v>7.0000000000000007E-2</v>
      </c>
      <c r="M312">
        <v>2126.6000000000004</v>
      </c>
      <c r="N312">
        <v>0.3877713072056852</v>
      </c>
      <c r="O312">
        <v>0</v>
      </c>
      <c r="R312" s="33">
        <v>9418.68</v>
      </c>
      <c r="S312" s="48">
        <v>1</v>
      </c>
    </row>
    <row r="313" spans="1:19" x14ac:dyDescent="0.25">
      <c r="A313" t="s">
        <v>188</v>
      </c>
      <c r="B313">
        <v>45841</v>
      </c>
      <c r="C313">
        <v>166022</v>
      </c>
      <c r="D313">
        <v>3417.78</v>
      </c>
      <c r="E313">
        <v>0</v>
      </c>
      <c r="F313" t="s">
        <v>33</v>
      </c>
      <c r="G313">
        <v>1260</v>
      </c>
      <c r="H313" t="s">
        <v>14</v>
      </c>
      <c r="I313" t="s">
        <v>34</v>
      </c>
      <c r="J313" t="s">
        <v>11</v>
      </c>
      <c r="K313">
        <v>1355203.6799999997</v>
      </c>
      <c r="L313">
        <v>7.0000000000000007E-2</v>
      </c>
      <c r="M313">
        <v>239.24460000000005</v>
      </c>
      <c r="N313">
        <v>0.38875172652973755</v>
      </c>
      <c r="O313">
        <v>0</v>
      </c>
      <c r="R313" s="33">
        <v>9668.7199999999993</v>
      </c>
      <c r="S313" s="48">
        <v>1</v>
      </c>
    </row>
    <row r="314" spans="1:19" x14ac:dyDescent="0.25">
      <c r="A314" t="s">
        <v>278</v>
      </c>
      <c r="B314">
        <v>45849</v>
      </c>
      <c r="C314">
        <v>203574</v>
      </c>
      <c r="D314">
        <v>8622.2000000000007</v>
      </c>
      <c r="E314">
        <v>1627.2</v>
      </c>
      <c r="F314" t="s">
        <v>33</v>
      </c>
      <c r="G314">
        <v>1260</v>
      </c>
      <c r="H314" t="s">
        <v>14</v>
      </c>
      <c r="I314" t="s">
        <v>34</v>
      </c>
      <c r="J314" t="s">
        <v>11</v>
      </c>
      <c r="K314">
        <v>1363825.8799999997</v>
      </c>
      <c r="L314">
        <v>7.0000000000000007E-2</v>
      </c>
      <c r="M314">
        <v>603.55400000000009</v>
      </c>
      <c r="N314">
        <v>0.39122507809006141</v>
      </c>
      <c r="O314">
        <v>0</v>
      </c>
      <c r="R314" s="33">
        <v>9702</v>
      </c>
      <c r="S314" s="48">
        <v>1</v>
      </c>
    </row>
    <row r="315" spans="1:19" x14ac:dyDescent="0.25">
      <c r="A315" t="s">
        <v>278</v>
      </c>
      <c r="B315">
        <v>45849</v>
      </c>
      <c r="C315">
        <v>203574</v>
      </c>
      <c r="D315">
        <v>1424.16</v>
      </c>
      <c r="E315">
        <v>200.16</v>
      </c>
      <c r="F315" t="s">
        <v>33</v>
      </c>
      <c r="G315">
        <v>1260</v>
      </c>
      <c r="H315" t="s">
        <v>14</v>
      </c>
      <c r="I315" t="s">
        <v>34</v>
      </c>
      <c r="J315" t="s">
        <v>11</v>
      </c>
      <c r="K315">
        <v>1365250.0399999996</v>
      </c>
      <c r="L315">
        <v>7.0000000000000007E-2</v>
      </c>
      <c r="M315">
        <v>99.691200000000009</v>
      </c>
      <c r="N315">
        <v>0.39163361052472434</v>
      </c>
      <c r="O315">
        <v>0</v>
      </c>
      <c r="R315" s="33">
        <v>9766.5</v>
      </c>
      <c r="S315" s="48">
        <v>1</v>
      </c>
    </row>
    <row r="316" spans="1:19" x14ac:dyDescent="0.25">
      <c r="A316" t="s">
        <v>278</v>
      </c>
      <c r="B316">
        <v>45849</v>
      </c>
      <c r="C316">
        <v>203574</v>
      </c>
      <c r="D316">
        <v>590.66</v>
      </c>
      <c r="E316">
        <v>0</v>
      </c>
      <c r="F316" t="s">
        <v>33</v>
      </c>
      <c r="G316">
        <v>1260</v>
      </c>
      <c r="H316" t="s">
        <v>14</v>
      </c>
      <c r="I316" t="s">
        <v>34</v>
      </c>
      <c r="J316" t="s">
        <v>11</v>
      </c>
      <c r="K316">
        <v>1365840.6999999995</v>
      </c>
      <c r="L316">
        <v>7.0000000000000007E-2</v>
      </c>
      <c r="M316">
        <v>41.346200000000003</v>
      </c>
      <c r="N316">
        <v>0.39180304638014651</v>
      </c>
      <c r="O316">
        <v>0</v>
      </c>
      <c r="R316" s="33">
        <v>9825.18</v>
      </c>
      <c r="S316" s="48">
        <v>1</v>
      </c>
    </row>
    <row r="317" spans="1:19" x14ac:dyDescent="0.25">
      <c r="A317" t="s">
        <v>279</v>
      </c>
      <c r="B317">
        <v>45849</v>
      </c>
      <c r="C317">
        <v>203574</v>
      </c>
      <c r="D317">
        <v>1530</v>
      </c>
      <c r="E317">
        <v>360</v>
      </c>
      <c r="F317" t="s">
        <v>33</v>
      </c>
      <c r="G317">
        <v>1260</v>
      </c>
      <c r="H317" t="s">
        <v>14</v>
      </c>
      <c r="I317" t="s">
        <v>34</v>
      </c>
      <c r="J317" t="s">
        <v>11</v>
      </c>
      <c r="K317">
        <v>1367370.6999999995</v>
      </c>
      <c r="L317">
        <v>7.0000000000000007E-2</v>
      </c>
      <c r="M317">
        <v>107.10000000000001</v>
      </c>
      <c r="N317">
        <v>0.39224193992092443</v>
      </c>
      <c r="O317">
        <v>0</v>
      </c>
      <c r="R317" s="33">
        <v>9900</v>
      </c>
      <c r="S317" s="48">
        <v>2</v>
      </c>
    </row>
    <row r="318" spans="1:19" x14ac:dyDescent="0.25">
      <c r="A318" t="s">
        <v>279</v>
      </c>
      <c r="B318">
        <v>45849</v>
      </c>
      <c r="C318">
        <v>203574</v>
      </c>
      <c r="D318">
        <v>684</v>
      </c>
      <c r="E318">
        <v>72</v>
      </c>
      <c r="F318" t="s">
        <v>33</v>
      </c>
      <c r="G318">
        <v>1260</v>
      </c>
      <c r="H318" t="s">
        <v>14</v>
      </c>
      <c r="I318" t="s">
        <v>34</v>
      </c>
      <c r="J318" t="s">
        <v>11</v>
      </c>
      <c r="K318">
        <v>1368054.6999999995</v>
      </c>
      <c r="L318">
        <v>7.0000000000000007E-2</v>
      </c>
      <c r="M318">
        <v>47.88</v>
      </c>
      <c r="N318">
        <v>0.39243815115091929</v>
      </c>
      <c r="O318">
        <v>0</v>
      </c>
      <c r="R318" s="33">
        <v>9972</v>
      </c>
      <c r="S318" s="48">
        <v>1</v>
      </c>
    </row>
    <row r="319" spans="1:19" x14ac:dyDescent="0.25">
      <c r="A319" t="s">
        <v>279</v>
      </c>
      <c r="B319">
        <v>45849</v>
      </c>
      <c r="C319">
        <v>203574</v>
      </c>
      <c r="D319">
        <v>76.5</v>
      </c>
      <c r="E319">
        <v>0</v>
      </c>
      <c r="F319" t="s">
        <v>33</v>
      </c>
      <c r="G319">
        <v>1260</v>
      </c>
      <c r="H319" t="s">
        <v>14</v>
      </c>
      <c r="I319" t="s">
        <v>34</v>
      </c>
      <c r="J319" t="s">
        <v>11</v>
      </c>
      <c r="K319">
        <v>1368131.1999999995</v>
      </c>
      <c r="L319">
        <v>7.0000000000000007E-2</v>
      </c>
      <c r="M319">
        <v>5.3550000000000004</v>
      </c>
      <c r="N319">
        <v>0.39246009582795816</v>
      </c>
      <c r="O319">
        <v>0</v>
      </c>
      <c r="R319" s="33">
        <v>9998.9</v>
      </c>
      <c r="S319" s="48">
        <v>1</v>
      </c>
    </row>
    <row r="320" spans="1:19" x14ac:dyDescent="0.25">
      <c r="A320" t="s">
        <v>150</v>
      </c>
      <c r="B320">
        <v>45858</v>
      </c>
      <c r="C320">
        <v>70610</v>
      </c>
      <c r="D320">
        <v>57162.04</v>
      </c>
      <c r="E320">
        <v>11282.44</v>
      </c>
      <c r="F320" t="s">
        <v>33</v>
      </c>
      <c r="G320">
        <v>1260</v>
      </c>
      <c r="H320" t="s">
        <v>14</v>
      </c>
      <c r="I320" t="s">
        <v>34</v>
      </c>
      <c r="J320" t="s">
        <v>11</v>
      </c>
      <c r="K320">
        <v>1425293.2399999995</v>
      </c>
      <c r="L320">
        <v>7.0000000000000007E-2</v>
      </c>
      <c r="M320">
        <v>4001.3428000000004</v>
      </c>
      <c r="N320">
        <v>0.40885751421599115</v>
      </c>
      <c r="O320">
        <v>0</v>
      </c>
      <c r="R320" s="33">
        <v>9999.9</v>
      </c>
      <c r="S320" s="48">
        <v>1</v>
      </c>
    </row>
    <row r="321" spans="1:19" x14ac:dyDescent="0.25">
      <c r="A321" t="s">
        <v>150</v>
      </c>
      <c r="B321">
        <v>45858</v>
      </c>
      <c r="C321">
        <v>70610</v>
      </c>
      <c r="D321">
        <v>13353.92</v>
      </c>
      <c r="E321">
        <v>1545.36</v>
      </c>
      <c r="F321" t="s">
        <v>33</v>
      </c>
      <c r="G321">
        <v>1260</v>
      </c>
      <c r="H321" t="s">
        <v>14</v>
      </c>
      <c r="I321" t="s">
        <v>34</v>
      </c>
      <c r="J321" t="s">
        <v>11</v>
      </c>
      <c r="K321">
        <v>1438647.1599999995</v>
      </c>
      <c r="L321">
        <v>7.0000000000000007E-2</v>
      </c>
      <c r="M321">
        <v>934.77440000000013</v>
      </c>
      <c r="N321">
        <v>0.41268819998858286</v>
      </c>
      <c r="O321">
        <v>0</v>
      </c>
      <c r="R321" s="33">
        <v>10000</v>
      </c>
      <c r="S321" s="48">
        <v>2</v>
      </c>
    </row>
    <row r="322" spans="1:19" x14ac:dyDescent="0.25">
      <c r="A322" t="s">
        <v>150</v>
      </c>
      <c r="B322">
        <v>45858</v>
      </c>
      <c r="C322">
        <v>70610</v>
      </c>
      <c r="D322">
        <v>281.51</v>
      </c>
      <c r="E322">
        <v>0</v>
      </c>
      <c r="F322" t="s">
        <v>33</v>
      </c>
      <c r="G322">
        <v>1260</v>
      </c>
      <c r="H322" t="s">
        <v>14</v>
      </c>
      <c r="I322" t="s">
        <v>34</v>
      </c>
      <c r="J322" t="s">
        <v>11</v>
      </c>
      <c r="K322">
        <v>1438928.6699999995</v>
      </c>
      <c r="L322">
        <v>7.0000000000000007E-2</v>
      </c>
      <c r="M322">
        <v>19.7057</v>
      </c>
      <c r="N322">
        <v>0.41276895353150078</v>
      </c>
      <c r="O322">
        <v>0</v>
      </c>
      <c r="R322" s="33">
        <v>10062.450000000001</v>
      </c>
      <c r="S322" s="48">
        <v>1</v>
      </c>
    </row>
    <row r="323" spans="1:19" x14ac:dyDescent="0.25">
      <c r="A323" t="s">
        <v>280</v>
      </c>
      <c r="B323">
        <v>45863</v>
      </c>
      <c r="C323">
        <v>203574</v>
      </c>
      <c r="D323">
        <v>1530</v>
      </c>
      <c r="E323">
        <v>360</v>
      </c>
      <c r="F323" t="s">
        <v>33</v>
      </c>
      <c r="G323">
        <v>1260</v>
      </c>
      <c r="H323" t="s">
        <v>14</v>
      </c>
      <c r="I323" t="s">
        <v>34</v>
      </c>
      <c r="J323" t="s">
        <v>11</v>
      </c>
      <c r="K323">
        <v>1440458.6699999995</v>
      </c>
      <c r="L323">
        <v>7.0000000000000007E-2</v>
      </c>
      <c r="M323">
        <v>107.10000000000001</v>
      </c>
      <c r="N323">
        <v>0.4132078470722787</v>
      </c>
      <c r="O323">
        <v>0</v>
      </c>
      <c r="R323" s="33">
        <v>10067.69</v>
      </c>
      <c r="S323" s="48">
        <v>1</v>
      </c>
    </row>
    <row r="324" spans="1:19" x14ac:dyDescent="0.25">
      <c r="A324" t="s">
        <v>280</v>
      </c>
      <c r="B324">
        <v>45863</v>
      </c>
      <c r="C324">
        <v>203574</v>
      </c>
      <c r="D324">
        <v>684</v>
      </c>
      <c r="E324">
        <v>72</v>
      </c>
      <c r="F324" t="s">
        <v>33</v>
      </c>
      <c r="G324">
        <v>1260</v>
      </c>
      <c r="H324" t="s">
        <v>14</v>
      </c>
      <c r="I324" t="s">
        <v>34</v>
      </c>
      <c r="J324" t="s">
        <v>11</v>
      </c>
      <c r="K324">
        <v>1441142.6699999995</v>
      </c>
      <c r="L324">
        <v>7.0000000000000007E-2</v>
      </c>
      <c r="M324">
        <v>47.88</v>
      </c>
      <c r="N324">
        <v>0.41340405830227356</v>
      </c>
      <c r="O324">
        <v>0</v>
      </c>
      <c r="R324" s="33">
        <v>10172.870000000001</v>
      </c>
      <c r="S324" s="48">
        <v>1</v>
      </c>
    </row>
    <row r="325" spans="1:19" x14ac:dyDescent="0.25">
      <c r="A325" t="s">
        <v>280</v>
      </c>
      <c r="B325">
        <v>45863</v>
      </c>
      <c r="C325">
        <v>203574</v>
      </c>
      <c r="D325">
        <v>114.76</v>
      </c>
      <c r="E325">
        <v>0</v>
      </c>
      <c r="F325" t="s">
        <v>33</v>
      </c>
      <c r="G325">
        <v>1260</v>
      </c>
      <c r="H325" t="s">
        <v>14</v>
      </c>
      <c r="I325" t="s">
        <v>34</v>
      </c>
      <c r="J325" t="s">
        <v>11</v>
      </c>
      <c r="K325">
        <v>1441257.4299999995</v>
      </c>
      <c r="L325">
        <v>7.0000000000000007E-2</v>
      </c>
      <c r="M325">
        <v>8.0332000000000008</v>
      </c>
      <c r="N325">
        <v>0.41343697818641717</v>
      </c>
      <c r="O325">
        <v>0</v>
      </c>
      <c r="R325" s="33">
        <v>10511</v>
      </c>
      <c r="S325" s="48">
        <v>1</v>
      </c>
    </row>
    <row r="326" spans="1:19" x14ac:dyDescent="0.25">
      <c r="A326" t="s">
        <v>44</v>
      </c>
      <c r="B326">
        <v>45869</v>
      </c>
      <c r="C326">
        <v>33490</v>
      </c>
      <c r="D326">
        <v>96926.63</v>
      </c>
      <c r="E326">
        <v>6596.35</v>
      </c>
      <c r="F326" t="s">
        <v>33</v>
      </c>
      <c r="G326">
        <v>1260</v>
      </c>
      <c r="H326" t="s">
        <v>14</v>
      </c>
      <c r="I326" t="s">
        <v>34</v>
      </c>
      <c r="J326" t="s">
        <v>11</v>
      </c>
      <c r="K326">
        <v>1538184.0599999996</v>
      </c>
      <c r="L326">
        <v>7.0000000000000007E-2</v>
      </c>
      <c r="M326">
        <v>6784.8641000000007</v>
      </c>
      <c r="N326">
        <v>0.44124120814483131</v>
      </c>
      <c r="O326">
        <v>0</v>
      </c>
      <c r="R326" s="33">
        <v>10680</v>
      </c>
      <c r="S326" s="48">
        <v>1</v>
      </c>
    </row>
    <row r="327" spans="1:19" x14ac:dyDescent="0.25">
      <c r="A327" t="s">
        <v>310</v>
      </c>
      <c r="B327">
        <v>45890</v>
      </c>
      <c r="C327">
        <v>544912</v>
      </c>
      <c r="D327">
        <v>3060</v>
      </c>
      <c r="E327">
        <v>720</v>
      </c>
      <c r="F327" t="s">
        <v>33</v>
      </c>
      <c r="G327">
        <v>1260</v>
      </c>
      <c r="H327" t="s">
        <v>14</v>
      </c>
      <c r="I327" t="s">
        <v>34</v>
      </c>
      <c r="J327" t="s">
        <v>11</v>
      </c>
      <c r="K327">
        <v>1541244.0599999996</v>
      </c>
      <c r="L327">
        <v>7.0000000000000007E-2</v>
      </c>
      <c r="M327">
        <v>214.20000000000002</v>
      </c>
      <c r="N327">
        <v>0.4421189952263872</v>
      </c>
      <c r="O327">
        <v>0</v>
      </c>
      <c r="R327" s="33">
        <v>10696</v>
      </c>
      <c r="S327" s="48">
        <v>1</v>
      </c>
    </row>
    <row r="328" spans="1:19" x14ac:dyDescent="0.25">
      <c r="A328" t="s">
        <v>310</v>
      </c>
      <c r="B328">
        <v>45890</v>
      </c>
      <c r="C328">
        <v>544912</v>
      </c>
      <c r="D328">
        <v>1368</v>
      </c>
      <c r="E328">
        <v>144</v>
      </c>
      <c r="F328" t="s">
        <v>33</v>
      </c>
      <c r="G328">
        <v>1260</v>
      </c>
      <c r="H328" t="s">
        <v>14</v>
      </c>
      <c r="I328" t="s">
        <v>34</v>
      </c>
      <c r="J328" t="s">
        <v>11</v>
      </c>
      <c r="K328">
        <v>1542612.0599999996</v>
      </c>
      <c r="L328">
        <v>7.0000000000000007E-2</v>
      </c>
      <c r="M328">
        <v>95.76</v>
      </c>
      <c r="N328">
        <v>0.44251141768637686</v>
      </c>
      <c r="O328">
        <v>0</v>
      </c>
      <c r="R328" s="33">
        <v>10793.64</v>
      </c>
      <c r="S328" s="48">
        <v>1</v>
      </c>
    </row>
    <row r="329" spans="1:19" x14ac:dyDescent="0.25">
      <c r="A329" t="s">
        <v>310</v>
      </c>
      <c r="B329">
        <v>45890</v>
      </c>
      <c r="C329">
        <v>544912</v>
      </c>
      <c r="D329">
        <v>221.4</v>
      </c>
      <c r="E329">
        <v>0</v>
      </c>
      <c r="F329" t="s">
        <v>33</v>
      </c>
      <c r="G329">
        <v>1260</v>
      </c>
      <c r="H329" t="s">
        <v>14</v>
      </c>
      <c r="I329" t="s">
        <v>34</v>
      </c>
      <c r="J329" t="s">
        <v>11</v>
      </c>
      <c r="K329">
        <v>1542833.4599999995</v>
      </c>
      <c r="L329">
        <v>7.0000000000000007E-2</v>
      </c>
      <c r="M329">
        <v>15.498000000000001</v>
      </c>
      <c r="N329">
        <v>0.44257492816345412</v>
      </c>
      <c r="O329">
        <v>0</v>
      </c>
      <c r="R329" s="33">
        <v>10854</v>
      </c>
      <c r="S329" s="48">
        <v>1</v>
      </c>
    </row>
    <row r="330" spans="1:19" x14ac:dyDescent="0.25">
      <c r="A330" t="s">
        <v>190</v>
      </c>
      <c r="B330">
        <v>45893</v>
      </c>
      <c r="C330">
        <v>166022</v>
      </c>
      <c r="D330">
        <v>14670.93</v>
      </c>
      <c r="E330">
        <v>1677.43</v>
      </c>
      <c r="F330" t="s">
        <v>33</v>
      </c>
      <c r="G330">
        <v>1260</v>
      </c>
      <c r="H330" t="s">
        <v>14</v>
      </c>
      <c r="I330" t="s">
        <v>34</v>
      </c>
      <c r="J330" t="s">
        <v>11</v>
      </c>
      <c r="K330">
        <v>1557504.3899999994</v>
      </c>
      <c r="L330">
        <v>7.0000000000000007E-2</v>
      </c>
      <c r="M330">
        <v>1026.9651000000001</v>
      </c>
      <c r="N330">
        <v>0.44678340947992823</v>
      </c>
      <c r="O330">
        <v>0</v>
      </c>
      <c r="R330" s="33">
        <v>10860.24</v>
      </c>
      <c r="S330" s="48">
        <v>1</v>
      </c>
    </row>
    <row r="331" spans="1:19" x14ac:dyDescent="0.25">
      <c r="A331" t="s">
        <v>166</v>
      </c>
      <c r="B331">
        <v>45899</v>
      </c>
      <c r="C331">
        <v>121779</v>
      </c>
      <c r="D331">
        <v>370634.37</v>
      </c>
      <c r="E331">
        <v>16998.900000000001</v>
      </c>
      <c r="F331" t="s">
        <v>33</v>
      </c>
      <c r="G331">
        <v>1260</v>
      </c>
      <c r="H331" t="s">
        <v>14</v>
      </c>
      <c r="I331" t="s">
        <v>34</v>
      </c>
      <c r="J331" t="s">
        <v>11</v>
      </c>
      <c r="K331">
        <v>1928138.7599999993</v>
      </c>
      <c r="L331">
        <v>0.09</v>
      </c>
      <c r="M331">
        <v>33357.0933</v>
      </c>
      <c r="N331">
        <v>0.55310303757358981</v>
      </c>
      <c r="O331">
        <v>0</v>
      </c>
      <c r="R331" s="33">
        <v>10993.07</v>
      </c>
      <c r="S331" s="48">
        <v>1</v>
      </c>
    </row>
    <row r="332" spans="1:19" x14ac:dyDescent="0.25">
      <c r="A332" t="s">
        <v>166</v>
      </c>
      <c r="B332">
        <v>45899</v>
      </c>
      <c r="C332">
        <v>121779</v>
      </c>
      <c r="D332">
        <v>1305.0999999999999</v>
      </c>
      <c r="E332">
        <v>0</v>
      </c>
      <c r="F332" t="s">
        <v>33</v>
      </c>
      <c r="G332">
        <v>1260</v>
      </c>
      <c r="H332" t="s">
        <v>14</v>
      </c>
      <c r="I332" t="s">
        <v>34</v>
      </c>
      <c r="J332" t="s">
        <v>11</v>
      </c>
      <c r="K332">
        <v>1929443.8599999994</v>
      </c>
      <c r="L332">
        <v>0.09</v>
      </c>
      <c r="M332">
        <v>117.45899999999999</v>
      </c>
      <c r="N332">
        <v>0.55347741663245864</v>
      </c>
      <c r="O332">
        <v>0</v>
      </c>
      <c r="R332" s="33">
        <v>11301.94</v>
      </c>
      <c r="S332" s="48">
        <v>1</v>
      </c>
    </row>
    <row r="333" spans="1:19" x14ac:dyDescent="0.25">
      <c r="A333" t="s">
        <v>163</v>
      </c>
      <c r="B333">
        <v>45904</v>
      </c>
      <c r="C333">
        <v>83525</v>
      </c>
      <c r="D333">
        <v>38912</v>
      </c>
      <c r="E333">
        <v>3890.84</v>
      </c>
      <c r="F333" t="s">
        <v>33</v>
      </c>
      <c r="G333">
        <v>1260</v>
      </c>
      <c r="H333" t="s">
        <v>14</v>
      </c>
      <c r="I333" t="s">
        <v>34</v>
      </c>
      <c r="J333" t="s">
        <v>11</v>
      </c>
      <c r="K333">
        <v>1968355.8599999994</v>
      </c>
      <c r="L333">
        <v>0.09</v>
      </c>
      <c r="M333">
        <v>3502.08</v>
      </c>
      <c r="N333">
        <v>0.56463965549438755</v>
      </c>
      <c r="O333">
        <v>0</v>
      </c>
      <c r="R333" s="33">
        <v>11463.05</v>
      </c>
      <c r="S333" s="48">
        <v>1</v>
      </c>
    </row>
    <row r="334" spans="1:19" x14ac:dyDescent="0.25">
      <c r="A334" t="s">
        <v>191</v>
      </c>
      <c r="B334">
        <v>45906</v>
      </c>
      <c r="C334">
        <v>166022</v>
      </c>
      <c r="D334">
        <v>48456.1</v>
      </c>
      <c r="E334">
        <v>5816.1</v>
      </c>
      <c r="F334" t="s">
        <v>33</v>
      </c>
      <c r="G334">
        <v>1260</v>
      </c>
      <c r="H334" t="s">
        <v>14</v>
      </c>
      <c r="I334" t="s">
        <v>34</v>
      </c>
      <c r="J334" t="s">
        <v>11</v>
      </c>
      <c r="K334">
        <v>2016811.9599999995</v>
      </c>
      <c r="L334">
        <v>0.09</v>
      </c>
      <c r="M334">
        <v>4361.049</v>
      </c>
      <c r="N334">
        <v>0.57853970078934847</v>
      </c>
      <c r="O334">
        <v>0</v>
      </c>
      <c r="R334" s="33">
        <v>11600</v>
      </c>
      <c r="S334" s="48">
        <v>1</v>
      </c>
    </row>
    <row r="335" spans="1:19" x14ac:dyDescent="0.25">
      <c r="A335" t="s">
        <v>191</v>
      </c>
      <c r="B335">
        <v>45906</v>
      </c>
      <c r="C335">
        <v>166022</v>
      </c>
      <c r="D335">
        <v>3634.21</v>
      </c>
      <c r="E335">
        <v>0</v>
      </c>
      <c r="F335" t="s">
        <v>33</v>
      </c>
      <c r="G335">
        <v>1260</v>
      </c>
      <c r="H335" t="s">
        <v>14</v>
      </c>
      <c r="I335" t="s">
        <v>34</v>
      </c>
      <c r="J335" t="s">
        <v>11</v>
      </c>
      <c r="K335">
        <v>2020446.1699999995</v>
      </c>
      <c r="L335">
        <v>0.09</v>
      </c>
      <c r="M335">
        <v>327.07889999999998</v>
      </c>
      <c r="N335">
        <v>0.57958220490361678</v>
      </c>
      <c r="O335">
        <v>0</v>
      </c>
      <c r="R335" s="33">
        <v>11640</v>
      </c>
      <c r="S335" s="48">
        <v>1</v>
      </c>
    </row>
    <row r="336" spans="1:19" x14ac:dyDescent="0.25">
      <c r="A336" t="s">
        <v>142</v>
      </c>
      <c r="B336">
        <v>45911</v>
      </c>
      <c r="C336">
        <v>69202</v>
      </c>
      <c r="D336">
        <v>88.48</v>
      </c>
      <c r="E336">
        <v>24.64</v>
      </c>
      <c r="F336" t="s">
        <v>33</v>
      </c>
      <c r="G336">
        <v>1260</v>
      </c>
      <c r="H336" t="s">
        <v>14</v>
      </c>
      <c r="I336" t="s">
        <v>34</v>
      </c>
      <c r="J336" t="s">
        <v>11</v>
      </c>
      <c r="K336">
        <v>2020534.6499999994</v>
      </c>
      <c r="L336">
        <v>0.09</v>
      </c>
      <c r="M336">
        <v>7.9632000000000005</v>
      </c>
      <c r="N336">
        <v>0.5796075861457658</v>
      </c>
      <c r="O336">
        <v>0</v>
      </c>
      <c r="R336" s="33">
        <v>11699.08</v>
      </c>
      <c r="S336" s="48">
        <v>1</v>
      </c>
    </row>
    <row r="337" spans="1:19" x14ac:dyDescent="0.25">
      <c r="A337" t="s">
        <v>142</v>
      </c>
      <c r="B337">
        <v>45911</v>
      </c>
      <c r="C337">
        <v>69202</v>
      </c>
      <c r="D337">
        <v>72358.880000000005</v>
      </c>
      <c r="E337">
        <v>19200.189999999999</v>
      </c>
      <c r="F337" t="s">
        <v>33</v>
      </c>
      <c r="G337">
        <v>1260</v>
      </c>
      <c r="H337" t="s">
        <v>14</v>
      </c>
      <c r="I337" t="s">
        <v>34</v>
      </c>
      <c r="J337" t="s">
        <v>11</v>
      </c>
      <c r="K337">
        <v>2092893.5299999993</v>
      </c>
      <c r="L337">
        <v>0.09</v>
      </c>
      <c r="M337">
        <v>6512.2992000000004</v>
      </c>
      <c r="N337">
        <v>0.60036434761630586</v>
      </c>
      <c r="O337">
        <v>0</v>
      </c>
      <c r="R337" s="33">
        <v>11700</v>
      </c>
      <c r="S337" s="48">
        <v>1</v>
      </c>
    </row>
    <row r="338" spans="1:19" x14ac:dyDescent="0.25">
      <c r="A338" t="s">
        <v>142</v>
      </c>
      <c r="B338">
        <v>45911</v>
      </c>
      <c r="C338">
        <v>69202</v>
      </c>
      <c r="D338">
        <v>37589.230000000003</v>
      </c>
      <c r="E338">
        <v>-817.87</v>
      </c>
      <c r="F338" t="s">
        <v>33</v>
      </c>
      <c r="G338">
        <v>1260</v>
      </c>
      <c r="H338" t="s">
        <v>14</v>
      </c>
      <c r="I338" t="s">
        <v>34</v>
      </c>
      <c r="J338" t="s">
        <v>11</v>
      </c>
      <c r="K338">
        <v>2130482.7599999993</v>
      </c>
      <c r="L338">
        <v>0.09</v>
      </c>
      <c r="M338">
        <v>3383.0307000000003</v>
      </c>
      <c r="N338">
        <v>0.61114713862925785</v>
      </c>
      <c r="O338">
        <v>0</v>
      </c>
      <c r="R338" s="33">
        <v>11733.96</v>
      </c>
      <c r="S338" s="48">
        <v>1</v>
      </c>
    </row>
    <row r="339" spans="1:19" x14ac:dyDescent="0.25">
      <c r="A339" t="s">
        <v>142</v>
      </c>
      <c r="B339">
        <v>45911</v>
      </c>
      <c r="C339">
        <v>69202</v>
      </c>
      <c r="D339">
        <v>5383.15</v>
      </c>
      <c r="E339">
        <v>0</v>
      </c>
      <c r="F339" t="s">
        <v>33</v>
      </c>
      <c r="G339">
        <v>1260</v>
      </c>
      <c r="H339" t="s">
        <v>14</v>
      </c>
      <c r="I339" t="s">
        <v>34</v>
      </c>
      <c r="J339" t="s">
        <v>11</v>
      </c>
      <c r="K339">
        <v>2135865.9099999992</v>
      </c>
      <c r="L339">
        <v>0.09</v>
      </c>
      <c r="M339">
        <v>484.48349999999994</v>
      </c>
      <c r="N339">
        <v>0.61269134108941381</v>
      </c>
      <c r="O339">
        <v>0</v>
      </c>
      <c r="R339" s="33">
        <v>11906.38</v>
      </c>
      <c r="S339" s="48">
        <v>1</v>
      </c>
    </row>
    <row r="340" spans="1:19" x14ac:dyDescent="0.25">
      <c r="A340" t="s">
        <v>142</v>
      </c>
      <c r="B340">
        <v>45911</v>
      </c>
      <c r="C340">
        <v>69202</v>
      </c>
      <c r="D340">
        <v>11700</v>
      </c>
      <c r="E340">
        <v>1912.77</v>
      </c>
      <c r="F340" t="s">
        <v>33</v>
      </c>
      <c r="G340">
        <v>1260</v>
      </c>
      <c r="H340" t="s">
        <v>14</v>
      </c>
      <c r="I340" t="s">
        <v>34</v>
      </c>
      <c r="J340" t="s">
        <v>11</v>
      </c>
      <c r="K340">
        <v>2147565.9099999992</v>
      </c>
      <c r="L340">
        <v>0.09</v>
      </c>
      <c r="M340">
        <v>1053</v>
      </c>
      <c r="N340">
        <v>0.61604758581300989</v>
      </c>
      <c r="O340">
        <v>0</v>
      </c>
      <c r="R340" s="33">
        <v>11960</v>
      </c>
      <c r="S340" s="48">
        <v>1</v>
      </c>
    </row>
    <row r="341" spans="1:19" x14ac:dyDescent="0.25">
      <c r="A341" t="s">
        <v>167</v>
      </c>
      <c r="B341">
        <v>45917</v>
      </c>
      <c r="C341">
        <v>121779</v>
      </c>
      <c r="D341">
        <v>32417.55</v>
      </c>
      <c r="E341">
        <v>2917.55</v>
      </c>
      <c r="F341" t="s">
        <v>33</v>
      </c>
      <c r="G341">
        <v>1260</v>
      </c>
      <c r="H341" t="s">
        <v>14</v>
      </c>
      <c r="I341" t="s">
        <v>34</v>
      </c>
      <c r="J341" t="s">
        <v>11</v>
      </c>
      <c r="K341">
        <v>2179983.459999999</v>
      </c>
      <c r="L341">
        <v>0.09</v>
      </c>
      <c r="M341">
        <v>2917.5794999999998</v>
      </c>
      <c r="N341">
        <v>0.62534683633774579</v>
      </c>
      <c r="O341">
        <v>0</v>
      </c>
      <c r="R341" s="33">
        <v>12000</v>
      </c>
      <c r="S341" s="48">
        <v>1</v>
      </c>
    </row>
    <row r="342" spans="1:19" x14ac:dyDescent="0.25">
      <c r="A342" t="s">
        <v>66</v>
      </c>
      <c r="B342">
        <v>45919</v>
      </c>
      <c r="C342">
        <v>39257</v>
      </c>
      <c r="D342">
        <v>195584.71</v>
      </c>
      <c r="E342">
        <v>15654.03</v>
      </c>
      <c r="F342" t="s">
        <v>33</v>
      </c>
      <c r="G342">
        <v>1260</v>
      </c>
      <c r="H342" t="s">
        <v>14</v>
      </c>
      <c r="I342" t="s">
        <v>34</v>
      </c>
      <c r="J342" t="s">
        <v>11</v>
      </c>
      <c r="K342">
        <v>2375568.169999999</v>
      </c>
      <c r="L342">
        <v>0.09</v>
      </c>
      <c r="M342">
        <v>17602.623899999999</v>
      </c>
      <c r="N342">
        <v>0.68145197744488772</v>
      </c>
      <c r="O342">
        <v>0</v>
      </c>
      <c r="R342" s="33">
        <v>12432</v>
      </c>
      <c r="S342" s="48">
        <v>1</v>
      </c>
    </row>
    <row r="343" spans="1:19" x14ac:dyDescent="0.25">
      <c r="A343" t="s">
        <v>66</v>
      </c>
      <c r="B343">
        <v>45919</v>
      </c>
      <c r="C343">
        <v>39257</v>
      </c>
      <c r="D343">
        <v>244.2</v>
      </c>
      <c r="E343">
        <v>0</v>
      </c>
      <c r="F343" t="s">
        <v>33</v>
      </c>
      <c r="G343">
        <v>1260</v>
      </c>
      <c r="H343" t="s">
        <v>14</v>
      </c>
      <c r="I343" t="s">
        <v>34</v>
      </c>
      <c r="J343" t="s">
        <v>11</v>
      </c>
      <c r="K343">
        <v>2375812.3699999992</v>
      </c>
      <c r="L343">
        <v>0.09</v>
      </c>
      <c r="M343">
        <v>21.977999999999998</v>
      </c>
      <c r="N343">
        <v>0.68152202829629827</v>
      </c>
      <c r="O343">
        <v>0</v>
      </c>
      <c r="R343" s="33">
        <v>12458.81</v>
      </c>
      <c r="S343" s="48">
        <v>1</v>
      </c>
    </row>
    <row r="344" spans="1:19" x14ac:dyDescent="0.25">
      <c r="A344" t="s">
        <v>118</v>
      </c>
      <c r="B344">
        <v>45921</v>
      </c>
      <c r="C344">
        <v>56586</v>
      </c>
      <c r="D344">
        <v>74753.039999999994</v>
      </c>
      <c r="E344">
        <v>16253.04</v>
      </c>
      <c r="F344" t="s">
        <v>33</v>
      </c>
      <c r="G344">
        <v>1260</v>
      </c>
      <c r="H344" t="s">
        <v>14</v>
      </c>
      <c r="I344" t="s">
        <v>34</v>
      </c>
      <c r="J344" t="s">
        <v>11</v>
      </c>
      <c r="K344">
        <v>2450565.4099999992</v>
      </c>
      <c r="L344">
        <v>0.09</v>
      </c>
      <c r="M344">
        <v>6727.7735999999995</v>
      </c>
      <c r="N344">
        <v>0.70296557496918399</v>
      </c>
      <c r="O344">
        <v>0</v>
      </c>
      <c r="R344" s="33">
        <v>12675</v>
      </c>
      <c r="S344" s="48">
        <v>1</v>
      </c>
    </row>
    <row r="345" spans="1:19" x14ac:dyDescent="0.25">
      <c r="A345" t="s">
        <v>118</v>
      </c>
      <c r="B345">
        <v>45921</v>
      </c>
      <c r="C345">
        <v>56586</v>
      </c>
      <c r="D345">
        <v>5606.49</v>
      </c>
      <c r="E345">
        <v>0</v>
      </c>
      <c r="F345" t="s">
        <v>33</v>
      </c>
      <c r="G345">
        <v>1260</v>
      </c>
      <c r="H345" t="s">
        <v>14</v>
      </c>
      <c r="I345" t="s">
        <v>34</v>
      </c>
      <c r="J345" t="s">
        <v>11</v>
      </c>
      <c r="K345">
        <v>2456171.8999999994</v>
      </c>
      <c r="L345">
        <v>0.09</v>
      </c>
      <c r="M345">
        <v>504.58409999999998</v>
      </c>
      <c r="N345">
        <v>0.70457384441195281</v>
      </c>
      <c r="O345">
        <v>0</v>
      </c>
      <c r="R345" s="33">
        <v>12992</v>
      </c>
      <c r="S345" s="48">
        <v>1</v>
      </c>
    </row>
    <row r="346" spans="1:19" x14ac:dyDescent="0.25">
      <c r="A346" t="s">
        <v>118</v>
      </c>
      <c r="B346">
        <v>45921</v>
      </c>
      <c r="C346">
        <v>56586</v>
      </c>
      <c r="D346">
        <v>12458.81</v>
      </c>
      <c r="E346">
        <v>-1041.19</v>
      </c>
      <c r="F346" t="s">
        <v>33</v>
      </c>
      <c r="G346">
        <v>1260</v>
      </c>
      <c r="H346" t="s">
        <v>14</v>
      </c>
      <c r="I346" t="s">
        <v>34</v>
      </c>
      <c r="J346" t="s">
        <v>11</v>
      </c>
      <c r="K346">
        <v>2468630.7099999995</v>
      </c>
      <c r="L346">
        <v>0.09</v>
      </c>
      <c r="M346">
        <v>1121.2928999999999</v>
      </c>
      <c r="N346">
        <v>0.70814776025167803</v>
      </c>
      <c r="O346">
        <v>0</v>
      </c>
      <c r="R346" s="33">
        <v>13353.92</v>
      </c>
      <c r="S346" s="48">
        <v>1</v>
      </c>
    </row>
    <row r="347" spans="1:19" x14ac:dyDescent="0.25">
      <c r="A347" t="s">
        <v>192</v>
      </c>
      <c r="B347">
        <v>45926</v>
      </c>
      <c r="C347">
        <v>166022</v>
      </c>
      <c r="D347">
        <v>658.28</v>
      </c>
      <c r="E347">
        <v>0</v>
      </c>
      <c r="F347" t="s">
        <v>33</v>
      </c>
      <c r="G347">
        <v>1260</v>
      </c>
      <c r="H347" t="s">
        <v>14</v>
      </c>
      <c r="I347" t="s">
        <v>34</v>
      </c>
      <c r="J347" t="s">
        <v>11</v>
      </c>
      <c r="K347">
        <v>2469288.9899999993</v>
      </c>
      <c r="L347">
        <v>0.09</v>
      </c>
      <c r="M347">
        <v>59.245199999999997</v>
      </c>
      <c r="N347">
        <v>0.70833659348045142</v>
      </c>
      <c r="O347">
        <v>0</v>
      </c>
      <c r="R347" s="33">
        <v>13482.9</v>
      </c>
      <c r="S347" s="48">
        <v>1</v>
      </c>
    </row>
    <row r="348" spans="1:19" x14ac:dyDescent="0.25">
      <c r="A348" t="s">
        <v>192</v>
      </c>
      <c r="B348">
        <v>45926</v>
      </c>
      <c r="C348">
        <v>166022</v>
      </c>
      <c r="D348">
        <v>49.37</v>
      </c>
      <c r="E348">
        <v>0</v>
      </c>
      <c r="F348" t="s">
        <v>33</v>
      </c>
      <c r="G348">
        <v>1260</v>
      </c>
      <c r="H348" t="s">
        <v>14</v>
      </c>
      <c r="I348" t="s">
        <v>34</v>
      </c>
      <c r="J348" t="s">
        <v>11</v>
      </c>
      <c r="K348">
        <v>2469338.3599999994</v>
      </c>
      <c r="L348">
        <v>0.09</v>
      </c>
      <c r="M348">
        <v>4.4432999999999998</v>
      </c>
      <c r="N348">
        <v>0.7083507556857509</v>
      </c>
      <c r="O348">
        <v>0</v>
      </c>
      <c r="R348" s="33">
        <v>13566</v>
      </c>
      <c r="S348" s="48">
        <v>1</v>
      </c>
    </row>
    <row r="349" spans="1:19" x14ac:dyDescent="0.25">
      <c r="A349" t="s">
        <v>193</v>
      </c>
      <c r="B349">
        <v>45926</v>
      </c>
      <c r="C349">
        <v>166022</v>
      </c>
      <c r="D349">
        <v>650.20000000000005</v>
      </c>
      <c r="E349">
        <v>0</v>
      </c>
      <c r="F349" t="s">
        <v>33</v>
      </c>
      <c r="G349">
        <v>1260</v>
      </c>
      <c r="H349" t="s">
        <v>14</v>
      </c>
      <c r="I349" t="s">
        <v>34</v>
      </c>
      <c r="J349" t="s">
        <v>11</v>
      </c>
      <c r="K349">
        <v>2469988.5599999996</v>
      </c>
      <c r="L349">
        <v>0.09</v>
      </c>
      <c r="M349">
        <v>58.518000000000001</v>
      </c>
      <c r="N349">
        <v>0.70853727109765541</v>
      </c>
      <c r="O349">
        <v>0</v>
      </c>
      <c r="R349" s="33">
        <v>14145</v>
      </c>
      <c r="S349" s="48">
        <v>1</v>
      </c>
    </row>
    <row r="350" spans="1:19" x14ac:dyDescent="0.25">
      <c r="A350" t="s">
        <v>193</v>
      </c>
      <c r="B350">
        <v>45926</v>
      </c>
      <c r="C350">
        <v>166022</v>
      </c>
      <c r="D350">
        <v>943.16</v>
      </c>
      <c r="E350">
        <v>0</v>
      </c>
      <c r="F350" t="s">
        <v>33</v>
      </c>
      <c r="G350">
        <v>1260</v>
      </c>
      <c r="H350" t="s">
        <v>14</v>
      </c>
      <c r="I350" t="s">
        <v>34</v>
      </c>
      <c r="J350" t="s">
        <v>11</v>
      </c>
      <c r="K350">
        <v>2470931.7199999997</v>
      </c>
      <c r="L350">
        <v>0.09</v>
      </c>
      <c r="M350">
        <v>84.884399999999999</v>
      </c>
      <c r="N350">
        <v>0.70880782458257052</v>
      </c>
      <c r="O350">
        <v>0</v>
      </c>
      <c r="R350" s="33">
        <v>14175.36</v>
      </c>
      <c r="S350" s="48">
        <v>1</v>
      </c>
    </row>
    <row r="351" spans="1:19" x14ac:dyDescent="0.25">
      <c r="A351" t="s">
        <v>193</v>
      </c>
      <c r="B351">
        <v>45926</v>
      </c>
      <c r="C351">
        <v>166022</v>
      </c>
      <c r="D351">
        <v>119.51</v>
      </c>
      <c r="E351">
        <v>0</v>
      </c>
      <c r="F351" t="s">
        <v>33</v>
      </c>
      <c r="G351">
        <v>1260</v>
      </c>
      <c r="H351" t="s">
        <v>14</v>
      </c>
      <c r="I351" t="s">
        <v>34</v>
      </c>
      <c r="J351" t="s">
        <v>11</v>
      </c>
      <c r="K351">
        <v>2471051.2299999995</v>
      </c>
      <c r="L351">
        <v>0.09</v>
      </c>
      <c r="M351">
        <v>10.7559</v>
      </c>
      <c r="N351">
        <v>0.70884210704470019</v>
      </c>
      <c r="O351">
        <v>0</v>
      </c>
      <c r="R351" s="33">
        <v>14208.15</v>
      </c>
      <c r="S351" s="48">
        <v>1</v>
      </c>
    </row>
    <row r="352" spans="1:19" x14ac:dyDescent="0.25">
      <c r="A352" t="s">
        <v>143</v>
      </c>
      <c r="B352">
        <v>45927</v>
      </c>
      <c r="C352">
        <v>69202</v>
      </c>
      <c r="D352">
        <v>4255.21</v>
      </c>
      <c r="E352">
        <v>1063.72</v>
      </c>
      <c r="F352" t="s">
        <v>33</v>
      </c>
      <c r="G352">
        <v>1260</v>
      </c>
      <c r="H352" t="s">
        <v>14</v>
      </c>
      <c r="I352" t="s">
        <v>34</v>
      </c>
      <c r="J352" t="s">
        <v>11</v>
      </c>
      <c r="K352">
        <v>2475306.4399999995</v>
      </c>
      <c r="L352">
        <v>0.09</v>
      </c>
      <c r="M352">
        <v>382.96889999999996</v>
      </c>
      <c r="N352">
        <v>0.71006275030199018</v>
      </c>
      <c r="O352">
        <v>0</v>
      </c>
      <c r="R352" s="33">
        <v>14490</v>
      </c>
      <c r="S352" s="48">
        <v>1</v>
      </c>
    </row>
    <row r="353" spans="1:19" x14ac:dyDescent="0.25">
      <c r="A353" t="s">
        <v>143</v>
      </c>
      <c r="B353">
        <v>45927</v>
      </c>
      <c r="C353">
        <v>69202</v>
      </c>
      <c r="D353">
        <v>2170.16</v>
      </c>
      <c r="E353">
        <v>-135.69</v>
      </c>
      <c r="F353" t="s">
        <v>33</v>
      </c>
      <c r="G353">
        <v>1260</v>
      </c>
      <c r="H353" t="s">
        <v>14</v>
      </c>
      <c r="I353" t="s">
        <v>34</v>
      </c>
      <c r="J353" t="s">
        <v>11</v>
      </c>
      <c r="K353">
        <v>2477476.5999999996</v>
      </c>
      <c r="L353">
        <v>0.09</v>
      </c>
      <c r="M353">
        <v>195.31439999999998</v>
      </c>
      <c r="N353">
        <v>0.71068527919509783</v>
      </c>
      <c r="O353">
        <v>0</v>
      </c>
      <c r="R353" s="33">
        <v>14670.93</v>
      </c>
      <c r="S353" s="48">
        <v>1</v>
      </c>
    </row>
    <row r="354" spans="1:19" x14ac:dyDescent="0.25">
      <c r="A354" t="s">
        <v>143</v>
      </c>
      <c r="B354">
        <v>45927</v>
      </c>
      <c r="C354">
        <v>69202</v>
      </c>
      <c r="D354">
        <v>287.38</v>
      </c>
      <c r="E354">
        <v>0</v>
      </c>
      <c r="F354" t="s">
        <v>33</v>
      </c>
      <c r="G354">
        <v>1260</v>
      </c>
      <c r="H354" t="s">
        <v>14</v>
      </c>
      <c r="I354" t="s">
        <v>34</v>
      </c>
      <c r="J354" t="s">
        <v>11</v>
      </c>
      <c r="K354">
        <v>2477763.9799999995</v>
      </c>
      <c r="L354">
        <v>0.09</v>
      </c>
      <c r="M354">
        <v>25.8642</v>
      </c>
      <c r="N354">
        <v>0.710767716597548</v>
      </c>
      <c r="O354">
        <v>0</v>
      </c>
      <c r="R354" s="33">
        <v>14818.14</v>
      </c>
      <c r="S354" s="48">
        <v>1</v>
      </c>
    </row>
    <row r="355" spans="1:19" x14ac:dyDescent="0.25">
      <c r="A355" t="s">
        <v>194</v>
      </c>
      <c r="B355">
        <v>45932</v>
      </c>
      <c r="C355">
        <v>166022</v>
      </c>
      <c r="D355">
        <v>26432.880000000001</v>
      </c>
      <c r="E355">
        <v>4579.1400000000003</v>
      </c>
      <c r="F355" t="s">
        <v>33</v>
      </c>
      <c r="G355">
        <v>1260</v>
      </c>
      <c r="H355" t="s">
        <v>14</v>
      </c>
      <c r="I355" t="s">
        <v>34</v>
      </c>
      <c r="J355" t="s">
        <v>11</v>
      </c>
      <c r="K355">
        <v>2504196.8599999994</v>
      </c>
      <c r="L355">
        <v>0.09</v>
      </c>
      <c r="M355">
        <v>2378.9591999999998</v>
      </c>
      <c r="N355">
        <v>0.71835021352314166</v>
      </c>
      <c r="O355">
        <v>0</v>
      </c>
      <c r="R355" s="33">
        <v>14823.9</v>
      </c>
      <c r="S355" s="48">
        <v>1</v>
      </c>
    </row>
    <row r="356" spans="1:19" x14ac:dyDescent="0.25">
      <c r="A356" t="s">
        <v>148</v>
      </c>
      <c r="B356">
        <v>45933</v>
      </c>
      <c r="C356">
        <v>70484</v>
      </c>
      <c r="D356">
        <v>23940</v>
      </c>
      <c r="E356">
        <v>23940</v>
      </c>
      <c r="F356" t="s">
        <v>33</v>
      </c>
      <c r="G356">
        <v>1260</v>
      </c>
      <c r="H356" t="s">
        <v>14</v>
      </c>
      <c r="I356" t="s">
        <v>34</v>
      </c>
      <c r="J356" t="s">
        <v>11</v>
      </c>
      <c r="K356">
        <v>2528136.8599999994</v>
      </c>
      <c r="L356">
        <v>0.09</v>
      </c>
      <c r="M356">
        <v>2154.6</v>
      </c>
      <c r="N356">
        <v>0.7252176065729613</v>
      </c>
      <c r="O356">
        <v>0</v>
      </c>
      <c r="R356" s="33">
        <v>15000</v>
      </c>
      <c r="S356" s="48">
        <v>1</v>
      </c>
    </row>
    <row r="357" spans="1:19" x14ac:dyDescent="0.25">
      <c r="A357" t="s">
        <v>195</v>
      </c>
      <c r="B357">
        <v>45933</v>
      </c>
      <c r="C357">
        <v>166022</v>
      </c>
      <c r="D357">
        <v>4257.07</v>
      </c>
      <c r="E357">
        <v>638.61</v>
      </c>
      <c r="F357" t="s">
        <v>33</v>
      </c>
      <c r="G357">
        <v>1260</v>
      </c>
      <c r="H357" t="s">
        <v>14</v>
      </c>
      <c r="I357" t="s">
        <v>34</v>
      </c>
      <c r="J357" t="s">
        <v>11</v>
      </c>
      <c r="K357">
        <v>2532393.9299999992</v>
      </c>
      <c r="L357">
        <v>0.09</v>
      </c>
      <c r="M357">
        <v>383.13629999999995</v>
      </c>
      <c r="N357">
        <v>0.72643878338710477</v>
      </c>
      <c r="O357">
        <v>0</v>
      </c>
      <c r="R357" s="33">
        <v>15156.06</v>
      </c>
      <c r="S357" s="48">
        <v>1</v>
      </c>
    </row>
    <row r="358" spans="1:19" x14ac:dyDescent="0.25">
      <c r="A358" t="s">
        <v>195</v>
      </c>
      <c r="B358">
        <v>45933</v>
      </c>
      <c r="C358">
        <v>166022</v>
      </c>
      <c r="D358">
        <v>264.29000000000002</v>
      </c>
      <c r="E358">
        <v>0</v>
      </c>
      <c r="F358" t="s">
        <v>33</v>
      </c>
      <c r="G358">
        <v>1260</v>
      </c>
      <c r="H358" t="s">
        <v>14</v>
      </c>
      <c r="I358" t="s">
        <v>34</v>
      </c>
      <c r="J358" t="s">
        <v>11</v>
      </c>
      <c r="K358">
        <v>2532658.2199999993</v>
      </c>
      <c r="L358">
        <v>0.09</v>
      </c>
      <c r="M358">
        <v>23.786100000000001</v>
      </c>
      <c r="N358">
        <v>0.72651459722625</v>
      </c>
      <c r="O358">
        <v>0</v>
      </c>
      <c r="R358" s="33">
        <v>15190</v>
      </c>
      <c r="S358" s="48">
        <v>1</v>
      </c>
    </row>
    <row r="359" spans="1:19" x14ac:dyDescent="0.25">
      <c r="A359" t="s">
        <v>151</v>
      </c>
      <c r="B359">
        <v>45941</v>
      </c>
      <c r="C359">
        <v>70610</v>
      </c>
      <c r="D359">
        <v>17703.509999999998</v>
      </c>
      <c r="E359">
        <v>886.26</v>
      </c>
      <c r="F359" t="s">
        <v>33</v>
      </c>
      <c r="G359">
        <v>1260</v>
      </c>
      <c r="H359" t="s">
        <v>14</v>
      </c>
      <c r="I359" t="s">
        <v>34</v>
      </c>
      <c r="J359" t="s">
        <v>11</v>
      </c>
      <c r="K359">
        <v>2550361.7299999991</v>
      </c>
      <c r="L359">
        <v>0.09</v>
      </c>
      <c r="M359">
        <v>1593.3158999999998</v>
      </c>
      <c r="N359">
        <v>0.73159299996356875</v>
      </c>
      <c r="O359">
        <v>0</v>
      </c>
      <c r="R359" s="33">
        <v>15366.76</v>
      </c>
      <c r="S359" s="48">
        <v>1</v>
      </c>
    </row>
    <row r="360" spans="1:19" x14ac:dyDescent="0.25">
      <c r="A360" t="s">
        <v>151</v>
      </c>
      <c r="B360">
        <v>45941</v>
      </c>
      <c r="C360">
        <v>70610</v>
      </c>
      <c r="D360">
        <v>3474.18</v>
      </c>
      <c r="E360">
        <v>173.94</v>
      </c>
      <c r="F360" t="s">
        <v>33</v>
      </c>
      <c r="G360">
        <v>1260</v>
      </c>
      <c r="H360" t="s">
        <v>14</v>
      </c>
      <c r="I360" t="s">
        <v>34</v>
      </c>
      <c r="J360" t="s">
        <v>11</v>
      </c>
      <c r="K360">
        <v>2553835.9099999992</v>
      </c>
      <c r="L360">
        <v>0.09</v>
      </c>
      <c r="M360">
        <v>312.67619999999999</v>
      </c>
      <c r="N360">
        <v>0.7325895981083399</v>
      </c>
      <c r="O360">
        <v>0</v>
      </c>
      <c r="R360" s="33">
        <v>15789.83</v>
      </c>
      <c r="S360" s="48">
        <v>1</v>
      </c>
    </row>
    <row r="361" spans="1:19" x14ac:dyDescent="0.25">
      <c r="A361" t="s">
        <v>151</v>
      </c>
      <c r="B361">
        <v>45941</v>
      </c>
      <c r="C361">
        <v>70610</v>
      </c>
      <c r="D361">
        <v>1588.34</v>
      </c>
      <c r="E361">
        <v>0</v>
      </c>
      <c r="F361" t="s">
        <v>33</v>
      </c>
      <c r="G361">
        <v>1260</v>
      </c>
      <c r="H361" t="s">
        <v>14</v>
      </c>
      <c r="I361" t="s">
        <v>34</v>
      </c>
      <c r="J361" t="s">
        <v>11</v>
      </c>
      <c r="K361">
        <v>2555424.2499999991</v>
      </c>
      <c r="L361">
        <v>0.09</v>
      </c>
      <c r="M361">
        <v>142.95059999999998</v>
      </c>
      <c r="N361">
        <v>0.73304522697537211</v>
      </c>
      <c r="O361">
        <v>0</v>
      </c>
      <c r="R361" s="33">
        <v>16000</v>
      </c>
      <c r="S361" s="48">
        <v>1</v>
      </c>
    </row>
    <row r="362" spans="1:19" x14ac:dyDescent="0.25">
      <c r="A362" t="s">
        <v>248</v>
      </c>
      <c r="B362">
        <v>45949</v>
      </c>
      <c r="C362">
        <v>167528</v>
      </c>
      <c r="D362">
        <v>6762.5</v>
      </c>
      <c r="E362">
        <v>1354.6</v>
      </c>
      <c r="F362" t="s">
        <v>33</v>
      </c>
      <c r="G362">
        <v>1260</v>
      </c>
      <c r="H362" t="s">
        <v>14</v>
      </c>
      <c r="I362" t="s">
        <v>34</v>
      </c>
      <c r="J362" t="s">
        <v>11</v>
      </c>
      <c r="K362">
        <v>2562186.7499999991</v>
      </c>
      <c r="L362">
        <v>0.09</v>
      </c>
      <c r="M362">
        <v>608.625</v>
      </c>
      <c r="N362">
        <v>0.73498510773975823</v>
      </c>
      <c r="O362">
        <v>0</v>
      </c>
      <c r="R362" s="33">
        <v>16150</v>
      </c>
      <c r="S362" s="48">
        <v>1</v>
      </c>
    </row>
    <row r="363" spans="1:19" x14ac:dyDescent="0.25">
      <c r="A363" t="s">
        <v>119</v>
      </c>
      <c r="B363">
        <v>45954</v>
      </c>
      <c r="C363">
        <v>56586</v>
      </c>
      <c r="D363">
        <v>22556.21</v>
      </c>
      <c r="E363">
        <v>2255.42</v>
      </c>
      <c r="F363" t="s">
        <v>33</v>
      </c>
      <c r="G363">
        <v>1260</v>
      </c>
      <c r="H363" t="s">
        <v>14</v>
      </c>
      <c r="I363" t="s">
        <v>34</v>
      </c>
      <c r="J363" t="s">
        <v>11</v>
      </c>
      <c r="K363">
        <v>2584742.959999999</v>
      </c>
      <c r="L363">
        <v>0.09</v>
      </c>
      <c r="M363">
        <v>2030.0588999999998</v>
      </c>
      <c r="N363">
        <v>0.74145554883350384</v>
      </c>
      <c r="O363">
        <v>0</v>
      </c>
      <c r="R363" s="33">
        <v>16275</v>
      </c>
      <c r="S363" s="48">
        <v>1</v>
      </c>
    </row>
    <row r="364" spans="1:19" x14ac:dyDescent="0.25">
      <c r="A364" t="s">
        <v>119</v>
      </c>
      <c r="B364">
        <v>45954</v>
      </c>
      <c r="C364">
        <v>56586</v>
      </c>
      <c r="D364">
        <v>25939.57</v>
      </c>
      <c r="E364">
        <v>2593.7199999999998</v>
      </c>
      <c r="F364" t="s">
        <v>33</v>
      </c>
      <c r="G364">
        <v>1260</v>
      </c>
      <c r="H364" t="s">
        <v>14</v>
      </c>
      <c r="I364" t="s">
        <v>34</v>
      </c>
      <c r="J364" t="s">
        <v>11</v>
      </c>
      <c r="K364">
        <v>2610682.5299999989</v>
      </c>
      <c r="L364">
        <v>0.09</v>
      </c>
      <c r="M364">
        <v>2334.5612999999998</v>
      </c>
      <c r="N364">
        <v>0.74889653558092695</v>
      </c>
      <c r="O364">
        <v>0</v>
      </c>
      <c r="R364" s="33">
        <v>16712.5</v>
      </c>
      <c r="S364" s="48">
        <v>1</v>
      </c>
    </row>
    <row r="365" spans="1:19" x14ac:dyDescent="0.25">
      <c r="A365" t="s">
        <v>119</v>
      </c>
      <c r="B365">
        <v>45954</v>
      </c>
      <c r="C365">
        <v>56586</v>
      </c>
      <c r="D365">
        <v>1272.47</v>
      </c>
      <c r="E365">
        <v>0</v>
      </c>
      <c r="F365" t="s">
        <v>33</v>
      </c>
      <c r="G365">
        <v>1260</v>
      </c>
      <c r="H365" t="s">
        <v>14</v>
      </c>
      <c r="I365" t="s">
        <v>34</v>
      </c>
      <c r="J365" t="s">
        <v>11</v>
      </c>
      <c r="K365">
        <v>2611954.9999999991</v>
      </c>
      <c r="L365">
        <v>0.09</v>
      </c>
      <c r="M365">
        <v>114.5223</v>
      </c>
      <c r="N365">
        <v>0.74926155444617781</v>
      </c>
      <c r="O365">
        <v>0</v>
      </c>
      <c r="R365" s="33">
        <v>17091.77</v>
      </c>
      <c r="S365" s="48">
        <v>1</v>
      </c>
    </row>
    <row r="366" spans="1:19" x14ac:dyDescent="0.25">
      <c r="A366" t="s">
        <v>168</v>
      </c>
      <c r="B366">
        <v>45967</v>
      </c>
      <c r="C366">
        <v>121779</v>
      </c>
      <c r="D366">
        <v>49864.2</v>
      </c>
      <c r="E366">
        <v>6584.2</v>
      </c>
      <c r="F366" t="s">
        <v>33</v>
      </c>
      <c r="G366">
        <v>1260</v>
      </c>
      <c r="H366" t="s">
        <v>14</v>
      </c>
      <c r="I366" t="s">
        <v>34</v>
      </c>
      <c r="J366" t="s">
        <v>11</v>
      </c>
      <c r="K366">
        <v>2661819.1999999993</v>
      </c>
      <c r="L366">
        <v>0.1</v>
      </c>
      <c r="M366">
        <v>4986.42</v>
      </c>
      <c r="N366">
        <v>0.7635655252279161</v>
      </c>
      <c r="O366">
        <v>0</v>
      </c>
      <c r="R366" s="33">
        <v>17386.150000000001</v>
      </c>
      <c r="S366" s="48">
        <v>1</v>
      </c>
    </row>
    <row r="367" spans="1:19" x14ac:dyDescent="0.25">
      <c r="A367" t="s">
        <v>62</v>
      </c>
      <c r="B367">
        <v>45969</v>
      </c>
      <c r="C367">
        <v>38966</v>
      </c>
      <c r="D367">
        <v>20744</v>
      </c>
      <c r="E367">
        <v>3944</v>
      </c>
      <c r="F367" t="s">
        <v>33</v>
      </c>
      <c r="G367">
        <v>1260</v>
      </c>
      <c r="H367" t="s">
        <v>14</v>
      </c>
      <c r="I367" t="s">
        <v>34</v>
      </c>
      <c r="J367" t="s">
        <v>11</v>
      </c>
      <c r="K367">
        <v>2682563.1999999993</v>
      </c>
      <c r="L367">
        <v>0.1</v>
      </c>
      <c r="M367">
        <v>2074.4</v>
      </c>
      <c r="N367">
        <v>0.76951611843699952</v>
      </c>
      <c r="O367">
        <v>0</v>
      </c>
      <c r="R367" s="33">
        <v>17577.55</v>
      </c>
      <c r="S367" s="48">
        <v>1</v>
      </c>
    </row>
    <row r="368" spans="1:19" x14ac:dyDescent="0.25">
      <c r="A368" t="s">
        <v>120</v>
      </c>
      <c r="B368">
        <v>45969</v>
      </c>
      <c r="C368">
        <v>56586</v>
      </c>
      <c r="D368">
        <v>143915.20000000001</v>
      </c>
      <c r="E368">
        <v>7915.2</v>
      </c>
      <c r="F368" t="s">
        <v>33</v>
      </c>
      <c r="G368">
        <v>1260</v>
      </c>
      <c r="H368" t="s">
        <v>14</v>
      </c>
      <c r="I368" t="s">
        <v>34</v>
      </c>
      <c r="J368" t="s">
        <v>11</v>
      </c>
      <c r="K368">
        <v>2826478.3999999994</v>
      </c>
      <c r="L368">
        <v>0.1</v>
      </c>
      <c r="M368">
        <v>14391.520000000002</v>
      </c>
      <c r="N368">
        <v>0.81079942020155238</v>
      </c>
      <c r="O368">
        <v>0</v>
      </c>
      <c r="R368" s="33">
        <v>17681</v>
      </c>
      <c r="S368" s="48">
        <v>1</v>
      </c>
    </row>
    <row r="369" spans="1:19" x14ac:dyDescent="0.25">
      <c r="A369" t="s">
        <v>120</v>
      </c>
      <c r="B369">
        <v>45969</v>
      </c>
      <c r="C369">
        <v>56586</v>
      </c>
      <c r="D369">
        <v>10793.64</v>
      </c>
      <c r="E369">
        <v>0</v>
      </c>
      <c r="F369" t="s">
        <v>33</v>
      </c>
      <c r="G369">
        <v>1260</v>
      </c>
      <c r="H369" t="s">
        <v>14</v>
      </c>
      <c r="I369" t="s">
        <v>34</v>
      </c>
      <c r="J369" t="s">
        <v>11</v>
      </c>
      <c r="K369">
        <v>2837272.0399999996</v>
      </c>
      <c r="L369">
        <v>0.1</v>
      </c>
      <c r="M369">
        <v>1079.364</v>
      </c>
      <c r="N369">
        <v>0.81389566783389389</v>
      </c>
      <c r="O369">
        <v>0</v>
      </c>
      <c r="R369" s="33">
        <v>17703.509999999998</v>
      </c>
      <c r="S369" s="48">
        <v>1</v>
      </c>
    </row>
    <row r="370" spans="1:19" x14ac:dyDescent="0.25">
      <c r="A370" t="s">
        <v>120</v>
      </c>
      <c r="B370">
        <v>45969</v>
      </c>
      <c r="C370">
        <v>56586</v>
      </c>
      <c r="D370">
        <v>52910</v>
      </c>
      <c r="E370">
        <v>2910</v>
      </c>
      <c r="F370" t="s">
        <v>33</v>
      </c>
      <c r="G370">
        <v>1260</v>
      </c>
      <c r="H370" t="s">
        <v>14</v>
      </c>
      <c r="I370" t="s">
        <v>34</v>
      </c>
      <c r="J370" t="s">
        <v>11</v>
      </c>
      <c r="K370">
        <v>2890182.0399999996</v>
      </c>
      <c r="L370">
        <v>0.1</v>
      </c>
      <c r="M370">
        <v>5291</v>
      </c>
      <c r="N370">
        <v>0.82907335230615598</v>
      </c>
      <c r="O370">
        <v>0</v>
      </c>
      <c r="R370" s="33">
        <v>17835</v>
      </c>
      <c r="S370" s="48">
        <v>1</v>
      </c>
    </row>
    <row r="371" spans="1:19" x14ac:dyDescent="0.25">
      <c r="A371" t="s">
        <v>250</v>
      </c>
      <c r="B371">
        <v>45975</v>
      </c>
      <c r="C371">
        <v>167620</v>
      </c>
      <c r="D371">
        <v>17681</v>
      </c>
      <c r="E371">
        <v>919.99</v>
      </c>
      <c r="F371" t="s">
        <v>33</v>
      </c>
      <c r="G371">
        <v>1260</v>
      </c>
      <c r="H371" t="s">
        <v>14</v>
      </c>
      <c r="I371" t="s">
        <v>34</v>
      </c>
      <c r="J371" t="s">
        <v>11</v>
      </c>
      <c r="K371">
        <v>2907863.0399999996</v>
      </c>
      <c r="L371">
        <v>0.1</v>
      </c>
      <c r="M371">
        <v>1768.1000000000001</v>
      </c>
      <c r="N371">
        <v>0.83414529785811331</v>
      </c>
      <c r="O371">
        <v>0</v>
      </c>
      <c r="R371" s="33">
        <v>18030.560000000001</v>
      </c>
      <c r="S371" s="48">
        <v>1</v>
      </c>
    </row>
    <row r="372" spans="1:19" x14ac:dyDescent="0.25">
      <c r="A372" t="s">
        <v>250</v>
      </c>
      <c r="B372">
        <v>45975</v>
      </c>
      <c r="C372">
        <v>167620</v>
      </c>
      <c r="D372">
        <v>29280</v>
      </c>
      <c r="E372">
        <v>1248.8</v>
      </c>
      <c r="F372" t="s">
        <v>33</v>
      </c>
      <c r="G372">
        <v>1260</v>
      </c>
      <c r="H372" t="s">
        <v>14</v>
      </c>
      <c r="I372" t="s">
        <v>34</v>
      </c>
      <c r="J372" t="s">
        <v>11</v>
      </c>
      <c r="K372">
        <v>2937143.0399999996</v>
      </c>
      <c r="L372">
        <v>0.1</v>
      </c>
      <c r="M372">
        <v>2928</v>
      </c>
      <c r="N372">
        <v>0.84254451542280495</v>
      </c>
      <c r="O372">
        <v>0</v>
      </c>
      <c r="R372" s="33">
        <v>18280</v>
      </c>
      <c r="S372" s="48">
        <v>1</v>
      </c>
    </row>
    <row r="373" spans="1:19" x14ac:dyDescent="0.25">
      <c r="A373" t="s">
        <v>144</v>
      </c>
      <c r="B373">
        <v>45980</v>
      </c>
      <c r="C373">
        <v>69202</v>
      </c>
      <c r="D373">
        <v>51426.63</v>
      </c>
      <c r="E373">
        <v>5795.19</v>
      </c>
      <c r="F373" t="s">
        <v>33</v>
      </c>
      <c r="G373">
        <v>1260</v>
      </c>
      <c r="H373" t="s">
        <v>14</v>
      </c>
      <c r="I373" t="s">
        <v>34</v>
      </c>
      <c r="J373" t="s">
        <v>11</v>
      </c>
      <c r="K373">
        <v>2988569.6699999995</v>
      </c>
      <c r="L373">
        <v>0.1</v>
      </c>
      <c r="M373">
        <v>5142.6630000000005</v>
      </c>
      <c r="N373">
        <v>0.85729668256723446</v>
      </c>
      <c r="O373">
        <v>0</v>
      </c>
      <c r="R373" s="33">
        <v>18520</v>
      </c>
      <c r="S373" s="48">
        <v>1</v>
      </c>
    </row>
    <row r="374" spans="1:19" x14ac:dyDescent="0.25">
      <c r="A374" t="s">
        <v>144</v>
      </c>
      <c r="B374">
        <v>45980</v>
      </c>
      <c r="C374">
        <v>69202</v>
      </c>
      <c r="D374">
        <v>3571.29</v>
      </c>
      <c r="E374">
        <v>402.44</v>
      </c>
      <c r="F374" t="s">
        <v>33</v>
      </c>
      <c r="G374">
        <v>1260</v>
      </c>
      <c r="H374" t="s">
        <v>14</v>
      </c>
      <c r="I374" t="s">
        <v>34</v>
      </c>
      <c r="J374" t="s">
        <v>11</v>
      </c>
      <c r="K374">
        <v>2992140.9599999995</v>
      </c>
      <c r="L374">
        <v>0.1</v>
      </c>
      <c r="M374">
        <v>357.12900000000002</v>
      </c>
      <c r="N374">
        <v>0.85832113754321149</v>
      </c>
      <c r="O374">
        <v>0</v>
      </c>
      <c r="R374" s="33">
        <v>18610.330000000002</v>
      </c>
      <c r="S374" s="48">
        <v>1</v>
      </c>
    </row>
    <row r="375" spans="1:19" x14ac:dyDescent="0.25">
      <c r="A375" t="s">
        <v>144</v>
      </c>
      <c r="B375">
        <v>45980</v>
      </c>
      <c r="C375">
        <v>69202</v>
      </c>
      <c r="D375">
        <v>4124.84</v>
      </c>
      <c r="E375">
        <v>0</v>
      </c>
      <c r="F375" t="s">
        <v>33</v>
      </c>
      <c r="G375">
        <v>1260</v>
      </c>
      <c r="H375" t="s">
        <v>14</v>
      </c>
      <c r="I375" t="s">
        <v>34</v>
      </c>
      <c r="J375" t="s">
        <v>11</v>
      </c>
      <c r="K375">
        <v>2996265.7999999993</v>
      </c>
      <c r="L375">
        <v>0.1</v>
      </c>
      <c r="M375">
        <v>412.48400000000004</v>
      </c>
      <c r="N375">
        <v>0.85950438305480781</v>
      </c>
      <c r="O375">
        <v>0</v>
      </c>
      <c r="R375" s="33">
        <v>18620</v>
      </c>
      <c r="S375" s="48">
        <v>2</v>
      </c>
    </row>
    <row r="376" spans="1:19" x14ac:dyDescent="0.25">
      <c r="A376" t="s">
        <v>46</v>
      </c>
      <c r="B376">
        <v>45982</v>
      </c>
      <c r="C376">
        <v>37624</v>
      </c>
      <c r="D376">
        <v>684</v>
      </c>
      <c r="E376">
        <v>69.959999999999994</v>
      </c>
      <c r="F376" t="s">
        <v>33</v>
      </c>
      <c r="G376">
        <v>1260</v>
      </c>
      <c r="H376" t="s">
        <v>14</v>
      </c>
      <c r="I376" t="s">
        <v>34</v>
      </c>
      <c r="J376" t="s">
        <v>11</v>
      </c>
      <c r="K376">
        <v>2996949.7999999993</v>
      </c>
      <c r="L376">
        <v>0.1</v>
      </c>
      <c r="M376">
        <v>68.400000000000006</v>
      </c>
      <c r="N376">
        <v>0.85970059428480272</v>
      </c>
      <c r="O376">
        <v>0</v>
      </c>
      <c r="R376" s="33">
        <v>18928</v>
      </c>
      <c r="S376" s="48">
        <v>1</v>
      </c>
    </row>
    <row r="377" spans="1:19" x14ac:dyDescent="0.25">
      <c r="A377" t="s">
        <v>47</v>
      </c>
      <c r="B377">
        <v>45982</v>
      </c>
      <c r="C377">
        <v>37624</v>
      </c>
      <c r="D377">
        <v>1386</v>
      </c>
      <c r="E377">
        <v>225.32</v>
      </c>
      <c r="F377" t="s">
        <v>33</v>
      </c>
      <c r="G377">
        <v>1260</v>
      </c>
      <c r="H377" t="s">
        <v>14</v>
      </c>
      <c r="I377" t="s">
        <v>34</v>
      </c>
      <c r="J377" t="s">
        <v>11</v>
      </c>
      <c r="K377">
        <v>2998335.7999999993</v>
      </c>
      <c r="L377">
        <v>0.1</v>
      </c>
      <c r="M377">
        <v>138.6</v>
      </c>
      <c r="N377">
        <v>0.86009818019821327</v>
      </c>
      <c r="O377">
        <v>0</v>
      </c>
      <c r="R377" s="33">
        <v>19192.939999999999</v>
      </c>
      <c r="S377" s="48">
        <v>1</v>
      </c>
    </row>
    <row r="378" spans="1:19" x14ac:dyDescent="0.25">
      <c r="A378" t="s">
        <v>47</v>
      </c>
      <c r="B378">
        <v>45982</v>
      </c>
      <c r="C378">
        <v>37624</v>
      </c>
      <c r="D378">
        <v>103.96</v>
      </c>
      <c r="E378">
        <v>0</v>
      </c>
      <c r="F378" t="s">
        <v>33</v>
      </c>
      <c r="G378">
        <v>1260</v>
      </c>
      <c r="H378" t="s">
        <v>14</v>
      </c>
      <c r="I378" t="s">
        <v>34</v>
      </c>
      <c r="J378" t="s">
        <v>11</v>
      </c>
      <c r="K378">
        <v>2998439.7599999993</v>
      </c>
      <c r="L378">
        <v>0.1</v>
      </c>
      <c r="M378">
        <v>10.396000000000001</v>
      </c>
      <c r="N378">
        <v>0.86012800201030437</v>
      </c>
      <c r="O378">
        <v>0</v>
      </c>
      <c r="R378" s="33">
        <v>20000</v>
      </c>
      <c r="S378" s="48">
        <v>1</v>
      </c>
    </row>
    <row r="379" spans="1:19" x14ac:dyDescent="0.25">
      <c r="A379" t="s">
        <v>48</v>
      </c>
      <c r="B379">
        <v>45991</v>
      </c>
      <c r="C379">
        <v>37624</v>
      </c>
      <c r="D379">
        <v>132606.48000000001</v>
      </c>
      <c r="E379">
        <v>16710.63</v>
      </c>
      <c r="F379" t="s">
        <v>33</v>
      </c>
      <c r="G379">
        <v>1260</v>
      </c>
      <c r="H379" t="s">
        <v>14</v>
      </c>
      <c r="I379" t="s">
        <v>34</v>
      </c>
      <c r="J379" t="s">
        <v>11</v>
      </c>
      <c r="K379">
        <v>3131046.2399999993</v>
      </c>
      <c r="L379">
        <v>0.1</v>
      </c>
      <c r="M379">
        <v>13260.648000000001</v>
      </c>
      <c r="N379">
        <v>0.89816730105429088</v>
      </c>
      <c r="O379">
        <v>0</v>
      </c>
      <c r="R379" s="33">
        <v>20640</v>
      </c>
      <c r="S379" s="48">
        <v>1</v>
      </c>
    </row>
    <row r="380" spans="1:19" x14ac:dyDescent="0.25">
      <c r="A380" t="s">
        <v>153</v>
      </c>
      <c r="B380">
        <v>45991</v>
      </c>
      <c r="C380">
        <v>70610</v>
      </c>
      <c r="D380">
        <v>606668</v>
      </c>
      <c r="E380">
        <v>78793</v>
      </c>
      <c r="F380" t="s">
        <v>33</v>
      </c>
      <c r="G380">
        <v>1260</v>
      </c>
      <c r="H380" t="s">
        <v>14</v>
      </c>
      <c r="I380" t="s">
        <v>34</v>
      </c>
      <c r="J380" t="s">
        <v>11</v>
      </c>
      <c r="K380">
        <v>3737714.2399999993</v>
      </c>
      <c r="L380">
        <v>0.18</v>
      </c>
      <c r="M380">
        <v>109200.23999999999</v>
      </c>
      <c r="N380">
        <v>1.0721951877187832</v>
      </c>
      <c r="O380">
        <v>0</v>
      </c>
      <c r="R380" s="33">
        <v>20724.7</v>
      </c>
      <c r="S380" s="48">
        <v>1</v>
      </c>
    </row>
    <row r="381" spans="1:19" x14ac:dyDescent="0.25">
      <c r="A381" t="s">
        <v>153</v>
      </c>
      <c r="B381">
        <v>45991</v>
      </c>
      <c r="C381">
        <v>70610</v>
      </c>
      <c r="D381">
        <v>373234.16</v>
      </c>
      <c r="E381">
        <v>47869.16</v>
      </c>
      <c r="F381" t="s">
        <v>33</v>
      </c>
      <c r="G381">
        <v>1260</v>
      </c>
      <c r="H381" t="s">
        <v>14</v>
      </c>
      <c r="I381" t="s">
        <v>34</v>
      </c>
      <c r="J381" t="s">
        <v>11</v>
      </c>
      <c r="K381">
        <v>4110948.3999999994</v>
      </c>
      <c r="L381">
        <v>0.18</v>
      </c>
      <c r="M381">
        <v>67182.148799999995</v>
      </c>
      <c r="N381">
        <v>1.1792605877329541</v>
      </c>
      <c r="O381">
        <v>0</v>
      </c>
      <c r="R381" s="33">
        <v>20739.2</v>
      </c>
      <c r="S381" s="48">
        <v>1</v>
      </c>
    </row>
    <row r="382" spans="1:19" x14ac:dyDescent="0.25">
      <c r="A382" t="s">
        <v>153</v>
      </c>
      <c r="B382">
        <v>45991</v>
      </c>
      <c r="C382">
        <v>70610</v>
      </c>
      <c r="D382">
        <v>72601.679999999993</v>
      </c>
      <c r="E382">
        <v>0</v>
      </c>
      <c r="F382" t="s">
        <v>33</v>
      </c>
      <c r="G382">
        <v>1260</v>
      </c>
      <c r="H382" t="s">
        <v>14</v>
      </c>
      <c r="I382" t="s">
        <v>34</v>
      </c>
      <c r="J382" t="s">
        <v>11</v>
      </c>
      <c r="K382">
        <v>4183550.0799999996</v>
      </c>
      <c r="L382">
        <v>0.18</v>
      </c>
      <c r="M382">
        <v>13068.302399999999</v>
      </c>
      <c r="N382">
        <v>1.2000869984529718</v>
      </c>
      <c r="O382">
        <v>0</v>
      </c>
      <c r="R382" s="33">
        <v>20744</v>
      </c>
      <c r="S382" s="48">
        <v>1</v>
      </c>
    </row>
    <row r="383" spans="1:19" x14ac:dyDescent="0.25">
      <c r="A383" t="s">
        <v>155</v>
      </c>
      <c r="B383">
        <v>45991</v>
      </c>
      <c r="C383">
        <v>70610</v>
      </c>
      <c r="D383">
        <v>9900</v>
      </c>
      <c r="E383">
        <v>0</v>
      </c>
      <c r="F383" t="s">
        <v>33</v>
      </c>
      <c r="G383">
        <v>1260</v>
      </c>
      <c r="H383" t="s">
        <v>14</v>
      </c>
      <c r="I383" t="s">
        <v>34</v>
      </c>
      <c r="J383" t="s">
        <v>11</v>
      </c>
      <c r="K383">
        <v>4193450.0799999996</v>
      </c>
      <c r="L383">
        <v>0.18</v>
      </c>
      <c r="M383">
        <v>1782</v>
      </c>
      <c r="N383">
        <v>1.2029268978344763</v>
      </c>
      <c r="O383">
        <v>0</v>
      </c>
      <c r="R383" s="33">
        <v>21008.12</v>
      </c>
      <c r="S383" s="48">
        <v>1</v>
      </c>
    </row>
    <row r="384" spans="1:19" x14ac:dyDescent="0.25">
      <c r="A384" t="s">
        <v>155</v>
      </c>
      <c r="B384">
        <v>45991</v>
      </c>
      <c r="C384">
        <v>70610</v>
      </c>
      <c r="D384">
        <v>720.45</v>
      </c>
      <c r="E384">
        <v>0</v>
      </c>
      <c r="F384" t="s">
        <v>33</v>
      </c>
      <c r="G384">
        <v>1260</v>
      </c>
      <c r="H384" t="s">
        <v>14</v>
      </c>
      <c r="I384" t="s">
        <v>34</v>
      </c>
      <c r="J384" t="s">
        <v>11</v>
      </c>
      <c r="K384">
        <v>4194170.53</v>
      </c>
      <c r="L384">
        <v>0.18</v>
      </c>
      <c r="M384">
        <v>129.68100000000001</v>
      </c>
      <c r="N384">
        <v>1.2031335650576485</v>
      </c>
      <c r="O384">
        <v>0</v>
      </c>
      <c r="R384" s="33">
        <v>21280</v>
      </c>
      <c r="S384" s="48">
        <v>1</v>
      </c>
    </row>
    <row r="385" spans="1:19" x14ac:dyDescent="0.25">
      <c r="A385" t="s">
        <v>156</v>
      </c>
      <c r="B385">
        <v>45991</v>
      </c>
      <c r="C385">
        <v>70610</v>
      </c>
      <c r="D385">
        <v>9900</v>
      </c>
      <c r="E385">
        <v>0</v>
      </c>
      <c r="F385" t="s">
        <v>33</v>
      </c>
      <c r="G385">
        <v>1260</v>
      </c>
      <c r="H385" t="s">
        <v>14</v>
      </c>
      <c r="I385" t="s">
        <v>34</v>
      </c>
      <c r="J385" t="s">
        <v>11</v>
      </c>
      <c r="K385">
        <v>4204070.5299999993</v>
      </c>
      <c r="L385">
        <v>0.18</v>
      </c>
      <c r="M385">
        <v>1782</v>
      </c>
      <c r="N385">
        <v>1.2059734644391527</v>
      </c>
      <c r="O385">
        <v>0</v>
      </c>
      <c r="R385" s="33">
        <v>21404.94</v>
      </c>
      <c r="S385" s="48">
        <v>1</v>
      </c>
    </row>
    <row r="386" spans="1:19" x14ac:dyDescent="0.25">
      <c r="A386" t="s">
        <v>156</v>
      </c>
      <c r="B386">
        <v>45991</v>
      </c>
      <c r="C386">
        <v>70610</v>
      </c>
      <c r="D386">
        <v>678.83</v>
      </c>
      <c r="E386">
        <v>0</v>
      </c>
      <c r="F386" t="s">
        <v>33</v>
      </c>
      <c r="G386">
        <v>1260</v>
      </c>
      <c r="H386" t="s">
        <v>14</v>
      </c>
      <c r="I386" t="s">
        <v>34</v>
      </c>
      <c r="J386" t="s">
        <v>11</v>
      </c>
      <c r="K386">
        <v>4204749.3599999994</v>
      </c>
      <c r="L386">
        <v>0.18</v>
      </c>
      <c r="M386">
        <v>122.18940000000001</v>
      </c>
      <c r="N386">
        <v>1.2061681926105816</v>
      </c>
      <c r="O386">
        <v>0</v>
      </c>
      <c r="R386" s="33">
        <v>22000</v>
      </c>
      <c r="S386" s="48">
        <v>1</v>
      </c>
    </row>
    <row r="387" spans="1:19" x14ac:dyDescent="0.25">
      <c r="A387" t="s">
        <v>49</v>
      </c>
      <c r="B387">
        <v>45998</v>
      </c>
      <c r="C387">
        <v>37624</v>
      </c>
      <c r="D387">
        <v>56056</v>
      </c>
      <c r="E387">
        <v>9112.68</v>
      </c>
      <c r="F387" t="s">
        <v>33</v>
      </c>
      <c r="G387">
        <v>1260</v>
      </c>
      <c r="H387" t="s">
        <v>14</v>
      </c>
      <c r="I387" t="s">
        <v>34</v>
      </c>
      <c r="J387" t="s">
        <v>11</v>
      </c>
      <c r="K387">
        <v>4260805.3599999994</v>
      </c>
      <c r="L387">
        <v>0.18</v>
      </c>
      <c r="M387">
        <v>10090.08</v>
      </c>
      <c r="N387">
        <v>1.2222483339974106</v>
      </c>
      <c r="O387">
        <v>0</v>
      </c>
      <c r="R387" s="33">
        <v>22556.21</v>
      </c>
      <c r="S387" s="48">
        <v>1</v>
      </c>
    </row>
    <row r="388" spans="1:19" x14ac:dyDescent="0.25">
      <c r="A388" t="s">
        <v>49</v>
      </c>
      <c r="B388">
        <v>45998</v>
      </c>
      <c r="C388">
        <v>37624</v>
      </c>
      <c r="D388">
        <v>4204.2</v>
      </c>
      <c r="E388">
        <v>0</v>
      </c>
      <c r="F388" t="s">
        <v>33</v>
      </c>
      <c r="G388">
        <v>1260</v>
      </c>
      <c r="H388" t="s">
        <v>14</v>
      </c>
      <c r="I388" t="s">
        <v>34</v>
      </c>
      <c r="J388" t="s">
        <v>11</v>
      </c>
      <c r="K388">
        <v>4265009.5599999996</v>
      </c>
      <c r="L388">
        <v>0.18</v>
      </c>
      <c r="M388">
        <v>756.75599999999997</v>
      </c>
      <c r="N388">
        <v>1.2234543446014228</v>
      </c>
      <c r="O388">
        <v>0</v>
      </c>
      <c r="R388" s="33">
        <v>22844.16</v>
      </c>
      <c r="S388" s="48">
        <v>1</v>
      </c>
    </row>
    <row r="389" spans="1:19" x14ac:dyDescent="0.25">
      <c r="A389" t="s">
        <v>121</v>
      </c>
      <c r="B389">
        <v>46001</v>
      </c>
      <c r="C389">
        <v>56586</v>
      </c>
      <c r="D389">
        <v>63060</v>
      </c>
      <c r="E389">
        <v>1260</v>
      </c>
      <c r="F389" t="s">
        <v>33</v>
      </c>
      <c r="G389">
        <v>1260</v>
      </c>
      <c r="H389" t="s">
        <v>14</v>
      </c>
      <c r="I389" t="s">
        <v>34</v>
      </c>
      <c r="J389" t="s">
        <v>11</v>
      </c>
      <c r="K389">
        <v>4328069.5599999996</v>
      </c>
      <c r="L389">
        <v>0.18</v>
      </c>
      <c r="M389">
        <v>11350.8</v>
      </c>
      <c r="N389">
        <v>1.2415436430860354</v>
      </c>
      <c r="O389">
        <v>0</v>
      </c>
      <c r="R389" s="33">
        <v>23110.639999999999</v>
      </c>
      <c r="S389" s="48">
        <v>1</v>
      </c>
    </row>
    <row r="390" spans="1:19" x14ac:dyDescent="0.25">
      <c r="A390" t="s">
        <v>121</v>
      </c>
      <c r="B390">
        <v>46001</v>
      </c>
      <c r="C390">
        <v>56586</v>
      </c>
      <c r="D390">
        <v>4729.5200000000004</v>
      </c>
      <c r="E390">
        <v>0</v>
      </c>
      <c r="F390" t="s">
        <v>33</v>
      </c>
      <c r="G390">
        <v>1260</v>
      </c>
      <c r="H390" t="s">
        <v>14</v>
      </c>
      <c r="I390" t="s">
        <v>34</v>
      </c>
      <c r="J390" t="s">
        <v>11</v>
      </c>
      <c r="K390">
        <v>4332799.0799999991</v>
      </c>
      <c r="L390">
        <v>0.18</v>
      </c>
      <c r="M390">
        <v>851.31360000000006</v>
      </c>
      <c r="N390">
        <v>1.2429003462095516</v>
      </c>
      <c r="O390">
        <v>0</v>
      </c>
      <c r="R390" s="33">
        <v>23940</v>
      </c>
      <c r="S390" s="48">
        <v>1</v>
      </c>
    </row>
    <row r="391" spans="1:19" x14ac:dyDescent="0.25">
      <c r="A391" t="s">
        <v>162</v>
      </c>
      <c r="B391">
        <v>46003</v>
      </c>
      <c r="C391">
        <v>81955</v>
      </c>
      <c r="D391">
        <v>62304.94</v>
      </c>
      <c r="E391">
        <v>4547.05</v>
      </c>
      <c r="F391" t="s">
        <v>33</v>
      </c>
      <c r="G391">
        <v>1260</v>
      </c>
      <c r="H391" t="s">
        <v>14</v>
      </c>
      <c r="I391" t="s">
        <v>34</v>
      </c>
      <c r="J391" t="s">
        <v>11</v>
      </c>
      <c r="K391">
        <v>4395104.0199999996</v>
      </c>
      <c r="L391">
        <v>0.2</v>
      </c>
      <c r="M391">
        <v>12460.988000000001</v>
      </c>
      <c r="N391">
        <v>1.2607730492974978</v>
      </c>
      <c r="O391">
        <v>1</v>
      </c>
      <c r="R391" s="33">
        <v>24550</v>
      </c>
      <c r="S391" s="48">
        <v>1</v>
      </c>
    </row>
    <row r="392" spans="1:19" x14ac:dyDescent="0.25">
      <c r="A392" t="s">
        <v>197</v>
      </c>
      <c r="B392">
        <v>46003</v>
      </c>
      <c r="C392">
        <v>166022</v>
      </c>
      <c r="D392">
        <v>49644.85</v>
      </c>
      <c r="E392">
        <v>8932.5</v>
      </c>
      <c r="F392" t="s">
        <v>33</v>
      </c>
      <c r="G392">
        <v>1260</v>
      </c>
      <c r="H392" t="s">
        <v>14</v>
      </c>
      <c r="I392" t="s">
        <v>34</v>
      </c>
      <c r="J392" t="s">
        <v>11</v>
      </c>
      <c r="K392">
        <v>4444748.8699999992</v>
      </c>
      <c r="L392">
        <v>0.2</v>
      </c>
      <c r="M392">
        <v>9928.9700000000012</v>
      </c>
      <c r="N392">
        <v>1.2750140976621316</v>
      </c>
      <c r="O392">
        <v>1</v>
      </c>
      <c r="R392" s="33">
        <v>24660</v>
      </c>
      <c r="S392" s="48">
        <v>1</v>
      </c>
    </row>
    <row r="393" spans="1:19" x14ac:dyDescent="0.25">
      <c r="A393" t="s">
        <v>197</v>
      </c>
      <c r="B393">
        <v>46003</v>
      </c>
      <c r="C393">
        <v>166022</v>
      </c>
      <c r="D393">
        <v>3723.36</v>
      </c>
      <c r="E393">
        <v>0</v>
      </c>
      <c r="F393" t="s">
        <v>33</v>
      </c>
      <c r="G393">
        <v>1260</v>
      </c>
      <c r="H393" t="s">
        <v>14</v>
      </c>
      <c r="I393" t="s">
        <v>34</v>
      </c>
      <c r="J393" t="s">
        <v>11</v>
      </c>
      <c r="K393">
        <v>4448472.2299999995</v>
      </c>
      <c r="L393">
        <v>0.2</v>
      </c>
      <c r="M393">
        <v>744.67200000000003</v>
      </c>
      <c r="N393">
        <v>1.2760821752137597</v>
      </c>
      <c r="O393">
        <v>1</v>
      </c>
      <c r="R393" s="33">
        <v>24714</v>
      </c>
      <c r="S393" s="48">
        <v>1</v>
      </c>
    </row>
    <row r="394" spans="1:19" x14ac:dyDescent="0.25">
      <c r="A394" t="s">
        <v>50</v>
      </c>
      <c r="B394">
        <v>46004</v>
      </c>
      <c r="C394">
        <v>37624</v>
      </c>
      <c r="D394">
        <v>9702</v>
      </c>
      <c r="E394">
        <v>1577.17</v>
      </c>
      <c r="F394" t="s">
        <v>33</v>
      </c>
      <c r="G394">
        <v>1260</v>
      </c>
      <c r="H394" t="s">
        <v>14</v>
      </c>
      <c r="I394" t="s">
        <v>34</v>
      </c>
      <c r="J394" t="s">
        <v>11</v>
      </c>
      <c r="K394">
        <v>4458174.2299999995</v>
      </c>
      <c r="L394">
        <v>0.2</v>
      </c>
      <c r="M394">
        <v>1940.4</v>
      </c>
      <c r="N394">
        <v>1.2788652766076338</v>
      </c>
      <c r="O394">
        <v>1</v>
      </c>
      <c r="R394" s="33">
        <v>24843</v>
      </c>
      <c r="S394" s="48">
        <v>1</v>
      </c>
    </row>
    <row r="395" spans="1:19" x14ac:dyDescent="0.25">
      <c r="A395" t="s">
        <v>50</v>
      </c>
      <c r="B395">
        <v>46004</v>
      </c>
      <c r="C395">
        <v>37624</v>
      </c>
      <c r="D395">
        <v>727.66</v>
      </c>
      <c r="E395">
        <v>0</v>
      </c>
      <c r="F395" t="s">
        <v>33</v>
      </c>
      <c r="G395">
        <v>1260</v>
      </c>
      <c r="H395" t="s">
        <v>14</v>
      </c>
      <c r="I395" t="s">
        <v>34</v>
      </c>
      <c r="J395" t="s">
        <v>11</v>
      </c>
      <c r="K395">
        <v>4458901.8899999997</v>
      </c>
      <c r="L395">
        <v>0.2</v>
      </c>
      <c r="M395">
        <v>145.53200000000001</v>
      </c>
      <c r="N395">
        <v>1.2790740120807598</v>
      </c>
      <c r="O395">
        <v>1</v>
      </c>
      <c r="R395" s="33">
        <v>25500.82</v>
      </c>
      <c r="S395" s="48">
        <v>1</v>
      </c>
    </row>
    <row r="396" spans="1:19" x14ac:dyDescent="0.25">
      <c r="A396" t="s">
        <v>251</v>
      </c>
      <c r="B396">
        <v>46004</v>
      </c>
      <c r="C396">
        <v>167620</v>
      </c>
      <c r="D396">
        <v>48827.97</v>
      </c>
      <c r="E396">
        <v>5891.19</v>
      </c>
      <c r="F396" t="s">
        <v>33</v>
      </c>
      <c r="G396">
        <v>1260</v>
      </c>
      <c r="H396" t="s">
        <v>14</v>
      </c>
      <c r="I396" t="s">
        <v>34</v>
      </c>
      <c r="J396" t="s">
        <v>11</v>
      </c>
      <c r="K396">
        <v>4507729.8599999994</v>
      </c>
      <c r="L396">
        <v>0.2</v>
      </c>
      <c r="M396">
        <v>9765.594000000001</v>
      </c>
      <c r="N396">
        <v>1.2930807314548114</v>
      </c>
      <c r="O396">
        <v>1</v>
      </c>
      <c r="R396" s="33">
        <v>25939.57</v>
      </c>
      <c r="S396" s="48">
        <v>1</v>
      </c>
    </row>
    <row r="397" spans="1:19" x14ac:dyDescent="0.25">
      <c r="A397" t="s">
        <v>251</v>
      </c>
      <c r="B397">
        <v>46004</v>
      </c>
      <c r="C397">
        <v>167620</v>
      </c>
      <c r="D397">
        <v>20739.2</v>
      </c>
      <c r="E397">
        <v>2073.92</v>
      </c>
      <c r="F397" t="s">
        <v>33</v>
      </c>
      <c r="G397">
        <v>1260</v>
      </c>
      <c r="H397" t="s">
        <v>14</v>
      </c>
      <c r="I397" t="s">
        <v>34</v>
      </c>
      <c r="J397" t="s">
        <v>11</v>
      </c>
      <c r="K397">
        <v>4528469.0599999996</v>
      </c>
      <c r="L397">
        <v>0.2</v>
      </c>
      <c r="M397">
        <v>4147.84</v>
      </c>
      <c r="N397">
        <v>1.2990299477429827</v>
      </c>
      <c r="O397">
        <v>1</v>
      </c>
      <c r="R397" s="33">
        <v>26432.880000000001</v>
      </c>
      <c r="S397" s="48">
        <v>1</v>
      </c>
    </row>
    <row r="398" spans="1:19" x14ac:dyDescent="0.25">
      <c r="A398" t="s">
        <v>198</v>
      </c>
      <c r="B398">
        <v>46005</v>
      </c>
      <c r="C398">
        <v>166022</v>
      </c>
      <c r="D398">
        <v>28171.200000000001</v>
      </c>
      <c r="E398">
        <v>0</v>
      </c>
      <c r="F398" t="s">
        <v>33</v>
      </c>
      <c r="G398">
        <v>1260</v>
      </c>
      <c r="H398" t="s">
        <v>14</v>
      </c>
      <c r="I398" t="s">
        <v>34</v>
      </c>
      <c r="J398" t="s">
        <v>11</v>
      </c>
      <c r="K398">
        <v>4556640.26</v>
      </c>
      <c r="L398">
        <v>0.2</v>
      </c>
      <c r="M398">
        <v>5634.2400000000007</v>
      </c>
      <c r="N398">
        <v>1.3071110965769459</v>
      </c>
      <c r="O398">
        <v>1</v>
      </c>
      <c r="R398" s="33">
        <v>26887.22</v>
      </c>
      <c r="S398" s="48">
        <v>1</v>
      </c>
    </row>
    <row r="399" spans="1:19" x14ac:dyDescent="0.25">
      <c r="A399" t="s">
        <v>198</v>
      </c>
      <c r="B399">
        <v>46005</v>
      </c>
      <c r="C399">
        <v>166022</v>
      </c>
      <c r="D399">
        <v>2112.85</v>
      </c>
      <c r="E399">
        <v>0</v>
      </c>
      <c r="F399" t="s">
        <v>33</v>
      </c>
      <c r="G399">
        <v>1260</v>
      </c>
      <c r="H399" t="s">
        <v>14</v>
      </c>
      <c r="I399" t="s">
        <v>34</v>
      </c>
      <c r="J399" t="s">
        <v>11</v>
      </c>
      <c r="K399">
        <v>4558753.1099999994</v>
      </c>
      <c r="L399">
        <v>0.2</v>
      </c>
      <c r="M399">
        <v>422.57</v>
      </c>
      <c r="N399">
        <v>1.3077171856080783</v>
      </c>
      <c r="O399">
        <v>1</v>
      </c>
      <c r="R399" s="33">
        <v>27038.42</v>
      </c>
      <c r="S399" s="48">
        <v>1</v>
      </c>
    </row>
    <row r="400" spans="1:19" x14ac:dyDescent="0.25">
      <c r="A400" t="s">
        <v>122</v>
      </c>
      <c r="B400">
        <v>46009</v>
      </c>
      <c r="C400">
        <v>56586</v>
      </c>
      <c r="D400">
        <v>12000</v>
      </c>
      <c r="E400">
        <v>1000</v>
      </c>
      <c r="F400" t="s">
        <v>33</v>
      </c>
      <c r="G400">
        <v>1260</v>
      </c>
      <c r="H400" t="s">
        <v>14</v>
      </c>
      <c r="I400" t="s">
        <v>34</v>
      </c>
      <c r="J400" t="s">
        <v>11</v>
      </c>
      <c r="K400">
        <v>4570753.1099999994</v>
      </c>
      <c r="L400">
        <v>0.2</v>
      </c>
      <c r="M400">
        <v>2400</v>
      </c>
      <c r="N400">
        <v>1.3111594878886896</v>
      </c>
      <c r="O400">
        <v>1</v>
      </c>
      <c r="R400" s="33">
        <v>28171.200000000001</v>
      </c>
      <c r="S400" s="48">
        <v>1</v>
      </c>
    </row>
    <row r="401" spans="1:19" x14ac:dyDescent="0.25">
      <c r="A401" t="s">
        <v>277</v>
      </c>
      <c r="B401">
        <v>46009</v>
      </c>
      <c r="C401">
        <v>170594</v>
      </c>
      <c r="D401">
        <v>567.16999999999996</v>
      </c>
      <c r="E401">
        <v>62.39</v>
      </c>
      <c r="F401" t="s">
        <v>33</v>
      </c>
      <c r="G401">
        <v>1260</v>
      </c>
      <c r="H401" t="s">
        <v>14</v>
      </c>
      <c r="I401" t="s">
        <v>34</v>
      </c>
      <c r="J401" t="s">
        <v>11</v>
      </c>
      <c r="K401">
        <v>4571320.2799999993</v>
      </c>
      <c r="L401">
        <v>0.2</v>
      </c>
      <c r="M401">
        <v>113.434</v>
      </c>
      <c r="N401">
        <v>1.3113221854373973</v>
      </c>
      <c r="O401">
        <v>1</v>
      </c>
      <c r="R401" s="33">
        <v>29280</v>
      </c>
      <c r="S401" s="48">
        <v>1</v>
      </c>
    </row>
    <row r="402" spans="1:19" x14ac:dyDescent="0.25">
      <c r="A402" t="s">
        <v>277</v>
      </c>
      <c r="B402">
        <v>46009</v>
      </c>
      <c r="C402">
        <v>170594</v>
      </c>
      <c r="D402">
        <v>42.54</v>
      </c>
      <c r="E402">
        <v>0</v>
      </c>
      <c r="F402" t="s">
        <v>33</v>
      </c>
      <c r="G402">
        <v>1260</v>
      </c>
      <c r="H402" t="s">
        <v>14</v>
      </c>
      <c r="I402" t="s">
        <v>34</v>
      </c>
      <c r="J402" t="s">
        <v>11</v>
      </c>
      <c r="K402">
        <v>4571362.8199999994</v>
      </c>
      <c r="L402">
        <v>0.2</v>
      </c>
      <c r="M402">
        <v>8.5080000000000009</v>
      </c>
      <c r="N402">
        <v>1.3113343883989821</v>
      </c>
      <c r="O402">
        <v>1</v>
      </c>
      <c r="R402" s="33">
        <v>29926.91</v>
      </c>
      <c r="S402" s="48">
        <v>1</v>
      </c>
    </row>
    <row r="403" spans="1:19" x14ac:dyDescent="0.25">
      <c r="A403" t="s">
        <v>252</v>
      </c>
      <c r="B403">
        <v>46011</v>
      </c>
      <c r="C403">
        <v>167620</v>
      </c>
      <c r="D403">
        <v>67897.8</v>
      </c>
      <c r="E403">
        <v>10186.200000000001</v>
      </c>
      <c r="F403" t="s">
        <v>33</v>
      </c>
      <c r="G403">
        <v>1260</v>
      </c>
      <c r="H403" t="s">
        <v>14</v>
      </c>
      <c r="I403" t="s">
        <v>34</v>
      </c>
      <c r="J403" t="s">
        <v>11</v>
      </c>
      <c r="K403">
        <v>4639260.6199999992</v>
      </c>
      <c r="L403">
        <v>0.2</v>
      </c>
      <c r="M403">
        <v>13579.560000000001</v>
      </c>
      <c r="N403">
        <v>1.3308114510480231</v>
      </c>
      <c r="O403">
        <v>1</v>
      </c>
      <c r="R403" s="33">
        <v>30380</v>
      </c>
      <c r="S403" s="48">
        <v>1</v>
      </c>
    </row>
    <row r="404" spans="1:19" x14ac:dyDescent="0.25">
      <c r="A404" t="s">
        <v>298</v>
      </c>
      <c r="B404">
        <v>46011</v>
      </c>
      <c r="C404">
        <v>386244</v>
      </c>
      <c r="D404">
        <v>6421.92</v>
      </c>
      <c r="E404">
        <v>301.92</v>
      </c>
      <c r="F404" t="s">
        <v>33</v>
      </c>
      <c r="G404">
        <v>1260</v>
      </c>
      <c r="H404" t="s">
        <v>14</v>
      </c>
      <c r="I404" t="s">
        <v>34</v>
      </c>
      <c r="J404" t="s">
        <v>11</v>
      </c>
      <c r="K404">
        <v>4645682.5399999991</v>
      </c>
      <c r="L404">
        <v>0.2</v>
      </c>
      <c r="M404">
        <v>1284.384</v>
      </c>
      <c r="N404">
        <v>1.3326536335365149</v>
      </c>
      <c r="O404">
        <v>1</v>
      </c>
      <c r="R404" s="33">
        <v>31375</v>
      </c>
      <c r="S404" s="48">
        <v>1</v>
      </c>
    </row>
    <row r="405" spans="1:19" x14ac:dyDescent="0.25">
      <c r="A405" t="s">
        <v>298</v>
      </c>
      <c r="B405">
        <v>46011</v>
      </c>
      <c r="C405">
        <v>386244</v>
      </c>
      <c r="D405">
        <v>481.65</v>
      </c>
      <c r="E405">
        <v>0</v>
      </c>
      <c r="F405" t="s">
        <v>33</v>
      </c>
      <c r="G405">
        <v>1260</v>
      </c>
      <c r="H405" t="s">
        <v>14</v>
      </c>
      <c r="I405" t="s">
        <v>34</v>
      </c>
      <c r="J405" t="s">
        <v>11</v>
      </c>
      <c r="K405">
        <v>4646164.1899999995</v>
      </c>
      <c r="L405">
        <v>0.2</v>
      </c>
      <c r="M405">
        <v>96.33</v>
      </c>
      <c r="N405">
        <v>1.3327917989443032</v>
      </c>
      <c r="O405">
        <v>1</v>
      </c>
      <c r="R405" s="33">
        <v>32000.080000000002</v>
      </c>
      <c r="S405" s="48">
        <v>1</v>
      </c>
    </row>
    <row r="406" spans="1:19" x14ac:dyDescent="0.25">
      <c r="A406" t="s">
        <v>298</v>
      </c>
      <c r="B406">
        <v>46011</v>
      </c>
      <c r="C406">
        <v>386244</v>
      </c>
      <c r="D406">
        <v>1888.88</v>
      </c>
      <c r="E406">
        <v>188.88</v>
      </c>
      <c r="F406" t="s">
        <v>33</v>
      </c>
      <c r="G406">
        <v>1260</v>
      </c>
      <c r="H406" t="s">
        <v>14</v>
      </c>
      <c r="I406" t="s">
        <v>34</v>
      </c>
      <c r="J406" t="s">
        <v>11</v>
      </c>
      <c r="K406">
        <v>4648053.0699999994</v>
      </c>
      <c r="L406">
        <v>0.2</v>
      </c>
      <c r="M406">
        <v>377.77600000000007</v>
      </c>
      <c r="N406">
        <v>1.3333336402719531</v>
      </c>
      <c r="O406">
        <v>1</v>
      </c>
      <c r="R406" s="33">
        <v>32155.200000000001</v>
      </c>
      <c r="S406" s="48">
        <v>1</v>
      </c>
    </row>
    <row r="407" spans="1:19" x14ac:dyDescent="0.25">
      <c r="A407" t="s">
        <v>67</v>
      </c>
      <c r="B407">
        <v>45683</v>
      </c>
      <c r="C407">
        <v>40054</v>
      </c>
      <c r="D407">
        <v>450</v>
      </c>
      <c r="E407">
        <v>180</v>
      </c>
      <c r="F407" t="s">
        <v>33</v>
      </c>
      <c r="G407">
        <v>1260</v>
      </c>
      <c r="H407" t="s">
        <v>14</v>
      </c>
      <c r="I407" t="s">
        <v>38</v>
      </c>
      <c r="J407" t="s">
        <v>11</v>
      </c>
      <c r="K407">
        <v>450</v>
      </c>
      <c r="L407">
        <v>0.1</v>
      </c>
      <c r="M407">
        <v>45</v>
      </c>
      <c r="N407">
        <v>5.4391049892305726E-4</v>
      </c>
      <c r="O407">
        <v>0</v>
      </c>
      <c r="R407" s="33">
        <v>32417.55</v>
      </c>
      <c r="S407" s="48">
        <v>1</v>
      </c>
    </row>
    <row r="408" spans="1:19" x14ac:dyDescent="0.25">
      <c r="A408" t="s">
        <v>67</v>
      </c>
      <c r="B408">
        <v>45683</v>
      </c>
      <c r="C408">
        <v>40054</v>
      </c>
      <c r="D408">
        <v>21790</v>
      </c>
      <c r="E408">
        <v>8880</v>
      </c>
      <c r="F408" t="s">
        <v>33</v>
      </c>
      <c r="G408">
        <v>1260</v>
      </c>
      <c r="H408" t="s">
        <v>14</v>
      </c>
      <c r="I408" t="s">
        <v>38</v>
      </c>
      <c r="J408" t="s">
        <v>11</v>
      </c>
      <c r="K408">
        <v>22240</v>
      </c>
      <c r="L408">
        <v>0.1</v>
      </c>
      <c r="M408">
        <v>2179</v>
      </c>
      <c r="N408">
        <v>2.6881265546775095E-2</v>
      </c>
      <c r="O408">
        <v>0</v>
      </c>
      <c r="R408" s="33">
        <v>33440.44</v>
      </c>
      <c r="S408" s="48">
        <v>1</v>
      </c>
    </row>
    <row r="409" spans="1:19" x14ac:dyDescent="0.25">
      <c r="A409" t="s">
        <v>67</v>
      </c>
      <c r="B409">
        <v>45683</v>
      </c>
      <c r="C409">
        <v>40054</v>
      </c>
      <c r="D409">
        <v>7360</v>
      </c>
      <c r="E409">
        <v>3040</v>
      </c>
      <c r="F409" t="s">
        <v>33</v>
      </c>
      <c r="G409">
        <v>1260</v>
      </c>
      <c r="H409" t="s">
        <v>14</v>
      </c>
      <c r="I409" t="s">
        <v>38</v>
      </c>
      <c r="J409" t="s">
        <v>11</v>
      </c>
      <c r="K409">
        <v>29600</v>
      </c>
      <c r="L409">
        <v>0.1</v>
      </c>
      <c r="M409">
        <v>736</v>
      </c>
      <c r="N409">
        <v>3.5777223929161099E-2</v>
      </c>
      <c r="O409">
        <v>0</v>
      </c>
      <c r="R409" s="33">
        <v>33728.74</v>
      </c>
      <c r="S409" s="48">
        <v>1</v>
      </c>
    </row>
    <row r="410" spans="1:19" x14ac:dyDescent="0.25">
      <c r="A410" t="s">
        <v>265</v>
      </c>
      <c r="B410">
        <v>45728</v>
      </c>
      <c r="C410">
        <v>169385</v>
      </c>
      <c r="D410">
        <v>49550</v>
      </c>
      <c r="E410">
        <v>25070</v>
      </c>
      <c r="F410" t="s">
        <v>33</v>
      </c>
      <c r="G410">
        <v>1260</v>
      </c>
      <c r="H410" t="s">
        <v>14</v>
      </c>
      <c r="I410" t="s">
        <v>38</v>
      </c>
      <c r="J410" t="s">
        <v>11</v>
      </c>
      <c r="K410">
        <v>79150</v>
      </c>
      <c r="L410">
        <v>0.1</v>
      </c>
      <c r="M410">
        <v>4955</v>
      </c>
      <c r="N410">
        <v>9.5667813310577735E-2</v>
      </c>
      <c r="O410">
        <v>0</v>
      </c>
      <c r="R410" s="33">
        <v>34374.370000000003</v>
      </c>
      <c r="S410" s="48">
        <v>1</v>
      </c>
    </row>
    <row r="411" spans="1:19" x14ac:dyDescent="0.25">
      <c r="A411" t="s">
        <v>138</v>
      </c>
      <c r="B411">
        <v>45737</v>
      </c>
      <c r="C411">
        <v>69202</v>
      </c>
      <c r="D411">
        <v>600</v>
      </c>
      <c r="E411">
        <v>240</v>
      </c>
      <c r="F411" t="s">
        <v>33</v>
      </c>
      <c r="G411">
        <v>1260</v>
      </c>
      <c r="H411" t="s">
        <v>14</v>
      </c>
      <c r="I411" t="s">
        <v>38</v>
      </c>
      <c r="J411" t="s">
        <v>11</v>
      </c>
      <c r="K411">
        <v>79750</v>
      </c>
      <c r="L411">
        <v>0.1</v>
      </c>
      <c r="M411">
        <v>60</v>
      </c>
      <c r="N411">
        <v>9.6393027309141802E-2</v>
      </c>
      <c r="O411">
        <v>0</v>
      </c>
      <c r="R411" s="33">
        <v>34378.18</v>
      </c>
      <c r="S411" s="48">
        <v>1</v>
      </c>
    </row>
    <row r="412" spans="1:19" x14ac:dyDescent="0.25">
      <c r="A412" t="s">
        <v>138</v>
      </c>
      <c r="B412">
        <v>45737</v>
      </c>
      <c r="C412">
        <v>69202</v>
      </c>
      <c r="D412">
        <v>8000</v>
      </c>
      <c r="E412">
        <v>2600</v>
      </c>
      <c r="F412" t="s">
        <v>33</v>
      </c>
      <c r="G412">
        <v>1260</v>
      </c>
      <c r="H412" t="s">
        <v>14</v>
      </c>
      <c r="I412" t="s">
        <v>38</v>
      </c>
      <c r="J412" t="s">
        <v>11</v>
      </c>
      <c r="K412">
        <v>87750</v>
      </c>
      <c r="L412">
        <v>0.1</v>
      </c>
      <c r="M412">
        <v>800</v>
      </c>
      <c r="N412">
        <v>0.10606254728999616</v>
      </c>
      <c r="O412">
        <v>0</v>
      </c>
      <c r="R412" s="33">
        <v>35601.019999999997</v>
      </c>
      <c r="S412" s="48">
        <v>1</v>
      </c>
    </row>
    <row r="413" spans="1:19" x14ac:dyDescent="0.25">
      <c r="A413" t="s">
        <v>45</v>
      </c>
      <c r="B413">
        <v>45788</v>
      </c>
      <c r="C413">
        <v>34028</v>
      </c>
      <c r="D413">
        <v>45000.3</v>
      </c>
      <c r="E413">
        <v>18270.3</v>
      </c>
      <c r="F413" t="s">
        <v>33</v>
      </c>
      <c r="G413">
        <v>1260</v>
      </c>
      <c r="H413" t="s">
        <v>14</v>
      </c>
      <c r="I413" t="s">
        <v>38</v>
      </c>
      <c r="J413" t="s">
        <v>11</v>
      </c>
      <c r="K413">
        <v>132750.29999999999</v>
      </c>
      <c r="L413">
        <v>0.1</v>
      </c>
      <c r="M413">
        <v>4500.0300000000007</v>
      </c>
      <c r="N413">
        <v>0.16045395978930116</v>
      </c>
      <c r="O413">
        <v>0</v>
      </c>
      <c r="R413" s="33">
        <v>35610.120000000003</v>
      </c>
      <c r="S413" s="48">
        <v>1</v>
      </c>
    </row>
    <row r="414" spans="1:19" x14ac:dyDescent="0.25">
      <c r="A414" t="s">
        <v>140</v>
      </c>
      <c r="B414">
        <v>45821</v>
      </c>
      <c r="C414">
        <v>69202</v>
      </c>
      <c r="D414">
        <v>60000</v>
      </c>
      <c r="E414">
        <v>31470</v>
      </c>
      <c r="F414" t="s">
        <v>33</v>
      </c>
      <c r="G414">
        <v>1260</v>
      </c>
      <c r="H414" t="s">
        <v>14</v>
      </c>
      <c r="I414" t="s">
        <v>38</v>
      </c>
      <c r="J414" t="s">
        <v>11</v>
      </c>
      <c r="K414">
        <v>192750.3</v>
      </c>
      <c r="L414">
        <v>0.1</v>
      </c>
      <c r="M414">
        <v>6000</v>
      </c>
      <c r="N414">
        <v>0.23297535964570878</v>
      </c>
      <c r="O414">
        <v>0</v>
      </c>
      <c r="R414" s="33">
        <v>36012.19</v>
      </c>
      <c r="S414" s="48">
        <v>1</v>
      </c>
    </row>
    <row r="415" spans="1:19" x14ac:dyDescent="0.25">
      <c r="A415" t="s">
        <v>296</v>
      </c>
      <c r="B415">
        <v>45822</v>
      </c>
      <c r="C415">
        <v>386244</v>
      </c>
      <c r="D415">
        <v>10300</v>
      </c>
      <c r="E415">
        <v>5720</v>
      </c>
      <c r="F415" t="s">
        <v>33</v>
      </c>
      <c r="G415">
        <v>1260</v>
      </c>
      <c r="H415" t="s">
        <v>14</v>
      </c>
      <c r="I415" t="s">
        <v>38</v>
      </c>
      <c r="J415" t="s">
        <v>11</v>
      </c>
      <c r="K415">
        <v>203050.3</v>
      </c>
      <c r="L415">
        <v>0.1</v>
      </c>
      <c r="M415">
        <v>1030</v>
      </c>
      <c r="N415">
        <v>0.24542486662105875</v>
      </c>
      <c r="O415">
        <v>0</v>
      </c>
      <c r="R415" s="33">
        <v>36199.050000000003</v>
      </c>
      <c r="S415" s="48">
        <v>1</v>
      </c>
    </row>
    <row r="416" spans="1:19" x14ac:dyDescent="0.25">
      <c r="A416" t="s">
        <v>188</v>
      </c>
      <c r="B416">
        <v>45841</v>
      </c>
      <c r="C416">
        <v>166022</v>
      </c>
      <c r="D416">
        <v>19040</v>
      </c>
      <c r="E416">
        <v>4480</v>
      </c>
      <c r="F416" t="s">
        <v>33</v>
      </c>
      <c r="G416">
        <v>1260</v>
      </c>
      <c r="H416" t="s">
        <v>14</v>
      </c>
      <c r="I416" t="s">
        <v>38</v>
      </c>
      <c r="J416" t="s">
        <v>11</v>
      </c>
      <c r="K416">
        <v>222090.3</v>
      </c>
      <c r="L416">
        <v>0.1</v>
      </c>
      <c r="M416">
        <v>1904</v>
      </c>
      <c r="N416">
        <v>0.26843832417549213</v>
      </c>
      <c r="O416">
        <v>0</v>
      </c>
      <c r="R416" s="33">
        <v>36954.199999999997</v>
      </c>
      <c r="S416" s="48">
        <v>1</v>
      </c>
    </row>
    <row r="417" spans="1:19" x14ac:dyDescent="0.25">
      <c r="A417" t="s">
        <v>189</v>
      </c>
      <c r="B417">
        <v>45868</v>
      </c>
      <c r="C417">
        <v>166022</v>
      </c>
      <c r="D417">
        <v>20400</v>
      </c>
      <c r="E417">
        <v>11760</v>
      </c>
      <c r="F417" t="s">
        <v>33</v>
      </c>
      <c r="G417">
        <v>1260</v>
      </c>
      <c r="H417" t="s">
        <v>14</v>
      </c>
      <c r="I417" t="s">
        <v>38</v>
      </c>
      <c r="J417" t="s">
        <v>11</v>
      </c>
      <c r="K417">
        <v>242490.3</v>
      </c>
      <c r="L417">
        <v>0.1</v>
      </c>
      <c r="M417">
        <v>2040</v>
      </c>
      <c r="N417">
        <v>0.29309560012667069</v>
      </c>
      <c r="O417">
        <v>0</v>
      </c>
      <c r="R417" s="33">
        <v>37120</v>
      </c>
      <c r="S417" s="48">
        <v>1</v>
      </c>
    </row>
    <row r="418" spans="1:19" x14ac:dyDescent="0.25">
      <c r="A418" t="s">
        <v>141</v>
      </c>
      <c r="B418">
        <v>45884</v>
      </c>
      <c r="C418">
        <v>69202</v>
      </c>
      <c r="D418">
        <v>28050</v>
      </c>
      <c r="E418">
        <v>12795</v>
      </c>
      <c r="F418" t="s">
        <v>33</v>
      </c>
      <c r="G418">
        <v>1260</v>
      </c>
      <c r="H418" t="s">
        <v>14</v>
      </c>
      <c r="I418" t="s">
        <v>38</v>
      </c>
      <c r="J418" t="s">
        <v>11</v>
      </c>
      <c r="K418">
        <v>270540.3</v>
      </c>
      <c r="L418">
        <v>0.1</v>
      </c>
      <c r="M418">
        <v>2805</v>
      </c>
      <c r="N418">
        <v>0.32699935455954127</v>
      </c>
      <c r="O418">
        <v>0</v>
      </c>
      <c r="R418" s="33">
        <v>37589.230000000003</v>
      </c>
      <c r="S418" s="48">
        <v>1</v>
      </c>
    </row>
    <row r="419" spans="1:19" x14ac:dyDescent="0.25">
      <c r="A419" t="s">
        <v>297</v>
      </c>
      <c r="B419">
        <v>45956</v>
      </c>
      <c r="C419">
        <v>386244</v>
      </c>
      <c r="D419">
        <v>126000</v>
      </c>
      <c r="E419">
        <v>57900</v>
      </c>
      <c r="F419" t="s">
        <v>33</v>
      </c>
      <c r="G419">
        <v>1260</v>
      </c>
      <c r="H419" t="s">
        <v>14</v>
      </c>
      <c r="I419" t="s">
        <v>38</v>
      </c>
      <c r="J419" t="s">
        <v>11</v>
      </c>
      <c r="K419">
        <v>396540.3</v>
      </c>
      <c r="L419">
        <v>0.1</v>
      </c>
      <c r="M419">
        <v>12600</v>
      </c>
      <c r="N419">
        <v>0.4792942942579973</v>
      </c>
      <c r="O419">
        <v>0</v>
      </c>
      <c r="R419" s="33">
        <v>37950</v>
      </c>
      <c r="S419" s="48">
        <v>1</v>
      </c>
    </row>
    <row r="420" spans="1:19" x14ac:dyDescent="0.25">
      <c r="A420" t="s">
        <v>152</v>
      </c>
      <c r="B420">
        <v>45980</v>
      </c>
      <c r="C420">
        <v>70610</v>
      </c>
      <c r="D420">
        <v>600</v>
      </c>
      <c r="E420">
        <v>240</v>
      </c>
      <c r="F420" t="s">
        <v>33</v>
      </c>
      <c r="G420">
        <v>1260</v>
      </c>
      <c r="H420" t="s">
        <v>14</v>
      </c>
      <c r="I420" t="s">
        <v>38</v>
      </c>
      <c r="J420" t="s">
        <v>11</v>
      </c>
      <c r="K420">
        <v>397140.3</v>
      </c>
      <c r="L420">
        <v>0.1</v>
      </c>
      <c r="M420">
        <v>60</v>
      </c>
      <c r="N420">
        <v>0.48001950825656137</v>
      </c>
      <c r="O420">
        <v>0</v>
      </c>
      <c r="R420" s="33">
        <v>38912</v>
      </c>
      <c r="S420" s="48">
        <v>1</v>
      </c>
    </row>
    <row r="421" spans="1:19" x14ac:dyDescent="0.25">
      <c r="A421" t="s">
        <v>152</v>
      </c>
      <c r="B421">
        <v>45980</v>
      </c>
      <c r="C421">
        <v>70610</v>
      </c>
      <c r="D421">
        <v>21000</v>
      </c>
      <c r="E421">
        <v>9660</v>
      </c>
      <c r="F421" t="s">
        <v>33</v>
      </c>
      <c r="G421">
        <v>1260</v>
      </c>
      <c r="H421" t="s">
        <v>14</v>
      </c>
      <c r="I421" t="s">
        <v>38</v>
      </c>
      <c r="J421" t="s">
        <v>11</v>
      </c>
      <c r="K421">
        <v>418140.3</v>
      </c>
      <c r="L421">
        <v>0.125</v>
      </c>
      <c r="M421">
        <v>2625</v>
      </c>
      <c r="N421">
        <v>0.50540199820630405</v>
      </c>
      <c r="O421">
        <v>0</v>
      </c>
      <c r="R421" s="33">
        <v>39761.31</v>
      </c>
      <c r="S421" s="48">
        <v>1</v>
      </c>
    </row>
    <row r="422" spans="1:19" x14ac:dyDescent="0.25">
      <c r="A422" t="s">
        <v>147</v>
      </c>
      <c r="B422">
        <v>45982</v>
      </c>
      <c r="C422">
        <v>69609</v>
      </c>
      <c r="D422">
        <v>324859.56</v>
      </c>
      <c r="E422">
        <v>0</v>
      </c>
      <c r="F422" t="s">
        <v>33</v>
      </c>
      <c r="G422">
        <v>1260</v>
      </c>
      <c r="H422" t="s">
        <v>14</v>
      </c>
      <c r="I422" t="s">
        <v>38</v>
      </c>
      <c r="J422" t="s">
        <v>11</v>
      </c>
      <c r="K422">
        <v>742999.86</v>
      </c>
      <c r="L422">
        <v>0.14000000000000001</v>
      </c>
      <c r="M422">
        <v>45480.338400000001</v>
      </c>
      <c r="N422">
        <v>0.89805649900524809</v>
      </c>
      <c r="O422">
        <v>0</v>
      </c>
      <c r="R422" s="33">
        <v>39906.269999999997</v>
      </c>
      <c r="S422" s="48">
        <v>1</v>
      </c>
    </row>
    <row r="423" spans="1:19" x14ac:dyDescent="0.25">
      <c r="A423" t="s">
        <v>154</v>
      </c>
      <c r="B423">
        <v>45991</v>
      </c>
      <c r="C423">
        <v>70610</v>
      </c>
      <c r="D423">
        <v>418397.9</v>
      </c>
      <c r="E423">
        <v>199557.9</v>
      </c>
      <c r="F423" t="s">
        <v>33</v>
      </c>
      <c r="G423">
        <v>1260</v>
      </c>
      <c r="H423" t="s">
        <v>14</v>
      </c>
      <c r="I423" t="s">
        <v>38</v>
      </c>
      <c r="J423" t="s">
        <v>11</v>
      </c>
      <c r="K423">
        <v>1161397.76</v>
      </c>
      <c r="L423">
        <v>0.28000000000000003</v>
      </c>
      <c r="M423">
        <v>117151.41200000001</v>
      </c>
      <c r="N423">
        <v>1.4037698557549356</v>
      </c>
      <c r="O423">
        <v>1</v>
      </c>
      <c r="R423" s="33">
        <v>40580</v>
      </c>
      <c r="S423" s="48">
        <v>1</v>
      </c>
    </row>
    <row r="424" spans="1:19" x14ac:dyDescent="0.25">
      <c r="A424" t="s">
        <v>196</v>
      </c>
      <c r="B424">
        <v>45996</v>
      </c>
      <c r="C424">
        <v>166022</v>
      </c>
      <c r="D424">
        <v>1200</v>
      </c>
      <c r="E424">
        <v>480</v>
      </c>
      <c r="F424" t="s">
        <v>33</v>
      </c>
      <c r="G424">
        <v>1260</v>
      </c>
      <c r="H424" t="s">
        <v>14</v>
      </c>
      <c r="I424" t="s">
        <v>38</v>
      </c>
      <c r="J424" t="s">
        <v>11</v>
      </c>
      <c r="K424">
        <v>1162597.76</v>
      </c>
      <c r="L424">
        <v>0.28000000000000003</v>
      </c>
      <c r="M424">
        <v>336.00000000000006</v>
      </c>
      <c r="N424">
        <v>1.4052202837520638</v>
      </c>
      <c r="O424">
        <v>1</v>
      </c>
      <c r="R424" s="33">
        <v>40600</v>
      </c>
      <c r="S424" s="48">
        <v>1</v>
      </c>
    </row>
    <row r="425" spans="1:19" x14ac:dyDescent="0.25">
      <c r="A425" t="s">
        <v>196</v>
      </c>
      <c r="B425">
        <v>45996</v>
      </c>
      <c r="C425">
        <v>166022</v>
      </c>
      <c r="D425">
        <v>9200</v>
      </c>
      <c r="E425">
        <v>3800</v>
      </c>
      <c r="F425" t="s">
        <v>33</v>
      </c>
      <c r="G425">
        <v>1260</v>
      </c>
      <c r="H425" t="s">
        <v>14</v>
      </c>
      <c r="I425" t="s">
        <v>38</v>
      </c>
      <c r="J425" t="s">
        <v>11</v>
      </c>
      <c r="K425">
        <v>1171797.76</v>
      </c>
      <c r="L425">
        <v>0.28000000000000003</v>
      </c>
      <c r="M425">
        <v>2576.0000000000005</v>
      </c>
      <c r="N425">
        <v>1.4163402317300464</v>
      </c>
      <c r="O425">
        <v>1</v>
      </c>
      <c r="R425" s="33">
        <v>41019.89</v>
      </c>
      <c r="S425" s="48">
        <v>1</v>
      </c>
    </row>
    <row r="426" spans="1:19" x14ac:dyDescent="0.25">
      <c r="A426" t="s">
        <v>196</v>
      </c>
      <c r="B426">
        <v>45996</v>
      </c>
      <c r="C426">
        <v>166022</v>
      </c>
      <c r="D426">
        <v>10120</v>
      </c>
      <c r="E426">
        <v>4180</v>
      </c>
      <c r="F426" t="s">
        <v>33</v>
      </c>
      <c r="G426">
        <v>1260</v>
      </c>
      <c r="H426" t="s">
        <v>14</v>
      </c>
      <c r="I426" t="s">
        <v>38</v>
      </c>
      <c r="J426" t="s">
        <v>11</v>
      </c>
      <c r="K426">
        <v>1181917.76</v>
      </c>
      <c r="L426">
        <v>0.28000000000000003</v>
      </c>
      <c r="M426">
        <v>2833.6000000000004</v>
      </c>
      <c r="N426">
        <v>1.4285721745058271</v>
      </c>
      <c r="O426">
        <v>1</v>
      </c>
      <c r="R426" s="33">
        <v>41628.35</v>
      </c>
      <c r="S426" s="48">
        <v>1</v>
      </c>
    </row>
    <row r="427" spans="1:19" x14ac:dyDescent="0.25">
      <c r="A427" t="s">
        <v>71</v>
      </c>
      <c r="B427">
        <v>45673</v>
      </c>
      <c r="C427">
        <v>41359</v>
      </c>
      <c r="D427">
        <v>2622.87</v>
      </c>
      <c r="E427">
        <v>0</v>
      </c>
      <c r="F427" t="s">
        <v>33</v>
      </c>
      <c r="G427">
        <v>762668</v>
      </c>
      <c r="H427" t="s">
        <v>15</v>
      </c>
      <c r="I427" t="s">
        <v>34</v>
      </c>
      <c r="J427" t="s">
        <v>13</v>
      </c>
      <c r="K427">
        <v>2622.87</v>
      </c>
      <c r="L427">
        <v>0.05</v>
      </c>
      <c r="M427">
        <v>131.14349999999999</v>
      </c>
      <c r="N427">
        <v>3.1454636161072987E-3</v>
      </c>
      <c r="O427">
        <v>0</v>
      </c>
      <c r="R427" s="33">
        <v>41880</v>
      </c>
      <c r="S427" s="48">
        <v>1</v>
      </c>
    </row>
    <row r="428" spans="1:19" x14ac:dyDescent="0.25">
      <c r="A428" t="s">
        <v>63</v>
      </c>
      <c r="B428">
        <v>45674</v>
      </c>
      <c r="C428">
        <v>39204</v>
      </c>
      <c r="D428">
        <v>5640</v>
      </c>
      <c r="E428">
        <v>540</v>
      </c>
      <c r="F428" t="s">
        <v>33</v>
      </c>
      <c r="G428">
        <v>762668</v>
      </c>
      <c r="H428" t="s">
        <v>15</v>
      </c>
      <c r="I428" t="s">
        <v>34</v>
      </c>
      <c r="J428" t="s">
        <v>13</v>
      </c>
      <c r="K428">
        <v>8262.869999999999</v>
      </c>
      <c r="L428">
        <v>0.05</v>
      </c>
      <c r="M428">
        <v>282</v>
      </c>
      <c r="N428">
        <v>9.9092051644284751E-3</v>
      </c>
      <c r="O428">
        <v>0</v>
      </c>
      <c r="R428" s="33">
        <v>42043.34</v>
      </c>
      <c r="S428" s="48">
        <v>1</v>
      </c>
    </row>
    <row r="429" spans="1:19" x14ac:dyDescent="0.25">
      <c r="A429" t="s">
        <v>63</v>
      </c>
      <c r="B429">
        <v>45674</v>
      </c>
      <c r="C429">
        <v>39204</v>
      </c>
      <c r="D429">
        <v>4259.1400000000003</v>
      </c>
      <c r="E429">
        <v>407.79</v>
      </c>
      <c r="F429" t="s">
        <v>33</v>
      </c>
      <c r="G429">
        <v>762668</v>
      </c>
      <c r="H429" t="s">
        <v>15</v>
      </c>
      <c r="I429" t="s">
        <v>34</v>
      </c>
      <c r="J429" t="s">
        <v>13</v>
      </c>
      <c r="K429">
        <v>12522.009999999998</v>
      </c>
      <c r="L429">
        <v>0.05</v>
      </c>
      <c r="M429">
        <v>212.95700000000002</v>
      </c>
      <c r="N429">
        <v>1.5016957323669016E-2</v>
      </c>
      <c r="O429">
        <v>0</v>
      </c>
      <c r="R429" s="33">
        <v>42493.89</v>
      </c>
      <c r="S429" s="48">
        <v>1</v>
      </c>
    </row>
    <row r="430" spans="1:19" x14ac:dyDescent="0.25">
      <c r="A430" t="s">
        <v>63</v>
      </c>
      <c r="B430">
        <v>45674</v>
      </c>
      <c r="C430">
        <v>39204</v>
      </c>
      <c r="D430">
        <v>816.68</v>
      </c>
      <c r="E430">
        <v>0</v>
      </c>
      <c r="F430" t="s">
        <v>33</v>
      </c>
      <c r="G430">
        <v>762668</v>
      </c>
      <c r="H430" t="s">
        <v>15</v>
      </c>
      <c r="I430" t="s">
        <v>34</v>
      </c>
      <c r="J430" t="s">
        <v>13</v>
      </c>
      <c r="K430">
        <v>13338.689999999999</v>
      </c>
      <c r="L430">
        <v>0.05</v>
      </c>
      <c r="M430">
        <v>40.834000000000003</v>
      </c>
      <c r="N430">
        <v>1.5996356693825566E-2</v>
      </c>
      <c r="O430">
        <v>0</v>
      </c>
      <c r="R430" s="33">
        <v>42655.9</v>
      </c>
      <c r="S430" s="48">
        <v>1</v>
      </c>
    </row>
    <row r="431" spans="1:19" x14ac:dyDescent="0.25">
      <c r="A431" t="s">
        <v>72</v>
      </c>
      <c r="B431">
        <v>45679</v>
      </c>
      <c r="C431">
        <v>41359</v>
      </c>
      <c r="D431">
        <v>1333.1</v>
      </c>
      <c r="E431">
        <v>0</v>
      </c>
      <c r="F431" t="s">
        <v>33</v>
      </c>
      <c r="G431">
        <v>762668</v>
      </c>
      <c r="H431" t="s">
        <v>15</v>
      </c>
      <c r="I431" t="s">
        <v>34</v>
      </c>
      <c r="J431" t="s">
        <v>13</v>
      </c>
      <c r="K431">
        <v>14671.789999999999</v>
      </c>
      <c r="L431">
        <v>0.05</v>
      </c>
      <c r="M431">
        <v>66.655000000000001</v>
      </c>
      <c r="N431">
        <v>1.7595070143837439E-2</v>
      </c>
      <c r="O431">
        <v>0</v>
      </c>
      <c r="R431" s="33">
        <v>43500</v>
      </c>
      <c r="S431" s="48">
        <v>1</v>
      </c>
    </row>
    <row r="432" spans="1:19" x14ac:dyDescent="0.25">
      <c r="A432" t="s">
        <v>261</v>
      </c>
      <c r="B432">
        <v>45679</v>
      </c>
      <c r="C432">
        <v>169040</v>
      </c>
      <c r="D432">
        <v>3308.46</v>
      </c>
      <c r="E432">
        <v>347.61</v>
      </c>
      <c r="F432" t="s">
        <v>33</v>
      </c>
      <c r="G432">
        <v>762668</v>
      </c>
      <c r="H432" t="s">
        <v>15</v>
      </c>
      <c r="I432" t="s">
        <v>34</v>
      </c>
      <c r="J432" t="s">
        <v>13</v>
      </c>
      <c r="K432">
        <v>17980.25</v>
      </c>
      <c r="L432">
        <v>0.05</v>
      </c>
      <c r="M432">
        <v>165.423</v>
      </c>
      <c r="N432">
        <v>2.1562724108901036E-2</v>
      </c>
      <c r="O432">
        <v>0</v>
      </c>
      <c r="R432" s="33">
        <v>44091.6</v>
      </c>
      <c r="S432" s="48">
        <v>1</v>
      </c>
    </row>
    <row r="433" spans="1:19" x14ac:dyDescent="0.25">
      <c r="A433" t="s">
        <v>261</v>
      </c>
      <c r="B433">
        <v>45679</v>
      </c>
      <c r="C433">
        <v>169040</v>
      </c>
      <c r="D433">
        <v>397.88</v>
      </c>
      <c r="E433">
        <v>0</v>
      </c>
      <c r="F433" t="s">
        <v>33</v>
      </c>
      <c r="G433">
        <v>762668</v>
      </c>
      <c r="H433" t="s">
        <v>15</v>
      </c>
      <c r="I433" t="s">
        <v>34</v>
      </c>
      <c r="J433" t="s">
        <v>13</v>
      </c>
      <c r="K433">
        <v>18378.13</v>
      </c>
      <c r="L433">
        <v>0.05</v>
      </c>
      <c r="M433">
        <v>19.894000000000002</v>
      </c>
      <c r="N433">
        <v>2.2039879691746079E-2</v>
      </c>
      <c r="O433">
        <v>0</v>
      </c>
      <c r="R433" s="33">
        <v>46005.33</v>
      </c>
      <c r="S433" s="48">
        <v>1</v>
      </c>
    </row>
    <row r="434" spans="1:19" x14ac:dyDescent="0.25">
      <c r="A434" t="s">
        <v>261</v>
      </c>
      <c r="B434">
        <v>45679</v>
      </c>
      <c r="C434">
        <v>169040</v>
      </c>
      <c r="D434">
        <v>272.95999999999998</v>
      </c>
      <c r="E434">
        <v>0</v>
      </c>
      <c r="F434" t="s">
        <v>33</v>
      </c>
      <c r="G434">
        <v>762668</v>
      </c>
      <c r="H434" t="s">
        <v>15</v>
      </c>
      <c r="I434" t="s">
        <v>34</v>
      </c>
      <c r="J434" t="s">
        <v>13</v>
      </c>
      <c r="K434">
        <v>18651.09</v>
      </c>
      <c r="L434">
        <v>0.05</v>
      </c>
      <c r="M434">
        <v>13.648</v>
      </c>
      <c r="N434">
        <v>2.2367225594765536E-2</v>
      </c>
      <c r="O434">
        <v>0</v>
      </c>
      <c r="R434" s="33">
        <v>46480.37</v>
      </c>
      <c r="S434" s="48">
        <v>1</v>
      </c>
    </row>
    <row r="435" spans="1:19" x14ac:dyDescent="0.25">
      <c r="A435" t="s">
        <v>262</v>
      </c>
      <c r="B435">
        <v>45679</v>
      </c>
      <c r="C435">
        <v>169040</v>
      </c>
      <c r="D435">
        <v>899.28</v>
      </c>
      <c r="E435">
        <v>0</v>
      </c>
      <c r="F435" t="s">
        <v>33</v>
      </c>
      <c r="G435">
        <v>762668</v>
      </c>
      <c r="H435" t="s">
        <v>15</v>
      </c>
      <c r="I435" t="s">
        <v>34</v>
      </c>
      <c r="J435" t="s">
        <v>13</v>
      </c>
      <c r="K435">
        <v>19550.37</v>
      </c>
      <c r="L435">
        <v>0.05</v>
      </c>
      <c r="M435">
        <v>44.963999999999999</v>
      </c>
      <c r="N435">
        <v>2.3445682598236151E-2</v>
      </c>
      <c r="O435">
        <v>0</v>
      </c>
      <c r="R435" s="33">
        <v>46500</v>
      </c>
      <c r="S435" s="48">
        <v>1</v>
      </c>
    </row>
    <row r="436" spans="1:19" x14ac:dyDescent="0.25">
      <c r="A436" t="s">
        <v>262</v>
      </c>
      <c r="B436">
        <v>45679</v>
      </c>
      <c r="C436">
        <v>169040</v>
      </c>
      <c r="D436">
        <v>74.19</v>
      </c>
      <c r="E436">
        <v>0</v>
      </c>
      <c r="F436" t="s">
        <v>33</v>
      </c>
      <c r="G436">
        <v>762668</v>
      </c>
      <c r="H436" t="s">
        <v>15</v>
      </c>
      <c r="I436" t="s">
        <v>34</v>
      </c>
      <c r="J436" t="s">
        <v>13</v>
      </c>
      <c r="K436">
        <v>19624.559999999998</v>
      </c>
      <c r="L436">
        <v>0.05</v>
      </c>
      <c r="M436">
        <v>3.7095000000000002</v>
      </c>
      <c r="N436">
        <v>2.3534654581475502E-2</v>
      </c>
      <c r="O436">
        <v>0</v>
      </c>
      <c r="R436" s="33">
        <v>47250</v>
      </c>
      <c r="S436" s="48">
        <v>1</v>
      </c>
    </row>
    <row r="437" spans="1:19" x14ac:dyDescent="0.25">
      <c r="A437" t="s">
        <v>73</v>
      </c>
      <c r="B437">
        <v>45681</v>
      </c>
      <c r="C437">
        <v>41359</v>
      </c>
      <c r="D437">
        <v>2050</v>
      </c>
      <c r="E437">
        <v>0</v>
      </c>
      <c r="F437" t="s">
        <v>33</v>
      </c>
      <c r="G437">
        <v>762668</v>
      </c>
      <c r="H437" t="s">
        <v>15</v>
      </c>
      <c r="I437" t="s">
        <v>34</v>
      </c>
      <c r="J437" t="s">
        <v>13</v>
      </c>
      <c r="K437">
        <v>21674.559999999998</v>
      </c>
      <c r="L437">
        <v>0.05</v>
      </c>
      <c r="M437">
        <v>102.5</v>
      </c>
      <c r="N437">
        <v>2.5993106739996497E-2</v>
      </c>
      <c r="O437">
        <v>0</v>
      </c>
      <c r="R437" s="33">
        <v>48086.76</v>
      </c>
      <c r="S437" s="48">
        <v>1</v>
      </c>
    </row>
    <row r="438" spans="1:19" x14ac:dyDescent="0.25">
      <c r="A438" t="s">
        <v>257</v>
      </c>
      <c r="B438">
        <v>45681</v>
      </c>
      <c r="C438">
        <v>168699</v>
      </c>
      <c r="D438">
        <v>11640</v>
      </c>
      <c r="E438">
        <v>2040</v>
      </c>
      <c r="F438" t="s">
        <v>33</v>
      </c>
      <c r="G438">
        <v>762668</v>
      </c>
      <c r="H438" t="s">
        <v>15</v>
      </c>
      <c r="I438" t="s">
        <v>34</v>
      </c>
      <c r="J438" t="s">
        <v>13</v>
      </c>
      <c r="K438">
        <v>33314.559999999998</v>
      </c>
      <c r="L438">
        <v>0.05</v>
      </c>
      <c r="M438">
        <v>582</v>
      </c>
      <c r="N438">
        <v>3.9952318020574244E-2</v>
      </c>
      <c r="O438">
        <v>0</v>
      </c>
      <c r="R438" s="33">
        <v>48456.1</v>
      </c>
      <c r="S438" s="48">
        <v>1</v>
      </c>
    </row>
    <row r="439" spans="1:19" x14ac:dyDescent="0.25">
      <c r="A439" t="s">
        <v>257</v>
      </c>
      <c r="B439">
        <v>45681</v>
      </c>
      <c r="C439">
        <v>168699</v>
      </c>
      <c r="D439">
        <v>960.3</v>
      </c>
      <c r="E439">
        <v>0</v>
      </c>
      <c r="F439" t="s">
        <v>33</v>
      </c>
      <c r="G439">
        <v>762668</v>
      </c>
      <c r="H439" t="s">
        <v>15</v>
      </c>
      <c r="I439" t="s">
        <v>34</v>
      </c>
      <c r="J439" t="s">
        <v>13</v>
      </c>
      <c r="K439">
        <v>34274.86</v>
      </c>
      <c r="L439">
        <v>0.05</v>
      </c>
      <c r="M439">
        <v>48.015000000000001</v>
      </c>
      <c r="N439">
        <v>4.1103952951221913E-2</v>
      </c>
      <c r="O439">
        <v>0</v>
      </c>
      <c r="R439" s="33">
        <v>48827.97</v>
      </c>
      <c r="S439" s="48">
        <v>1</v>
      </c>
    </row>
    <row r="440" spans="1:19" x14ac:dyDescent="0.25">
      <c r="A440" t="s">
        <v>51</v>
      </c>
      <c r="B440">
        <v>45688</v>
      </c>
      <c r="C440">
        <v>37707</v>
      </c>
      <c r="D440">
        <v>18520</v>
      </c>
      <c r="E440">
        <v>3422.77</v>
      </c>
      <c r="F440" t="s">
        <v>33</v>
      </c>
      <c r="G440">
        <v>762668</v>
      </c>
      <c r="H440" t="s">
        <v>15</v>
      </c>
      <c r="I440" t="s">
        <v>34</v>
      </c>
      <c r="J440" t="s">
        <v>13</v>
      </c>
      <c r="K440">
        <v>52794.86</v>
      </c>
      <c r="L440">
        <v>0.05</v>
      </c>
      <c r="M440">
        <v>926</v>
      </c>
      <c r="N440">
        <v>6.3313969524787198E-2</v>
      </c>
      <c r="O440">
        <v>0</v>
      </c>
      <c r="R440" s="33">
        <v>49014.7</v>
      </c>
      <c r="S440" s="48">
        <v>1</v>
      </c>
    </row>
    <row r="441" spans="1:19" x14ac:dyDescent="0.25">
      <c r="A441" t="s">
        <v>51</v>
      </c>
      <c r="B441">
        <v>45688</v>
      </c>
      <c r="C441">
        <v>37707</v>
      </c>
      <c r="D441">
        <v>1527.9</v>
      </c>
      <c r="E441">
        <v>0</v>
      </c>
      <c r="F441" t="s">
        <v>33</v>
      </c>
      <c r="G441">
        <v>762668</v>
      </c>
      <c r="H441" t="s">
        <v>15</v>
      </c>
      <c r="I441" t="s">
        <v>34</v>
      </c>
      <c r="J441" t="s">
        <v>13</v>
      </c>
      <c r="K441">
        <v>54322.76</v>
      </c>
      <c r="L441">
        <v>0.05</v>
      </c>
      <c r="M441">
        <v>76.39500000000001</v>
      </c>
      <c r="N441">
        <v>6.5146295892106326E-2</v>
      </c>
      <c r="O441">
        <v>0</v>
      </c>
      <c r="R441" s="33">
        <v>49422.94</v>
      </c>
      <c r="S441" s="48">
        <v>1</v>
      </c>
    </row>
    <row r="442" spans="1:19" x14ac:dyDescent="0.25">
      <c r="A442" t="s">
        <v>52</v>
      </c>
      <c r="B442">
        <v>45690</v>
      </c>
      <c r="C442">
        <v>37707</v>
      </c>
      <c r="D442">
        <v>63364.56</v>
      </c>
      <c r="E442">
        <v>6531.56</v>
      </c>
      <c r="F442" t="s">
        <v>33</v>
      </c>
      <c r="G442">
        <v>762668</v>
      </c>
      <c r="H442" t="s">
        <v>15</v>
      </c>
      <c r="I442" t="s">
        <v>34</v>
      </c>
      <c r="J442" t="s">
        <v>13</v>
      </c>
      <c r="K442">
        <v>117687.32</v>
      </c>
      <c r="L442">
        <v>0.05</v>
      </c>
      <c r="M442">
        <v>3168.2280000000001</v>
      </c>
      <c r="N442">
        <v>0.14113592482173223</v>
      </c>
      <c r="O442">
        <v>0</v>
      </c>
      <c r="R442" s="33">
        <v>49644.85</v>
      </c>
      <c r="S442" s="48">
        <v>1</v>
      </c>
    </row>
    <row r="443" spans="1:19" x14ac:dyDescent="0.25">
      <c r="A443" t="s">
        <v>52</v>
      </c>
      <c r="B443">
        <v>45690</v>
      </c>
      <c r="C443">
        <v>37707</v>
      </c>
      <c r="D443">
        <v>5227.59</v>
      </c>
      <c r="E443">
        <v>0</v>
      </c>
      <c r="F443" t="s">
        <v>33</v>
      </c>
      <c r="G443">
        <v>762668</v>
      </c>
      <c r="H443" t="s">
        <v>15</v>
      </c>
      <c r="I443" t="s">
        <v>34</v>
      </c>
      <c r="J443" t="s">
        <v>13</v>
      </c>
      <c r="K443">
        <v>122914.91</v>
      </c>
      <c r="L443">
        <v>0.05</v>
      </c>
      <c r="M443">
        <v>261.37950000000001</v>
      </c>
      <c r="N443">
        <v>0.14740508575800676</v>
      </c>
      <c r="O443">
        <v>0</v>
      </c>
      <c r="R443" s="33">
        <v>49864.2</v>
      </c>
      <c r="S443" s="48">
        <v>1</v>
      </c>
    </row>
    <row r="444" spans="1:19" x14ac:dyDescent="0.25">
      <c r="A444" t="s">
        <v>258</v>
      </c>
      <c r="B444">
        <v>45702</v>
      </c>
      <c r="C444">
        <v>168699</v>
      </c>
      <c r="D444">
        <v>14175.36</v>
      </c>
      <c r="E444">
        <v>1848.96</v>
      </c>
      <c r="F444" t="s">
        <v>33</v>
      </c>
      <c r="G444">
        <v>762668</v>
      </c>
      <c r="H444" t="s">
        <v>15</v>
      </c>
      <c r="I444" t="s">
        <v>34</v>
      </c>
      <c r="J444" t="s">
        <v>13</v>
      </c>
      <c r="K444">
        <v>137090.27000000002</v>
      </c>
      <c r="L444">
        <v>0.05</v>
      </c>
      <c r="M444">
        <v>708.76800000000003</v>
      </c>
      <c r="N444">
        <v>0.16440481472864688</v>
      </c>
      <c r="O444">
        <v>0</v>
      </c>
      <c r="R444" s="33">
        <v>49900</v>
      </c>
      <c r="S444" s="48">
        <v>1</v>
      </c>
    </row>
    <row r="445" spans="1:19" x14ac:dyDescent="0.25">
      <c r="A445" t="s">
        <v>258</v>
      </c>
      <c r="B445">
        <v>45702</v>
      </c>
      <c r="C445">
        <v>168699</v>
      </c>
      <c r="D445">
        <v>1169.46</v>
      </c>
      <c r="E445">
        <v>0</v>
      </c>
      <c r="F445" t="s">
        <v>33</v>
      </c>
      <c r="G445">
        <v>762668</v>
      </c>
      <c r="H445" t="s">
        <v>15</v>
      </c>
      <c r="I445" t="s">
        <v>34</v>
      </c>
      <c r="J445" t="s">
        <v>13</v>
      </c>
      <c r="K445">
        <v>138259.73000000001</v>
      </c>
      <c r="L445">
        <v>0.05</v>
      </c>
      <c r="M445">
        <v>58.473000000000006</v>
      </c>
      <c r="N445">
        <v>0.16580728373416098</v>
      </c>
      <c r="O445">
        <v>0</v>
      </c>
      <c r="R445" s="33">
        <v>49977.63</v>
      </c>
      <c r="S445" s="48">
        <v>1</v>
      </c>
    </row>
    <row r="446" spans="1:19" x14ac:dyDescent="0.25">
      <c r="A446" t="s">
        <v>263</v>
      </c>
      <c r="B446">
        <v>45709</v>
      </c>
      <c r="C446">
        <v>169040</v>
      </c>
      <c r="D446">
        <v>6630</v>
      </c>
      <c r="E446">
        <v>663</v>
      </c>
      <c r="F446" t="s">
        <v>33</v>
      </c>
      <c r="G446">
        <v>762668</v>
      </c>
      <c r="H446" t="s">
        <v>15</v>
      </c>
      <c r="I446" t="s">
        <v>34</v>
      </c>
      <c r="J446" t="s">
        <v>13</v>
      </c>
      <c r="K446">
        <v>144889.73000000001</v>
      </c>
      <c r="L446">
        <v>0.05</v>
      </c>
      <c r="M446">
        <v>331.5</v>
      </c>
      <c r="N446">
        <v>0.17375827778830449</v>
      </c>
      <c r="O446">
        <v>0</v>
      </c>
      <c r="R446" s="33">
        <v>50540</v>
      </c>
      <c r="S446" s="48">
        <v>1</v>
      </c>
    </row>
    <row r="447" spans="1:19" x14ac:dyDescent="0.25">
      <c r="A447" t="s">
        <v>263</v>
      </c>
      <c r="B447">
        <v>45709</v>
      </c>
      <c r="C447">
        <v>169040</v>
      </c>
      <c r="D447">
        <v>546.98</v>
      </c>
      <c r="E447">
        <v>0</v>
      </c>
      <c r="F447" t="s">
        <v>33</v>
      </c>
      <c r="G447">
        <v>762668</v>
      </c>
      <c r="H447" t="s">
        <v>15</v>
      </c>
      <c r="I447" t="s">
        <v>34</v>
      </c>
      <c r="J447" t="s">
        <v>13</v>
      </c>
      <c r="K447">
        <v>145436.71000000002</v>
      </c>
      <c r="L447">
        <v>0.05</v>
      </c>
      <c r="M447">
        <v>27.349000000000004</v>
      </c>
      <c r="N447">
        <v>0.17441424079399612</v>
      </c>
      <c r="O447">
        <v>0</v>
      </c>
      <c r="R447" s="33">
        <v>51426.63</v>
      </c>
      <c r="S447" s="48">
        <v>1</v>
      </c>
    </row>
    <row r="448" spans="1:19" x14ac:dyDescent="0.25">
      <c r="A448" t="s">
        <v>74</v>
      </c>
      <c r="B448">
        <v>45715</v>
      </c>
      <c r="C448">
        <v>41359</v>
      </c>
      <c r="D448">
        <v>1616.89</v>
      </c>
      <c r="E448">
        <v>0</v>
      </c>
      <c r="F448" t="s">
        <v>33</v>
      </c>
      <c r="G448">
        <v>762668</v>
      </c>
      <c r="H448" t="s">
        <v>15</v>
      </c>
      <c r="I448" t="s">
        <v>34</v>
      </c>
      <c r="J448" t="s">
        <v>13</v>
      </c>
      <c r="K448">
        <v>147053.60000000003</v>
      </c>
      <c r="L448">
        <v>0.05</v>
      </c>
      <c r="M448">
        <v>80.844500000000011</v>
      </c>
      <c r="N448">
        <v>0.17635328796989419</v>
      </c>
      <c r="O448">
        <v>0</v>
      </c>
      <c r="R448" s="33">
        <v>52143.71</v>
      </c>
      <c r="S448" s="48">
        <v>1</v>
      </c>
    </row>
    <row r="449" spans="1:19" x14ac:dyDescent="0.25">
      <c r="A449" t="s">
        <v>75</v>
      </c>
      <c r="B449">
        <v>45717</v>
      </c>
      <c r="C449">
        <v>41359</v>
      </c>
      <c r="D449">
        <v>121640</v>
      </c>
      <c r="E449">
        <v>12160</v>
      </c>
      <c r="F449" t="s">
        <v>33</v>
      </c>
      <c r="G449">
        <v>762668</v>
      </c>
      <c r="H449" t="s">
        <v>15</v>
      </c>
      <c r="I449" t="s">
        <v>34</v>
      </c>
      <c r="J449" t="s">
        <v>13</v>
      </c>
      <c r="K449">
        <v>268693.60000000003</v>
      </c>
      <c r="L449">
        <v>0.05</v>
      </c>
      <c r="M449">
        <v>6082</v>
      </c>
      <c r="N449">
        <v>0.32222944434184242</v>
      </c>
      <c r="O449">
        <v>0</v>
      </c>
      <c r="R449" s="33">
        <v>52910</v>
      </c>
      <c r="S449" s="48">
        <v>1</v>
      </c>
    </row>
    <row r="450" spans="1:19" x14ac:dyDescent="0.25">
      <c r="A450" t="s">
        <v>75</v>
      </c>
      <c r="B450">
        <v>45717</v>
      </c>
      <c r="C450">
        <v>41359</v>
      </c>
      <c r="D450">
        <v>40580</v>
      </c>
      <c r="E450">
        <v>4060</v>
      </c>
      <c r="F450" t="s">
        <v>33</v>
      </c>
      <c r="G450">
        <v>762668</v>
      </c>
      <c r="H450" t="s">
        <v>15</v>
      </c>
      <c r="I450" t="s">
        <v>34</v>
      </c>
      <c r="J450" t="s">
        <v>13</v>
      </c>
      <c r="K450">
        <v>309273.60000000003</v>
      </c>
      <c r="L450">
        <v>0.05</v>
      </c>
      <c r="M450">
        <v>2029</v>
      </c>
      <c r="N450">
        <v>0.37089480463100438</v>
      </c>
      <c r="O450">
        <v>0</v>
      </c>
      <c r="R450" s="33">
        <v>54702.04</v>
      </c>
      <c r="S450" s="48">
        <v>1</v>
      </c>
    </row>
    <row r="451" spans="1:19" x14ac:dyDescent="0.25">
      <c r="A451" t="s">
        <v>75</v>
      </c>
      <c r="B451">
        <v>45717</v>
      </c>
      <c r="C451">
        <v>41359</v>
      </c>
      <c r="D451">
        <v>10000</v>
      </c>
      <c r="E451">
        <v>721.65</v>
      </c>
      <c r="F451" t="s">
        <v>33</v>
      </c>
      <c r="G451">
        <v>762668</v>
      </c>
      <c r="H451" t="s">
        <v>15</v>
      </c>
      <c r="I451" t="s">
        <v>34</v>
      </c>
      <c r="J451" t="s">
        <v>13</v>
      </c>
      <c r="K451">
        <v>319273.60000000003</v>
      </c>
      <c r="L451">
        <v>0.05</v>
      </c>
      <c r="M451">
        <v>500</v>
      </c>
      <c r="N451">
        <v>0.38288725418476532</v>
      </c>
      <c r="O451">
        <v>0</v>
      </c>
      <c r="R451" s="33">
        <v>55090</v>
      </c>
      <c r="S451" s="48">
        <v>1</v>
      </c>
    </row>
    <row r="452" spans="1:19" x14ac:dyDescent="0.25">
      <c r="A452" t="s">
        <v>75</v>
      </c>
      <c r="B452">
        <v>45717</v>
      </c>
      <c r="C452">
        <v>41359</v>
      </c>
      <c r="D452">
        <v>14208.15</v>
      </c>
      <c r="E452">
        <v>0</v>
      </c>
      <c r="F452" t="s">
        <v>33</v>
      </c>
      <c r="G452">
        <v>762668</v>
      </c>
      <c r="H452" t="s">
        <v>15</v>
      </c>
      <c r="I452" t="s">
        <v>34</v>
      </c>
      <c r="J452" t="s">
        <v>13</v>
      </c>
      <c r="K452">
        <v>333481.75000000006</v>
      </c>
      <c r="L452">
        <v>0.05</v>
      </c>
      <c r="M452">
        <v>710.40750000000003</v>
      </c>
      <c r="N452">
        <v>0.39992630639749221</v>
      </c>
      <c r="O452">
        <v>0</v>
      </c>
      <c r="R452" s="33">
        <v>55555</v>
      </c>
      <c r="S452" s="48">
        <v>1</v>
      </c>
    </row>
    <row r="453" spans="1:19" x14ac:dyDescent="0.25">
      <c r="A453" t="s">
        <v>259</v>
      </c>
      <c r="B453">
        <v>45717</v>
      </c>
      <c r="C453">
        <v>168699</v>
      </c>
      <c r="D453">
        <v>16150</v>
      </c>
      <c r="E453">
        <v>2550</v>
      </c>
      <c r="F453" t="s">
        <v>33</v>
      </c>
      <c r="G453">
        <v>762668</v>
      </c>
      <c r="H453" t="s">
        <v>15</v>
      </c>
      <c r="I453" t="s">
        <v>34</v>
      </c>
      <c r="J453" t="s">
        <v>13</v>
      </c>
      <c r="K453">
        <v>349631.75000000006</v>
      </c>
      <c r="L453">
        <v>0.05</v>
      </c>
      <c r="M453">
        <v>807.5</v>
      </c>
      <c r="N453">
        <v>0.41929411242681613</v>
      </c>
      <c r="O453">
        <v>0</v>
      </c>
      <c r="R453" s="33">
        <v>55577.04</v>
      </c>
      <c r="S453" s="48">
        <v>1</v>
      </c>
    </row>
    <row r="454" spans="1:19" x14ac:dyDescent="0.25">
      <c r="A454" t="s">
        <v>259</v>
      </c>
      <c r="B454">
        <v>45717</v>
      </c>
      <c r="C454">
        <v>168699</v>
      </c>
      <c r="D454">
        <v>1332.38</v>
      </c>
      <c r="E454">
        <v>0</v>
      </c>
      <c r="F454" t="s">
        <v>33</v>
      </c>
      <c r="G454">
        <v>762668</v>
      </c>
      <c r="H454" t="s">
        <v>15</v>
      </c>
      <c r="I454" t="s">
        <v>34</v>
      </c>
      <c r="J454" t="s">
        <v>13</v>
      </c>
      <c r="K454">
        <v>350964.13000000006</v>
      </c>
      <c r="L454">
        <v>0.05</v>
      </c>
      <c r="M454">
        <v>66.619000000000014</v>
      </c>
      <c r="N454">
        <v>0.42089196242046018</v>
      </c>
      <c r="O454">
        <v>0</v>
      </c>
      <c r="R454" s="33">
        <v>55680</v>
      </c>
      <c r="S454" s="48">
        <v>1</v>
      </c>
    </row>
    <row r="455" spans="1:19" x14ac:dyDescent="0.25">
      <c r="A455" t="s">
        <v>303</v>
      </c>
      <c r="B455">
        <v>45723</v>
      </c>
      <c r="C455">
        <v>462695</v>
      </c>
      <c r="D455">
        <v>3123.6</v>
      </c>
      <c r="E455">
        <v>423.6</v>
      </c>
      <c r="F455" t="s">
        <v>33</v>
      </c>
      <c r="G455">
        <v>762668</v>
      </c>
      <c r="H455" t="s">
        <v>15</v>
      </c>
      <c r="I455" t="s">
        <v>34</v>
      </c>
      <c r="J455" t="s">
        <v>13</v>
      </c>
      <c r="K455">
        <v>354087.73000000004</v>
      </c>
      <c r="L455">
        <v>0.05</v>
      </c>
      <c r="M455">
        <v>156.18</v>
      </c>
      <c r="N455">
        <v>0.42463792396307287</v>
      </c>
      <c r="O455">
        <v>0</v>
      </c>
      <c r="R455" s="33">
        <v>56056</v>
      </c>
      <c r="S455" s="48">
        <v>1</v>
      </c>
    </row>
    <row r="456" spans="1:19" x14ac:dyDescent="0.25">
      <c r="A456" t="s">
        <v>303</v>
      </c>
      <c r="B456">
        <v>45723</v>
      </c>
      <c r="C456">
        <v>462695</v>
      </c>
      <c r="D456">
        <v>338.83</v>
      </c>
      <c r="E456">
        <v>50.83</v>
      </c>
      <c r="F456" t="s">
        <v>33</v>
      </c>
      <c r="G456">
        <v>762668</v>
      </c>
      <c r="H456" t="s">
        <v>15</v>
      </c>
      <c r="I456" t="s">
        <v>34</v>
      </c>
      <c r="J456" t="s">
        <v>13</v>
      </c>
      <c r="K456">
        <v>354426.56000000006</v>
      </c>
      <c r="L456">
        <v>0.05</v>
      </c>
      <c r="M456">
        <v>16.941500000000001</v>
      </c>
      <c r="N456">
        <v>0.42504426413130297</v>
      </c>
      <c r="O456">
        <v>0</v>
      </c>
      <c r="R456" s="33">
        <v>57162.04</v>
      </c>
      <c r="S456" s="48">
        <v>1</v>
      </c>
    </row>
    <row r="457" spans="1:19" x14ac:dyDescent="0.25">
      <c r="A457" t="s">
        <v>303</v>
      </c>
      <c r="B457">
        <v>45723</v>
      </c>
      <c r="C457">
        <v>462695</v>
      </c>
      <c r="D457">
        <v>261.18</v>
      </c>
      <c r="E457">
        <v>0</v>
      </c>
      <c r="F457" t="s">
        <v>33</v>
      </c>
      <c r="G457">
        <v>762668</v>
      </c>
      <c r="H457" t="s">
        <v>15</v>
      </c>
      <c r="I457" t="s">
        <v>34</v>
      </c>
      <c r="J457" t="s">
        <v>13</v>
      </c>
      <c r="K457">
        <v>354687.74000000005</v>
      </c>
      <c r="L457">
        <v>0.05</v>
      </c>
      <c r="M457">
        <v>13.059000000000001</v>
      </c>
      <c r="N457">
        <v>0.42535748292874814</v>
      </c>
      <c r="O457">
        <v>0</v>
      </c>
      <c r="R457" s="33">
        <v>60904.07</v>
      </c>
      <c r="S457" s="48">
        <v>1</v>
      </c>
    </row>
    <row r="458" spans="1:19" x14ac:dyDescent="0.25">
      <c r="A458" t="s">
        <v>268</v>
      </c>
      <c r="B458">
        <v>45728</v>
      </c>
      <c r="C458">
        <v>170417</v>
      </c>
      <c r="D458">
        <v>5648</v>
      </c>
      <c r="E458">
        <v>564.79999999999995</v>
      </c>
      <c r="F458" t="s">
        <v>33</v>
      </c>
      <c r="G458">
        <v>762668</v>
      </c>
      <c r="H458" t="s">
        <v>15</v>
      </c>
      <c r="I458" t="s">
        <v>34</v>
      </c>
      <c r="J458" t="s">
        <v>13</v>
      </c>
      <c r="K458">
        <v>360335.74000000005</v>
      </c>
      <c r="L458">
        <v>0.05</v>
      </c>
      <c r="M458">
        <v>282.40000000000003</v>
      </c>
      <c r="N458">
        <v>0.43213081843671231</v>
      </c>
      <c r="O458">
        <v>0</v>
      </c>
      <c r="R458" s="33">
        <v>62304.94</v>
      </c>
      <c r="S458" s="48">
        <v>1</v>
      </c>
    </row>
    <row r="459" spans="1:19" x14ac:dyDescent="0.25">
      <c r="A459" t="s">
        <v>268</v>
      </c>
      <c r="B459">
        <v>45728</v>
      </c>
      <c r="C459">
        <v>170417</v>
      </c>
      <c r="D459">
        <v>465.96</v>
      </c>
      <c r="E459">
        <v>0</v>
      </c>
      <c r="F459" t="s">
        <v>33</v>
      </c>
      <c r="G459">
        <v>762668</v>
      </c>
      <c r="H459" t="s">
        <v>15</v>
      </c>
      <c r="I459" t="s">
        <v>34</v>
      </c>
      <c r="J459" t="s">
        <v>13</v>
      </c>
      <c r="K459">
        <v>360801.70000000007</v>
      </c>
      <c r="L459">
        <v>0.05</v>
      </c>
      <c r="M459">
        <v>23.298000000000002</v>
      </c>
      <c r="N459">
        <v>0.43268961861611938</v>
      </c>
      <c r="O459">
        <v>0</v>
      </c>
      <c r="R459" s="33">
        <v>63060</v>
      </c>
      <c r="S459" s="48">
        <v>1</v>
      </c>
    </row>
    <row r="460" spans="1:19" x14ac:dyDescent="0.25">
      <c r="A460" t="s">
        <v>39</v>
      </c>
      <c r="B460">
        <v>45732</v>
      </c>
      <c r="C460">
        <v>32783</v>
      </c>
      <c r="D460">
        <v>4620</v>
      </c>
      <c r="E460">
        <v>0</v>
      </c>
      <c r="F460" t="s">
        <v>33</v>
      </c>
      <c r="G460">
        <v>762668</v>
      </c>
      <c r="H460" t="s">
        <v>15</v>
      </c>
      <c r="I460" t="s">
        <v>34</v>
      </c>
      <c r="J460" t="s">
        <v>13</v>
      </c>
      <c r="K460">
        <v>365421.70000000007</v>
      </c>
      <c r="L460">
        <v>0.05</v>
      </c>
      <c r="M460">
        <v>231</v>
      </c>
      <c r="N460">
        <v>0.43823013030995694</v>
      </c>
      <c r="O460">
        <v>0</v>
      </c>
      <c r="R460" s="33">
        <v>63364.56</v>
      </c>
      <c r="S460" s="48">
        <v>1</v>
      </c>
    </row>
    <row r="461" spans="1:19" x14ac:dyDescent="0.25">
      <c r="A461" t="s">
        <v>76</v>
      </c>
      <c r="B461">
        <v>45738</v>
      </c>
      <c r="C461">
        <v>41359</v>
      </c>
      <c r="D461">
        <v>1490.56</v>
      </c>
      <c r="E461">
        <v>0</v>
      </c>
      <c r="F461" t="s">
        <v>33</v>
      </c>
      <c r="G461">
        <v>762668</v>
      </c>
      <c r="H461" t="s">
        <v>15</v>
      </c>
      <c r="I461" t="s">
        <v>34</v>
      </c>
      <c r="J461" t="s">
        <v>13</v>
      </c>
      <c r="K461">
        <v>366912.26000000007</v>
      </c>
      <c r="L461">
        <v>0.05</v>
      </c>
      <c r="M461">
        <v>74.528000000000006</v>
      </c>
      <c r="N461">
        <v>0.4400176768706423</v>
      </c>
      <c r="O461">
        <v>0</v>
      </c>
      <c r="R461" s="33">
        <v>66354.899999999994</v>
      </c>
      <c r="S461" s="48">
        <v>1</v>
      </c>
    </row>
    <row r="462" spans="1:19" x14ac:dyDescent="0.25">
      <c r="A462" t="s">
        <v>77</v>
      </c>
      <c r="B462">
        <v>45742</v>
      </c>
      <c r="C462">
        <v>41359</v>
      </c>
      <c r="D462">
        <v>747</v>
      </c>
      <c r="E462">
        <v>0</v>
      </c>
      <c r="F462" t="s">
        <v>33</v>
      </c>
      <c r="G462">
        <v>762668</v>
      </c>
      <c r="H462" t="s">
        <v>15</v>
      </c>
      <c r="I462" t="s">
        <v>34</v>
      </c>
      <c r="J462" t="s">
        <v>13</v>
      </c>
      <c r="K462">
        <v>367659.26000000007</v>
      </c>
      <c r="L462">
        <v>0.05</v>
      </c>
      <c r="M462">
        <v>37.35</v>
      </c>
      <c r="N462">
        <v>0.44091351285230829</v>
      </c>
      <c r="O462">
        <v>0</v>
      </c>
      <c r="R462" s="33">
        <v>67095.320000000007</v>
      </c>
      <c r="S462" s="48">
        <v>1</v>
      </c>
    </row>
    <row r="463" spans="1:19" x14ac:dyDescent="0.25">
      <c r="A463" t="s">
        <v>68</v>
      </c>
      <c r="B463">
        <v>45743</v>
      </c>
      <c r="C463">
        <v>41318</v>
      </c>
      <c r="D463">
        <v>420</v>
      </c>
      <c r="E463">
        <v>189</v>
      </c>
      <c r="F463" t="s">
        <v>33</v>
      </c>
      <c r="G463">
        <v>762668</v>
      </c>
      <c r="H463" t="s">
        <v>15</v>
      </c>
      <c r="I463" t="s">
        <v>34</v>
      </c>
      <c r="J463" t="s">
        <v>13</v>
      </c>
      <c r="K463">
        <v>368079.26000000007</v>
      </c>
      <c r="L463">
        <v>0.05</v>
      </c>
      <c r="M463">
        <v>21</v>
      </c>
      <c r="N463">
        <v>0.44141719573356625</v>
      </c>
      <c r="O463">
        <v>0</v>
      </c>
      <c r="R463" s="33">
        <v>67897.8</v>
      </c>
      <c r="S463" s="48">
        <v>1</v>
      </c>
    </row>
    <row r="464" spans="1:19" x14ac:dyDescent="0.25">
      <c r="A464" t="s">
        <v>68</v>
      </c>
      <c r="B464">
        <v>45743</v>
      </c>
      <c r="C464">
        <v>41318</v>
      </c>
      <c r="D464">
        <v>27.72</v>
      </c>
      <c r="E464">
        <v>0</v>
      </c>
      <c r="F464" t="s">
        <v>33</v>
      </c>
      <c r="G464">
        <v>762668</v>
      </c>
      <c r="H464" t="s">
        <v>15</v>
      </c>
      <c r="I464" t="s">
        <v>34</v>
      </c>
      <c r="J464" t="s">
        <v>13</v>
      </c>
      <c r="K464">
        <v>368106.98000000004</v>
      </c>
      <c r="L464">
        <v>0.05</v>
      </c>
      <c r="M464">
        <v>1.3860000000000001</v>
      </c>
      <c r="N464">
        <v>0.44145043880372919</v>
      </c>
      <c r="O464">
        <v>0</v>
      </c>
      <c r="R464" s="33">
        <v>72358.880000000005</v>
      </c>
      <c r="S464" s="48">
        <v>1</v>
      </c>
    </row>
    <row r="465" spans="1:19" x14ac:dyDescent="0.25">
      <c r="A465" t="s">
        <v>299</v>
      </c>
      <c r="B465">
        <v>45745</v>
      </c>
      <c r="C465">
        <v>394040</v>
      </c>
      <c r="D465">
        <v>5344.2</v>
      </c>
      <c r="E465">
        <v>640.79999999999995</v>
      </c>
      <c r="F465" t="s">
        <v>33</v>
      </c>
      <c r="G465">
        <v>762668</v>
      </c>
      <c r="H465" t="s">
        <v>15</v>
      </c>
      <c r="I465" t="s">
        <v>34</v>
      </c>
      <c r="J465" t="s">
        <v>13</v>
      </c>
      <c r="K465">
        <v>373451.18000000005</v>
      </c>
      <c r="L465">
        <v>0.05</v>
      </c>
      <c r="M465">
        <v>267.20999999999998</v>
      </c>
      <c r="N465">
        <v>0.44785944369425018</v>
      </c>
      <c r="O465">
        <v>0</v>
      </c>
      <c r="R465" s="33">
        <v>72601.679999999993</v>
      </c>
      <c r="S465" s="48">
        <v>1</v>
      </c>
    </row>
    <row r="466" spans="1:19" x14ac:dyDescent="0.25">
      <c r="A466" t="s">
        <v>299</v>
      </c>
      <c r="B466">
        <v>45745</v>
      </c>
      <c r="C466">
        <v>394040</v>
      </c>
      <c r="D466">
        <v>352.71</v>
      </c>
      <c r="E466">
        <v>0</v>
      </c>
      <c r="F466" t="s">
        <v>33</v>
      </c>
      <c r="G466">
        <v>762668</v>
      </c>
      <c r="H466" t="s">
        <v>15</v>
      </c>
      <c r="I466" t="s">
        <v>34</v>
      </c>
      <c r="J466" t="s">
        <v>13</v>
      </c>
      <c r="K466">
        <v>373803.89000000007</v>
      </c>
      <c r="L466">
        <v>0.05</v>
      </c>
      <c r="M466">
        <v>17.6355</v>
      </c>
      <c r="N466">
        <v>0.44828242938246088</v>
      </c>
      <c r="O466">
        <v>0</v>
      </c>
      <c r="R466" s="33">
        <v>74753.039999999994</v>
      </c>
      <c r="S466" s="48">
        <v>1</v>
      </c>
    </row>
    <row r="467" spans="1:19" x14ac:dyDescent="0.25">
      <c r="A467" t="s">
        <v>78</v>
      </c>
      <c r="B467">
        <v>45751</v>
      </c>
      <c r="C467">
        <v>41359</v>
      </c>
      <c r="D467">
        <v>797.68</v>
      </c>
      <c r="E467">
        <v>0</v>
      </c>
      <c r="F467" t="s">
        <v>33</v>
      </c>
      <c r="G467">
        <v>762668</v>
      </c>
      <c r="H467" t="s">
        <v>15</v>
      </c>
      <c r="I467" t="s">
        <v>34</v>
      </c>
      <c r="J467" t="s">
        <v>13</v>
      </c>
      <c r="K467">
        <v>374601.57000000007</v>
      </c>
      <c r="L467">
        <v>0.05</v>
      </c>
      <c r="M467">
        <v>39.884</v>
      </c>
      <c r="N467">
        <v>0.4492390430984653</v>
      </c>
      <c r="O467">
        <v>0</v>
      </c>
      <c r="R467" s="33">
        <v>75357.36</v>
      </c>
      <c r="S467" s="48">
        <v>1</v>
      </c>
    </row>
    <row r="468" spans="1:19" x14ac:dyDescent="0.25">
      <c r="A468" t="s">
        <v>78</v>
      </c>
      <c r="B468">
        <v>45751</v>
      </c>
      <c r="C468">
        <v>41359</v>
      </c>
      <c r="D468">
        <v>9668.7199999999993</v>
      </c>
      <c r="E468">
        <v>483.16</v>
      </c>
      <c r="F468" t="s">
        <v>33</v>
      </c>
      <c r="G468">
        <v>762668</v>
      </c>
      <c r="H468" t="s">
        <v>15</v>
      </c>
      <c r="I468" t="s">
        <v>34</v>
      </c>
      <c r="J468" t="s">
        <v>13</v>
      </c>
      <c r="K468">
        <v>384270.29000000004</v>
      </c>
      <c r="L468">
        <v>0.05</v>
      </c>
      <c r="M468">
        <v>483.43599999999998</v>
      </c>
      <c r="N468">
        <v>0.46083420678340919</v>
      </c>
      <c r="O468">
        <v>0</v>
      </c>
      <c r="R468" s="33">
        <v>80598</v>
      </c>
      <c r="S468" s="48">
        <v>1</v>
      </c>
    </row>
    <row r="469" spans="1:19" x14ac:dyDescent="0.25">
      <c r="A469" t="s">
        <v>179</v>
      </c>
      <c r="B469">
        <v>45753</v>
      </c>
      <c r="C469">
        <v>164679</v>
      </c>
      <c r="D469">
        <v>5000</v>
      </c>
      <c r="E469">
        <v>500</v>
      </c>
      <c r="F469" t="s">
        <v>33</v>
      </c>
      <c r="G469">
        <v>762668</v>
      </c>
      <c r="H469" t="s">
        <v>15</v>
      </c>
      <c r="I469" t="s">
        <v>34</v>
      </c>
      <c r="J469" t="s">
        <v>13</v>
      </c>
      <c r="K469">
        <v>389270.29000000004</v>
      </c>
      <c r="L469">
        <v>0.05</v>
      </c>
      <c r="M469">
        <v>250</v>
      </c>
      <c r="N469">
        <v>0.46683043156028969</v>
      </c>
      <c r="O469">
        <v>0</v>
      </c>
      <c r="R469" s="33">
        <v>82914.59</v>
      </c>
      <c r="S469" s="48">
        <v>1</v>
      </c>
    </row>
    <row r="470" spans="1:19" x14ac:dyDescent="0.25">
      <c r="A470" t="s">
        <v>79</v>
      </c>
      <c r="B470">
        <v>45758</v>
      </c>
      <c r="C470">
        <v>41359</v>
      </c>
      <c r="D470">
        <v>2088.37</v>
      </c>
      <c r="E470">
        <v>0</v>
      </c>
      <c r="F470" t="s">
        <v>33</v>
      </c>
      <c r="G470">
        <v>762668</v>
      </c>
      <c r="H470" t="s">
        <v>15</v>
      </c>
      <c r="I470" t="s">
        <v>34</v>
      </c>
      <c r="J470" t="s">
        <v>13</v>
      </c>
      <c r="K470">
        <v>391358.66000000003</v>
      </c>
      <c r="L470">
        <v>0.05</v>
      </c>
      <c r="M470">
        <v>104.41849999999999</v>
      </c>
      <c r="N470">
        <v>0.46933489874774847</v>
      </c>
      <c r="O470">
        <v>0</v>
      </c>
      <c r="R470" s="33">
        <v>84960</v>
      </c>
      <c r="S470" s="48">
        <v>1</v>
      </c>
    </row>
    <row r="471" spans="1:19" x14ac:dyDescent="0.25">
      <c r="A471" t="s">
        <v>80</v>
      </c>
      <c r="B471">
        <v>45758</v>
      </c>
      <c r="C471">
        <v>41359</v>
      </c>
      <c r="D471">
        <v>1622.59</v>
      </c>
      <c r="E471">
        <v>0</v>
      </c>
      <c r="F471" t="s">
        <v>33</v>
      </c>
      <c r="G471">
        <v>762668</v>
      </c>
      <c r="H471" t="s">
        <v>15</v>
      </c>
      <c r="I471" t="s">
        <v>34</v>
      </c>
      <c r="J471" t="s">
        <v>13</v>
      </c>
      <c r="K471">
        <v>392981.25000000006</v>
      </c>
      <c r="L471">
        <v>0.05</v>
      </c>
      <c r="M471">
        <v>81.129500000000007</v>
      </c>
      <c r="N471">
        <v>0.47128078161989218</v>
      </c>
      <c r="O471">
        <v>0</v>
      </c>
      <c r="R471" s="33">
        <v>89060</v>
      </c>
      <c r="S471" s="48">
        <v>1</v>
      </c>
    </row>
    <row r="472" spans="1:19" x14ac:dyDescent="0.25">
      <c r="A472" t="s">
        <v>300</v>
      </c>
      <c r="B472">
        <v>45758</v>
      </c>
      <c r="C472">
        <v>394054</v>
      </c>
      <c r="D472">
        <v>5344.2</v>
      </c>
      <c r="E472">
        <v>640.79999999999995</v>
      </c>
      <c r="F472" t="s">
        <v>33</v>
      </c>
      <c r="G472">
        <v>762668</v>
      </c>
      <c r="H472" t="s">
        <v>15</v>
      </c>
      <c r="I472" t="s">
        <v>34</v>
      </c>
      <c r="J472" t="s">
        <v>13</v>
      </c>
      <c r="K472">
        <v>398325.45000000007</v>
      </c>
      <c r="L472">
        <v>0.05</v>
      </c>
      <c r="M472">
        <v>267.20999999999998</v>
      </c>
      <c r="N472">
        <v>0.47768978651041311</v>
      </c>
      <c r="O472">
        <v>0</v>
      </c>
      <c r="R472" s="33">
        <v>92340</v>
      </c>
      <c r="S472" s="48">
        <v>1</v>
      </c>
    </row>
    <row r="473" spans="1:19" x14ac:dyDescent="0.25">
      <c r="A473" t="s">
        <v>300</v>
      </c>
      <c r="B473">
        <v>45758</v>
      </c>
      <c r="C473">
        <v>394054</v>
      </c>
      <c r="D473">
        <v>352.71</v>
      </c>
      <c r="E473">
        <v>0</v>
      </c>
      <c r="F473" t="s">
        <v>33</v>
      </c>
      <c r="G473">
        <v>762668</v>
      </c>
      <c r="H473" t="s">
        <v>15</v>
      </c>
      <c r="I473" t="s">
        <v>34</v>
      </c>
      <c r="J473" t="s">
        <v>13</v>
      </c>
      <c r="K473">
        <v>398678.16000000009</v>
      </c>
      <c r="L473">
        <v>0.05</v>
      </c>
      <c r="M473">
        <v>17.6355</v>
      </c>
      <c r="N473">
        <v>0.47811277219862386</v>
      </c>
      <c r="O473">
        <v>0</v>
      </c>
      <c r="R473" s="33">
        <v>94064</v>
      </c>
      <c r="S473" s="48">
        <v>1</v>
      </c>
    </row>
    <row r="474" spans="1:19" x14ac:dyDescent="0.25">
      <c r="A474" t="s">
        <v>245</v>
      </c>
      <c r="B474">
        <v>45760</v>
      </c>
      <c r="C474">
        <v>167450</v>
      </c>
      <c r="D474">
        <v>16712.5</v>
      </c>
      <c r="E474">
        <v>1671.25</v>
      </c>
      <c r="F474" t="s">
        <v>33</v>
      </c>
      <c r="G474">
        <v>762668</v>
      </c>
      <c r="H474" t="s">
        <v>15</v>
      </c>
      <c r="I474" t="s">
        <v>34</v>
      </c>
      <c r="J474" t="s">
        <v>13</v>
      </c>
      <c r="K474">
        <v>415390.66000000009</v>
      </c>
      <c r="L474">
        <v>0.05</v>
      </c>
      <c r="M474">
        <v>835.625</v>
      </c>
      <c r="N474">
        <v>0.49815515351534684</v>
      </c>
      <c r="O474">
        <v>0</v>
      </c>
      <c r="R474" s="33">
        <v>96926.63</v>
      </c>
      <c r="S474" s="48">
        <v>1</v>
      </c>
    </row>
    <row r="475" spans="1:19" x14ac:dyDescent="0.25">
      <c r="A475" t="s">
        <v>245</v>
      </c>
      <c r="B475">
        <v>45760</v>
      </c>
      <c r="C475">
        <v>167450</v>
      </c>
      <c r="D475">
        <v>1378.79</v>
      </c>
      <c r="E475">
        <v>0</v>
      </c>
      <c r="F475" t="s">
        <v>33</v>
      </c>
      <c r="G475">
        <v>762668</v>
      </c>
      <c r="H475" t="s">
        <v>15</v>
      </c>
      <c r="I475" t="s">
        <v>34</v>
      </c>
      <c r="J475" t="s">
        <v>13</v>
      </c>
      <c r="K475">
        <v>416769.45000000007</v>
      </c>
      <c r="L475">
        <v>0.05</v>
      </c>
      <c r="M475">
        <v>68.939499999999995</v>
      </c>
      <c r="N475">
        <v>0.49980866046736983</v>
      </c>
      <c r="O475">
        <v>0</v>
      </c>
      <c r="R475" s="33">
        <v>98355.35</v>
      </c>
      <c r="S475" s="48">
        <v>1</v>
      </c>
    </row>
    <row r="476" spans="1:19" x14ac:dyDescent="0.25">
      <c r="A476" t="s">
        <v>81</v>
      </c>
      <c r="B476">
        <v>45765</v>
      </c>
      <c r="C476">
        <v>41359</v>
      </c>
      <c r="D476">
        <v>16275</v>
      </c>
      <c r="E476">
        <v>2445</v>
      </c>
      <c r="F476" t="s">
        <v>33</v>
      </c>
      <c r="G476">
        <v>762668</v>
      </c>
      <c r="H476" t="s">
        <v>15</v>
      </c>
      <c r="I476" t="s">
        <v>34</v>
      </c>
      <c r="J476" t="s">
        <v>13</v>
      </c>
      <c r="K476">
        <v>433044.45000000007</v>
      </c>
      <c r="L476">
        <v>6.9999999999999993E-2</v>
      </c>
      <c r="M476">
        <v>1139.2499999999998</v>
      </c>
      <c r="N476">
        <v>0.51932637211611576</v>
      </c>
      <c r="O476">
        <v>0</v>
      </c>
      <c r="R476" s="33">
        <v>98569.8</v>
      </c>
      <c r="S476" s="48">
        <v>1</v>
      </c>
    </row>
    <row r="477" spans="1:19" x14ac:dyDescent="0.25">
      <c r="A477" t="s">
        <v>81</v>
      </c>
      <c r="B477">
        <v>45765</v>
      </c>
      <c r="C477">
        <v>41359</v>
      </c>
      <c r="D477">
        <v>10680</v>
      </c>
      <c r="E477">
        <v>1600</v>
      </c>
      <c r="F477" t="s">
        <v>33</v>
      </c>
      <c r="G477">
        <v>762668</v>
      </c>
      <c r="H477" t="s">
        <v>15</v>
      </c>
      <c r="I477" t="s">
        <v>34</v>
      </c>
      <c r="J477" t="s">
        <v>13</v>
      </c>
      <c r="K477">
        <v>443724.45000000007</v>
      </c>
      <c r="L477">
        <v>6.9999999999999993E-2</v>
      </c>
      <c r="M477">
        <v>747.59999999999991</v>
      </c>
      <c r="N477">
        <v>0.53213430823953245</v>
      </c>
      <c r="O477">
        <v>0</v>
      </c>
      <c r="R477" s="33">
        <v>99639.94</v>
      </c>
      <c r="S477" s="48">
        <v>1</v>
      </c>
    </row>
    <row r="478" spans="1:19" x14ac:dyDescent="0.25">
      <c r="A478" t="s">
        <v>81</v>
      </c>
      <c r="B478">
        <v>45765</v>
      </c>
      <c r="C478">
        <v>41359</v>
      </c>
      <c r="D478">
        <v>2800</v>
      </c>
      <c r="E478">
        <v>1440</v>
      </c>
      <c r="F478" t="s">
        <v>33</v>
      </c>
      <c r="G478">
        <v>762668</v>
      </c>
      <c r="H478" t="s">
        <v>15</v>
      </c>
      <c r="I478" t="s">
        <v>34</v>
      </c>
      <c r="J478" t="s">
        <v>13</v>
      </c>
      <c r="K478">
        <v>446524.45000000007</v>
      </c>
      <c r="L478">
        <v>6.9999999999999993E-2</v>
      </c>
      <c r="M478">
        <v>195.99999999999997</v>
      </c>
      <c r="N478">
        <v>0.5354921941145856</v>
      </c>
      <c r="O478">
        <v>0</v>
      </c>
      <c r="R478" s="33">
        <v>102928.84</v>
      </c>
      <c r="S478" s="48">
        <v>1</v>
      </c>
    </row>
    <row r="479" spans="1:19" x14ac:dyDescent="0.25">
      <c r="A479" t="s">
        <v>81</v>
      </c>
      <c r="B479">
        <v>45765</v>
      </c>
      <c r="C479">
        <v>41359</v>
      </c>
      <c r="D479">
        <v>2454.8000000000002</v>
      </c>
      <c r="E479">
        <v>0</v>
      </c>
      <c r="F479" t="s">
        <v>33</v>
      </c>
      <c r="G479">
        <v>762668</v>
      </c>
      <c r="H479" t="s">
        <v>15</v>
      </c>
      <c r="I479" t="s">
        <v>34</v>
      </c>
      <c r="J479" t="s">
        <v>13</v>
      </c>
      <c r="K479">
        <v>448979.25000000006</v>
      </c>
      <c r="L479">
        <v>6.9999999999999993E-2</v>
      </c>
      <c r="M479">
        <v>171.83599999999998</v>
      </c>
      <c r="N479">
        <v>0.53843610063104275</v>
      </c>
      <c r="O479">
        <v>0</v>
      </c>
      <c r="R479" s="33">
        <v>103582.2</v>
      </c>
      <c r="S479" s="48">
        <v>1</v>
      </c>
    </row>
    <row r="480" spans="1:19" x14ac:dyDescent="0.25">
      <c r="A480" t="s">
        <v>40</v>
      </c>
      <c r="B480">
        <v>45770</v>
      </c>
      <c r="C480">
        <v>32783</v>
      </c>
      <c r="D480">
        <v>3465</v>
      </c>
      <c r="E480">
        <v>0</v>
      </c>
      <c r="F480" t="s">
        <v>33</v>
      </c>
      <c r="G480">
        <v>762668</v>
      </c>
      <c r="H480" t="s">
        <v>15</v>
      </c>
      <c r="I480" t="s">
        <v>34</v>
      </c>
      <c r="J480" t="s">
        <v>13</v>
      </c>
      <c r="K480">
        <v>452444.25000000006</v>
      </c>
      <c r="L480">
        <v>6.9999999999999993E-2</v>
      </c>
      <c r="M480">
        <v>242.54999999999998</v>
      </c>
      <c r="N480">
        <v>0.54259148440142091</v>
      </c>
      <c r="O480">
        <v>0</v>
      </c>
      <c r="R480" s="33">
        <v>107599.96</v>
      </c>
      <c r="S480" s="48">
        <v>1</v>
      </c>
    </row>
    <row r="481" spans="1:22" x14ac:dyDescent="0.25">
      <c r="A481" t="s">
        <v>82</v>
      </c>
      <c r="B481">
        <v>45774</v>
      </c>
      <c r="C481">
        <v>41359</v>
      </c>
      <c r="D481">
        <v>118417.5</v>
      </c>
      <c r="E481">
        <v>5917.5</v>
      </c>
      <c r="F481" t="s">
        <v>33</v>
      </c>
      <c r="G481">
        <v>762668</v>
      </c>
      <c r="H481" t="s">
        <v>15</v>
      </c>
      <c r="I481" t="s">
        <v>34</v>
      </c>
      <c r="J481" t="s">
        <v>13</v>
      </c>
      <c r="K481">
        <v>570861.75</v>
      </c>
      <c r="L481">
        <v>6.9999999999999993E-2</v>
      </c>
      <c r="M481">
        <v>8289.2249999999985</v>
      </c>
      <c r="N481">
        <v>0.68460307390466957</v>
      </c>
      <c r="O481">
        <v>0</v>
      </c>
      <c r="R481" s="33">
        <v>111587.41</v>
      </c>
      <c r="S481" s="48">
        <v>1</v>
      </c>
    </row>
    <row r="482" spans="1:22" x14ac:dyDescent="0.25">
      <c r="A482" t="s">
        <v>199</v>
      </c>
      <c r="B482">
        <v>45787</v>
      </c>
      <c r="C482">
        <v>167265</v>
      </c>
      <c r="D482">
        <v>46005.33</v>
      </c>
      <c r="E482">
        <v>1386.46</v>
      </c>
      <c r="F482" t="s">
        <v>33</v>
      </c>
      <c r="G482">
        <v>762668</v>
      </c>
      <c r="H482" t="s">
        <v>15</v>
      </c>
      <c r="I482" t="s">
        <v>34</v>
      </c>
      <c r="J482" t="s">
        <v>13</v>
      </c>
      <c r="K482">
        <v>616867.07999999996</v>
      </c>
      <c r="L482">
        <v>6.9999999999999993E-2</v>
      </c>
      <c r="M482">
        <v>3220.3730999999998</v>
      </c>
      <c r="N482">
        <v>0.73977473382758208</v>
      </c>
      <c r="O482">
        <v>0</v>
      </c>
      <c r="R482" s="33">
        <v>113050</v>
      </c>
      <c r="S482" s="48">
        <v>1</v>
      </c>
    </row>
    <row r="483" spans="1:22" x14ac:dyDescent="0.25">
      <c r="A483" t="s">
        <v>53</v>
      </c>
      <c r="B483">
        <v>45816</v>
      </c>
      <c r="C483">
        <v>37707</v>
      </c>
      <c r="D483">
        <v>12675</v>
      </c>
      <c r="E483">
        <v>1787</v>
      </c>
      <c r="F483" t="s">
        <v>33</v>
      </c>
      <c r="G483">
        <v>762668</v>
      </c>
      <c r="H483" t="s">
        <v>15</v>
      </c>
      <c r="I483" t="s">
        <v>34</v>
      </c>
      <c r="J483" t="s">
        <v>13</v>
      </c>
      <c r="K483">
        <v>629542.07999999996</v>
      </c>
      <c r="L483">
        <v>0.08</v>
      </c>
      <c r="M483">
        <v>1014</v>
      </c>
      <c r="N483">
        <v>0.75497516363697414</v>
      </c>
      <c r="O483">
        <v>0</v>
      </c>
      <c r="R483" s="33">
        <v>113170</v>
      </c>
      <c r="S483" s="48">
        <v>1</v>
      </c>
    </row>
    <row r="484" spans="1:22" x14ac:dyDescent="0.25">
      <c r="A484" t="s">
        <v>53</v>
      </c>
      <c r="B484">
        <v>45816</v>
      </c>
      <c r="C484">
        <v>37707</v>
      </c>
      <c r="D484">
        <v>3276</v>
      </c>
      <c r="E484">
        <v>663</v>
      </c>
      <c r="F484" t="s">
        <v>33</v>
      </c>
      <c r="G484">
        <v>762668</v>
      </c>
      <c r="H484" t="s">
        <v>15</v>
      </c>
      <c r="I484" t="s">
        <v>34</v>
      </c>
      <c r="J484" t="s">
        <v>13</v>
      </c>
      <c r="K484">
        <v>632818.07999999996</v>
      </c>
      <c r="L484">
        <v>0.08</v>
      </c>
      <c r="M484">
        <v>262.08</v>
      </c>
      <c r="N484">
        <v>0.75890389011078618</v>
      </c>
      <c r="O484">
        <v>0</v>
      </c>
      <c r="R484" s="33">
        <v>118417.5</v>
      </c>
      <c r="S484" s="48">
        <v>1</v>
      </c>
      <c r="U484" t="s">
        <v>312</v>
      </c>
      <c r="V484">
        <v>501</v>
      </c>
    </row>
    <row r="485" spans="1:22" x14ac:dyDescent="0.25">
      <c r="A485" t="s">
        <v>53</v>
      </c>
      <c r="B485">
        <v>45816</v>
      </c>
      <c r="C485">
        <v>37707</v>
      </c>
      <c r="D485">
        <v>1315.96</v>
      </c>
      <c r="E485">
        <v>0</v>
      </c>
      <c r="F485" t="s">
        <v>33</v>
      </c>
      <c r="G485">
        <v>762668</v>
      </c>
      <c r="H485" t="s">
        <v>15</v>
      </c>
      <c r="I485" t="s">
        <v>34</v>
      </c>
      <c r="J485" t="s">
        <v>13</v>
      </c>
      <c r="K485">
        <v>634134.03999999992</v>
      </c>
      <c r="L485">
        <v>0.08</v>
      </c>
      <c r="M485">
        <v>105.27680000000001</v>
      </c>
      <c r="N485">
        <v>0.76048204850226286</v>
      </c>
      <c r="O485">
        <v>0</v>
      </c>
      <c r="R485" s="33">
        <v>119448</v>
      </c>
      <c r="S485" s="48">
        <v>1</v>
      </c>
      <c r="U485">
        <v>-25</v>
      </c>
      <c r="V485">
        <v>5</v>
      </c>
    </row>
    <row r="486" spans="1:22" x14ac:dyDescent="0.25">
      <c r="A486" t="s">
        <v>181</v>
      </c>
      <c r="B486">
        <v>45823</v>
      </c>
      <c r="C486">
        <v>164679</v>
      </c>
      <c r="D486">
        <v>48086.76</v>
      </c>
      <c r="E486">
        <v>5771.76</v>
      </c>
      <c r="F486" t="s">
        <v>33</v>
      </c>
      <c r="G486">
        <v>762668</v>
      </c>
      <c r="H486" t="s">
        <v>15</v>
      </c>
      <c r="I486" t="s">
        <v>34</v>
      </c>
      <c r="J486" t="s">
        <v>13</v>
      </c>
      <c r="K486">
        <v>682220.79999999993</v>
      </c>
      <c r="L486">
        <v>0.08</v>
      </c>
      <c r="M486">
        <v>3846.9408000000003</v>
      </c>
      <c r="N486">
        <v>0.81814985285264386</v>
      </c>
      <c r="O486">
        <v>0</v>
      </c>
      <c r="R486" s="33">
        <v>121328.21</v>
      </c>
      <c r="S486" s="48">
        <v>1</v>
      </c>
      <c r="U486">
        <v>0</v>
      </c>
      <c r="V486">
        <v>3</v>
      </c>
    </row>
    <row r="487" spans="1:22" x14ac:dyDescent="0.25">
      <c r="A487" t="s">
        <v>181</v>
      </c>
      <c r="B487">
        <v>45823</v>
      </c>
      <c r="C487">
        <v>164679</v>
      </c>
      <c r="D487">
        <v>3173.74</v>
      </c>
      <c r="E487">
        <v>0</v>
      </c>
      <c r="F487" t="s">
        <v>33</v>
      </c>
      <c r="G487">
        <v>762668</v>
      </c>
      <c r="H487" t="s">
        <v>15</v>
      </c>
      <c r="I487" t="s">
        <v>34</v>
      </c>
      <c r="J487" t="s">
        <v>13</v>
      </c>
      <c r="K487">
        <v>685394.53999999992</v>
      </c>
      <c r="L487">
        <v>0.08</v>
      </c>
      <c r="M487">
        <v>253.89919999999998</v>
      </c>
      <c r="N487">
        <v>0.82195594453731924</v>
      </c>
      <c r="O487">
        <v>0</v>
      </c>
      <c r="R487" s="33">
        <v>121640</v>
      </c>
      <c r="S487" s="48">
        <v>1</v>
      </c>
      <c r="T487" s="48">
        <v>1</v>
      </c>
      <c r="U487">
        <v>639.99</v>
      </c>
      <c r="V487">
        <v>3</v>
      </c>
    </row>
    <row r="488" spans="1:22" x14ac:dyDescent="0.25">
      <c r="A488" t="s">
        <v>254</v>
      </c>
      <c r="B488">
        <v>45836</v>
      </c>
      <c r="C488">
        <v>168030</v>
      </c>
      <c r="D488">
        <v>6934</v>
      </c>
      <c r="E488">
        <v>1040.1400000000001</v>
      </c>
      <c r="F488" t="s">
        <v>33</v>
      </c>
      <c r="G488">
        <v>762668</v>
      </c>
      <c r="H488" t="s">
        <v>15</v>
      </c>
      <c r="I488" t="s">
        <v>34</v>
      </c>
      <c r="J488" t="s">
        <v>13</v>
      </c>
      <c r="K488">
        <v>692328.53999999992</v>
      </c>
      <c r="L488">
        <v>0.08</v>
      </c>
      <c r="M488">
        <v>554.72</v>
      </c>
      <c r="N488">
        <v>0.83027150905789704</v>
      </c>
      <c r="O488">
        <v>0</v>
      </c>
      <c r="R488" s="33">
        <v>125875</v>
      </c>
      <c r="S488" s="48">
        <v>1</v>
      </c>
      <c r="T488" s="48">
        <v>2</v>
      </c>
      <c r="U488">
        <v>684</v>
      </c>
      <c r="V488">
        <v>3</v>
      </c>
    </row>
    <row r="489" spans="1:22" x14ac:dyDescent="0.25">
      <c r="A489" t="s">
        <v>254</v>
      </c>
      <c r="B489">
        <v>45836</v>
      </c>
      <c r="C489">
        <v>168030</v>
      </c>
      <c r="D489">
        <v>572.08000000000004</v>
      </c>
      <c r="E489">
        <v>0</v>
      </c>
      <c r="F489" t="s">
        <v>33</v>
      </c>
      <c r="G489">
        <v>762668</v>
      </c>
      <c r="H489" t="s">
        <v>15</v>
      </c>
      <c r="I489" t="s">
        <v>34</v>
      </c>
      <c r="J489" t="s">
        <v>13</v>
      </c>
      <c r="K489">
        <v>692900.61999999988</v>
      </c>
      <c r="L489">
        <v>0.08</v>
      </c>
      <c r="M489">
        <v>45.766400000000004</v>
      </c>
      <c r="N489">
        <v>0.83095757311196861</v>
      </c>
      <c r="O489">
        <v>0</v>
      </c>
      <c r="R489" s="33">
        <v>126950.39999999999</v>
      </c>
      <c r="S489" s="48">
        <v>1</v>
      </c>
      <c r="T489" s="48">
        <v>3</v>
      </c>
      <c r="U489">
        <v>3200</v>
      </c>
      <c r="V489">
        <v>3</v>
      </c>
    </row>
    <row r="490" spans="1:22" x14ac:dyDescent="0.25">
      <c r="A490" t="s">
        <v>260</v>
      </c>
      <c r="B490">
        <v>45857</v>
      </c>
      <c r="C490">
        <v>168699</v>
      </c>
      <c r="D490">
        <v>3024</v>
      </c>
      <c r="E490">
        <v>840</v>
      </c>
      <c r="F490" t="s">
        <v>33</v>
      </c>
      <c r="G490">
        <v>762668</v>
      </c>
      <c r="H490" t="s">
        <v>15</v>
      </c>
      <c r="I490" t="s">
        <v>34</v>
      </c>
      <c r="J490" t="s">
        <v>13</v>
      </c>
      <c r="K490">
        <v>695924.61999999988</v>
      </c>
      <c r="L490">
        <v>0.08</v>
      </c>
      <c r="M490">
        <v>241.92000000000002</v>
      </c>
      <c r="N490">
        <v>0.83458408985702592</v>
      </c>
      <c r="O490">
        <v>0</v>
      </c>
      <c r="R490" s="33">
        <v>132538.17000000001</v>
      </c>
      <c r="S490" s="48">
        <v>1</v>
      </c>
      <c r="T490" s="48">
        <v>4</v>
      </c>
      <c r="U490">
        <v>3990</v>
      </c>
      <c r="V490">
        <v>3</v>
      </c>
    </row>
    <row r="491" spans="1:22" x14ac:dyDescent="0.25">
      <c r="A491" t="s">
        <v>260</v>
      </c>
      <c r="B491">
        <v>45857</v>
      </c>
      <c r="C491">
        <v>168699</v>
      </c>
      <c r="D491">
        <v>249.48</v>
      </c>
      <c r="E491">
        <v>0</v>
      </c>
      <c r="F491" t="s">
        <v>33</v>
      </c>
      <c r="G491">
        <v>762668</v>
      </c>
      <c r="H491" t="s">
        <v>15</v>
      </c>
      <c r="I491" t="s">
        <v>34</v>
      </c>
      <c r="J491" t="s">
        <v>13</v>
      </c>
      <c r="K491">
        <v>696174.09999999986</v>
      </c>
      <c r="L491">
        <v>0.08</v>
      </c>
      <c r="M491">
        <v>19.958400000000001</v>
      </c>
      <c r="N491">
        <v>0.83488327748849311</v>
      </c>
      <c r="O491">
        <v>0</v>
      </c>
      <c r="R491" s="33">
        <v>132606.48000000001</v>
      </c>
      <c r="S491" s="48">
        <v>1</v>
      </c>
      <c r="T491" s="48">
        <v>5</v>
      </c>
      <c r="U491">
        <v>352.71</v>
      </c>
      <c r="V491">
        <v>2</v>
      </c>
    </row>
    <row r="492" spans="1:22" x14ac:dyDescent="0.25">
      <c r="A492" t="s">
        <v>137</v>
      </c>
      <c r="B492">
        <v>45868</v>
      </c>
      <c r="C492">
        <v>67123</v>
      </c>
      <c r="D492">
        <v>11600</v>
      </c>
      <c r="E492">
        <v>11600</v>
      </c>
      <c r="F492" t="s">
        <v>33</v>
      </c>
      <c r="G492">
        <v>762668</v>
      </c>
      <c r="H492" t="s">
        <v>15</v>
      </c>
      <c r="I492" t="s">
        <v>34</v>
      </c>
      <c r="J492" t="s">
        <v>13</v>
      </c>
      <c r="K492">
        <v>707774.09999999986</v>
      </c>
      <c r="L492">
        <v>0.08</v>
      </c>
      <c r="M492">
        <v>928</v>
      </c>
      <c r="N492">
        <v>0.84879451897085578</v>
      </c>
      <c r="O492">
        <v>0</v>
      </c>
      <c r="R492" s="33">
        <v>137350.26</v>
      </c>
      <c r="S492" s="48">
        <v>1</v>
      </c>
      <c r="T492" s="48">
        <v>6</v>
      </c>
      <c r="U492">
        <v>1461.6</v>
      </c>
      <c r="V492">
        <v>2</v>
      </c>
    </row>
    <row r="493" spans="1:22" x14ac:dyDescent="0.25">
      <c r="A493" t="s">
        <v>83</v>
      </c>
      <c r="B493">
        <v>45871</v>
      </c>
      <c r="C493">
        <v>41359</v>
      </c>
      <c r="D493">
        <v>1169.3399999999999</v>
      </c>
      <c r="E493">
        <v>140.34</v>
      </c>
      <c r="F493" t="s">
        <v>33</v>
      </c>
      <c r="G493">
        <v>762668</v>
      </c>
      <c r="H493" t="s">
        <v>15</v>
      </c>
      <c r="I493" t="s">
        <v>34</v>
      </c>
      <c r="J493" t="s">
        <v>13</v>
      </c>
      <c r="K493">
        <v>708943.43999999983</v>
      </c>
      <c r="L493">
        <v>0.08</v>
      </c>
      <c r="M493">
        <v>93.547199999999989</v>
      </c>
      <c r="N493">
        <v>0.85019684406697527</v>
      </c>
      <c r="O493">
        <v>0</v>
      </c>
      <c r="R493" s="33">
        <v>139475.68</v>
      </c>
      <c r="S493" s="48">
        <v>1</v>
      </c>
      <c r="T493" s="48">
        <v>7</v>
      </c>
      <c r="U493">
        <v>1530</v>
      </c>
      <c r="V493">
        <v>2</v>
      </c>
    </row>
    <row r="494" spans="1:22" x14ac:dyDescent="0.25">
      <c r="A494" t="s">
        <v>83</v>
      </c>
      <c r="B494">
        <v>45871</v>
      </c>
      <c r="C494">
        <v>41359</v>
      </c>
      <c r="D494">
        <v>22.48</v>
      </c>
      <c r="E494">
        <v>0</v>
      </c>
      <c r="F494" t="s">
        <v>33</v>
      </c>
      <c r="G494">
        <v>762668</v>
      </c>
      <c r="H494" t="s">
        <v>15</v>
      </c>
      <c r="I494" t="s">
        <v>34</v>
      </c>
      <c r="J494" t="s">
        <v>13</v>
      </c>
      <c r="K494">
        <v>708965.91999999981</v>
      </c>
      <c r="L494">
        <v>0.08</v>
      </c>
      <c r="M494">
        <v>1.7984</v>
      </c>
      <c r="N494">
        <v>0.85022380309357204</v>
      </c>
      <c r="O494">
        <v>0</v>
      </c>
      <c r="R494" s="33">
        <v>142876.44</v>
      </c>
      <c r="S494" s="48">
        <v>1</v>
      </c>
      <c r="T494" s="48">
        <v>8</v>
      </c>
      <c r="U494">
        <v>3276</v>
      </c>
      <c r="V494">
        <v>2</v>
      </c>
    </row>
    <row r="495" spans="1:22" x14ac:dyDescent="0.25">
      <c r="A495" t="s">
        <v>135</v>
      </c>
      <c r="B495">
        <v>45892</v>
      </c>
      <c r="C495">
        <v>58426</v>
      </c>
      <c r="D495">
        <v>465.6</v>
      </c>
      <c r="E495">
        <v>59.23</v>
      </c>
      <c r="F495" t="s">
        <v>33</v>
      </c>
      <c r="G495">
        <v>762668</v>
      </c>
      <c r="H495" t="s">
        <v>15</v>
      </c>
      <c r="I495" t="s">
        <v>34</v>
      </c>
      <c r="J495" t="s">
        <v>13</v>
      </c>
      <c r="K495">
        <v>709431.51999999979</v>
      </c>
      <c r="L495">
        <v>0.08</v>
      </c>
      <c r="M495">
        <v>37.248000000000005</v>
      </c>
      <c r="N495">
        <v>0.85078217154479518</v>
      </c>
      <c r="O495">
        <v>0</v>
      </c>
      <c r="R495" s="33">
        <v>143915.20000000001</v>
      </c>
      <c r="S495" s="48">
        <v>1</v>
      </c>
      <c r="T495" s="48">
        <v>9</v>
      </c>
      <c r="U495">
        <v>5344.2</v>
      </c>
      <c r="V495">
        <v>2</v>
      </c>
    </row>
    <row r="496" spans="1:22" x14ac:dyDescent="0.25">
      <c r="A496" t="s">
        <v>135</v>
      </c>
      <c r="B496">
        <v>45892</v>
      </c>
      <c r="C496">
        <v>58426</v>
      </c>
      <c r="D496">
        <v>38.42</v>
      </c>
      <c r="E496">
        <v>0</v>
      </c>
      <c r="F496" t="s">
        <v>33</v>
      </c>
      <c r="G496">
        <v>762668</v>
      </c>
      <c r="H496" t="s">
        <v>15</v>
      </c>
      <c r="I496" t="s">
        <v>34</v>
      </c>
      <c r="J496" t="s">
        <v>13</v>
      </c>
      <c r="K496">
        <v>709469.93999999983</v>
      </c>
      <c r="L496">
        <v>0.08</v>
      </c>
      <c r="M496">
        <v>3.0736000000000003</v>
      </c>
      <c r="N496">
        <v>0.85082824653598077</v>
      </c>
      <c r="O496">
        <v>0</v>
      </c>
      <c r="R496" s="33">
        <v>147490.81</v>
      </c>
      <c r="S496" s="48">
        <v>1</v>
      </c>
      <c r="T496" s="48">
        <v>10</v>
      </c>
      <c r="U496">
        <v>6000</v>
      </c>
      <c r="V496">
        <v>2</v>
      </c>
    </row>
    <row r="497" spans="1:22" x14ac:dyDescent="0.25">
      <c r="A497" t="s">
        <v>159</v>
      </c>
      <c r="B497">
        <v>45904</v>
      </c>
      <c r="C497">
        <v>77535</v>
      </c>
      <c r="D497">
        <v>33728.74</v>
      </c>
      <c r="E497">
        <v>4981.84</v>
      </c>
      <c r="F497" t="s">
        <v>33</v>
      </c>
      <c r="G497">
        <v>762668</v>
      </c>
      <c r="H497" t="s">
        <v>15</v>
      </c>
      <c r="I497" t="s">
        <v>34</v>
      </c>
      <c r="J497" t="s">
        <v>13</v>
      </c>
      <c r="K497">
        <v>743198.67999999982</v>
      </c>
      <c r="L497">
        <v>0.08</v>
      </c>
      <c r="M497">
        <v>2698.2991999999999</v>
      </c>
      <c r="N497">
        <v>0.89127726783217265</v>
      </c>
      <c r="O497">
        <v>0</v>
      </c>
      <c r="R497" s="33">
        <v>150331.16</v>
      </c>
      <c r="S497" s="48">
        <v>1</v>
      </c>
      <c r="T497" s="48">
        <v>11</v>
      </c>
      <c r="U497">
        <v>9900</v>
      </c>
      <c r="V497">
        <v>2</v>
      </c>
    </row>
    <row r="498" spans="1:22" x14ac:dyDescent="0.25">
      <c r="A498" t="s">
        <v>159</v>
      </c>
      <c r="B498">
        <v>45904</v>
      </c>
      <c r="C498">
        <v>77535</v>
      </c>
      <c r="D498">
        <v>2782.65</v>
      </c>
      <c r="E498">
        <v>0</v>
      </c>
      <c r="F498" t="s">
        <v>33</v>
      </c>
      <c r="G498">
        <v>762668</v>
      </c>
      <c r="H498" t="s">
        <v>15</v>
      </c>
      <c r="I498" t="s">
        <v>34</v>
      </c>
      <c r="J498" t="s">
        <v>13</v>
      </c>
      <c r="K498">
        <v>745981.32999999984</v>
      </c>
      <c r="L498">
        <v>0.08</v>
      </c>
      <c r="M498">
        <v>222.61200000000002</v>
      </c>
      <c r="N498">
        <v>0.89461434680724994</v>
      </c>
      <c r="O498">
        <v>0</v>
      </c>
      <c r="R498" s="33">
        <v>155904</v>
      </c>
      <c r="S498" s="48">
        <v>1</v>
      </c>
      <c r="T498" s="48">
        <v>12</v>
      </c>
      <c r="U498">
        <v>10000</v>
      </c>
      <c r="V498">
        <v>2</v>
      </c>
    </row>
    <row r="499" spans="1:22" x14ac:dyDescent="0.25">
      <c r="A499" t="s">
        <v>160</v>
      </c>
      <c r="B499">
        <v>45907</v>
      </c>
      <c r="C499">
        <v>77535</v>
      </c>
      <c r="D499">
        <v>4812</v>
      </c>
      <c r="E499">
        <v>866.1</v>
      </c>
      <c r="F499" t="s">
        <v>33</v>
      </c>
      <c r="G499">
        <v>762668</v>
      </c>
      <c r="H499" t="s">
        <v>15</v>
      </c>
      <c r="I499" t="s">
        <v>34</v>
      </c>
      <c r="J499" t="s">
        <v>13</v>
      </c>
      <c r="K499">
        <v>750793.32999999984</v>
      </c>
      <c r="L499">
        <v>0.14000000000000001</v>
      </c>
      <c r="M499">
        <v>673.68000000000006</v>
      </c>
      <c r="N499">
        <v>0.90038511353251971</v>
      </c>
      <c r="O499">
        <v>0</v>
      </c>
      <c r="R499" s="33">
        <v>162754</v>
      </c>
      <c r="S499" s="48">
        <v>1</v>
      </c>
      <c r="T499" s="48">
        <v>13</v>
      </c>
      <c r="U499">
        <v>18620</v>
      </c>
      <c r="V499">
        <v>2</v>
      </c>
    </row>
    <row r="500" spans="1:22" x14ac:dyDescent="0.25">
      <c r="A500" t="s">
        <v>160</v>
      </c>
      <c r="B500">
        <v>45907</v>
      </c>
      <c r="C500">
        <v>77535</v>
      </c>
      <c r="D500">
        <v>396.99</v>
      </c>
      <c r="E500">
        <v>0</v>
      </c>
      <c r="F500" t="s">
        <v>33</v>
      </c>
      <c r="G500">
        <v>762668</v>
      </c>
      <c r="H500" t="s">
        <v>15</v>
      </c>
      <c r="I500" t="s">
        <v>34</v>
      </c>
      <c r="J500" t="s">
        <v>13</v>
      </c>
      <c r="K500">
        <v>751190.31999999983</v>
      </c>
      <c r="L500">
        <v>0.14000000000000001</v>
      </c>
      <c r="M500">
        <v>55.578600000000009</v>
      </c>
      <c r="N500">
        <v>0.90086120178735452</v>
      </c>
      <c r="O500">
        <v>0</v>
      </c>
      <c r="R500" s="33">
        <v>165591.74</v>
      </c>
      <c r="S500" s="48">
        <v>1</v>
      </c>
      <c r="T500" s="48"/>
      <c r="U500">
        <v>-174.22</v>
      </c>
      <c r="V500">
        <v>1</v>
      </c>
    </row>
    <row r="501" spans="1:22" x14ac:dyDescent="0.25">
      <c r="A501" t="s">
        <v>84</v>
      </c>
      <c r="B501">
        <v>45921</v>
      </c>
      <c r="C501">
        <v>41359</v>
      </c>
      <c r="D501">
        <v>12432</v>
      </c>
      <c r="E501">
        <v>992</v>
      </c>
      <c r="F501" t="s">
        <v>33</v>
      </c>
      <c r="G501">
        <v>762668</v>
      </c>
      <c r="H501" t="s">
        <v>15</v>
      </c>
      <c r="I501" t="s">
        <v>34</v>
      </c>
      <c r="J501" t="s">
        <v>13</v>
      </c>
      <c r="K501">
        <v>763622.31999999983</v>
      </c>
      <c r="L501">
        <v>0.14000000000000001</v>
      </c>
      <c r="M501">
        <v>1740.4800000000002</v>
      </c>
      <c r="N501">
        <v>0.91577021507259004</v>
      </c>
      <c r="O501">
        <v>0</v>
      </c>
      <c r="R501" s="33">
        <v>166230.16</v>
      </c>
      <c r="S501" s="48">
        <v>1</v>
      </c>
      <c r="U501">
        <v>2.83</v>
      </c>
      <c r="V501">
        <v>1</v>
      </c>
    </row>
    <row r="502" spans="1:22" x14ac:dyDescent="0.25">
      <c r="A502" t="s">
        <v>84</v>
      </c>
      <c r="B502">
        <v>45921</v>
      </c>
      <c r="C502">
        <v>41359</v>
      </c>
      <c r="D502">
        <v>1243.53</v>
      </c>
      <c r="E502">
        <v>99.53</v>
      </c>
      <c r="F502" t="s">
        <v>33</v>
      </c>
      <c r="G502">
        <v>762668</v>
      </c>
      <c r="H502" t="s">
        <v>15</v>
      </c>
      <c r="I502" t="s">
        <v>34</v>
      </c>
      <c r="J502" t="s">
        <v>13</v>
      </c>
      <c r="K502">
        <v>764865.84999999986</v>
      </c>
      <c r="L502">
        <v>0.14000000000000001</v>
      </c>
      <c r="M502">
        <v>174.0942</v>
      </c>
      <c r="N502">
        <v>0.91726151215194895</v>
      </c>
      <c r="O502">
        <v>0</v>
      </c>
      <c r="R502" s="33">
        <v>180088.72</v>
      </c>
      <c r="S502" s="48">
        <v>1</v>
      </c>
      <c r="U502">
        <v>11.14</v>
      </c>
      <c r="V502">
        <v>1</v>
      </c>
    </row>
    <row r="503" spans="1:22" x14ac:dyDescent="0.25">
      <c r="A503" t="s">
        <v>84</v>
      </c>
      <c r="B503">
        <v>45921</v>
      </c>
      <c r="C503">
        <v>41359</v>
      </c>
      <c r="D503">
        <v>923.12</v>
      </c>
      <c r="E503">
        <v>0</v>
      </c>
      <c r="F503" t="s">
        <v>33</v>
      </c>
      <c r="G503">
        <v>762668</v>
      </c>
      <c r="H503" t="s">
        <v>15</v>
      </c>
      <c r="I503" t="s">
        <v>34</v>
      </c>
      <c r="J503" t="s">
        <v>13</v>
      </c>
      <c r="K503">
        <v>765788.96999999986</v>
      </c>
      <c r="L503">
        <v>0.14000000000000001</v>
      </c>
      <c r="M503">
        <v>129.23680000000002</v>
      </c>
      <c r="N503">
        <v>0.91836855915515569</v>
      </c>
      <c r="O503">
        <v>0</v>
      </c>
      <c r="R503" s="33">
        <v>181766.64</v>
      </c>
      <c r="S503" s="48">
        <v>1</v>
      </c>
      <c r="U503">
        <v>16.63</v>
      </c>
      <c r="V503">
        <v>1</v>
      </c>
    </row>
    <row r="504" spans="1:22" x14ac:dyDescent="0.25">
      <c r="A504" t="s">
        <v>85</v>
      </c>
      <c r="B504">
        <v>45921</v>
      </c>
      <c r="C504">
        <v>41359</v>
      </c>
      <c r="D504">
        <v>19192.939999999999</v>
      </c>
      <c r="E504">
        <v>1536.14</v>
      </c>
      <c r="F504" t="s">
        <v>33</v>
      </c>
      <c r="G504">
        <v>762668</v>
      </c>
      <c r="H504" t="s">
        <v>15</v>
      </c>
      <c r="I504" t="s">
        <v>34</v>
      </c>
      <c r="J504" t="s">
        <v>13</v>
      </c>
      <c r="K504">
        <v>784981.9099999998</v>
      </c>
      <c r="L504">
        <v>0.14000000000000001</v>
      </c>
      <c r="M504">
        <v>2687.0116000000003</v>
      </c>
      <c r="N504">
        <v>0.94138559562899171</v>
      </c>
      <c r="O504">
        <v>0</v>
      </c>
      <c r="R504" s="33">
        <v>184995</v>
      </c>
      <c r="S504" s="48">
        <v>1</v>
      </c>
      <c r="U504">
        <v>22.48</v>
      </c>
      <c r="V504">
        <v>1</v>
      </c>
    </row>
    <row r="505" spans="1:22" x14ac:dyDescent="0.25">
      <c r="A505" t="s">
        <v>85</v>
      </c>
      <c r="B505">
        <v>45921</v>
      </c>
      <c r="C505">
        <v>41359</v>
      </c>
      <c r="D505">
        <v>35610.120000000003</v>
      </c>
      <c r="E505">
        <v>2850.12</v>
      </c>
      <c r="F505" t="s">
        <v>33</v>
      </c>
      <c r="G505">
        <v>762668</v>
      </c>
      <c r="H505" t="s">
        <v>15</v>
      </c>
      <c r="I505" t="s">
        <v>34</v>
      </c>
      <c r="J505" t="s">
        <v>13</v>
      </c>
      <c r="K505">
        <v>820592.0299999998</v>
      </c>
      <c r="L505">
        <v>0.14000000000000001</v>
      </c>
      <c r="M505">
        <v>4985.4168000000009</v>
      </c>
      <c r="N505">
        <v>0.98409085239932914</v>
      </c>
      <c r="O505">
        <v>0</v>
      </c>
      <c r="R505" s="33">
        <v>192500</v>
      </c>
      <c r="S505" s="48">
        <v>1</v>
      </c>
      <c r="U505">
        <v>27.72</v>
      </c>
      <c r="V505">
        <v>1</v>
      </c>
    </row>
    <row r="506" spans="1:22" x14ac:dyDescent="0.25">
      <c r="A506" t="s">
        <v>85</v>
      </c>
      <c r="B506">
        <v>45921</v>
      </c>
      <c r="C506">
        <v>41359</v>
      </c>
      <c r="D506">
        <v>6008.07</v>
      </c>
      <c r="E506">
        <v>480.87</v>
      </c>
      <c r="F506" t="s">
        <v>33</v>
      </c>
      <c r="G506">
        <v>762668</v>
      </c>
      <c r="H506" t="s">
        <v>15</v>
      </c>
      <c r="I506" t="s">
        <v>34</v>
      </c>
      <c r="J506" t="s">
        <v>13</v>
      </c>
      <c r="K506">
        <v>826600.09999999974</v>
      </c>
      <c r="L506">
        <v>0.14000000000000001</v>
      </c>
      <c r="M506">
        <v>841.12980000000005</v>
      </c>
      <c r="N506">
        <v>0.99129600003837548</v>
      </c>
      <c r="O506">
        <v>0</v>
      </c>
      <c r="R506" s="33">
        <v>195584.71</v>
      </c>
      <c r="S506" s="48">
        <v>1</v>
      </c>
      <c r="U506">
        <v>31.58</v>
      </c>
      <c r="V506">
        <v>1</v>
      </c>
    </row>
    <row r="507" spans="1:22" x14ac:dyDescent="0.25">
      <c r="A507" t="s">
        <v>85</v>
      </c>
      <c r="B507">
        <v>45921</v>
      </c>
      <c r="C507">
        <v>41359</v>
      </c>
      <c r="D507">
        <v>5016.91</v>
      </c>
      <c r="E507">
        <v>0</v>
      </c>
      <c r="F507" t="s">
        <v>33</v>
      </c>
      <c r="G507">
        <v>762668</v>
      </c>
      <c r="H507" t="s">
        <v>15</v>
      </c>
      <c r="I507" t="s">
        <v>34</v>
      </c>
      <c r="J507" t="s">
        <v>13</v>
      </c>
      <c r="K507">
        <v>831617.00999999978</v>
      </c>
      <c r="L507">
        <v>0.14000000000000001</v>
      </c>
      <c r="M507">
        <v>702.36740000000009</v>
      </c>
      <c r="N507">
        <v>0.99731250404745142</v>
      </c>
      <c r="O507">
        <v>0</v>
      </c>
      <c r="R507" s="33">
        <v>213026.12</v>
      </c>
      <c r="S507" s="48">
        <v>1</v>
      </c>
      <c r="U507">
        <v>38.42</v>
      </c>
      <c r="V507">
        <v>1</v>
      </c>
    </row>
    <row r="508" spans="1:22" x14ac:dyDescent="0.25">
      <c r="A508" t="s">
        <v>86</v>
      </c>
      <c r="B508">
        <v>45921</v>
      </c>
      <c r="C508">
        <v>41359</v>
      </c>
      <c r="D508">
        <v>55090</v>
      </c>
      <c r="E508">
        <v>6615</v>
      </c>
      <c r="F508" t="s">
        <v>33</v>
      </c>
      <c r="G508">
        <v>762668</v>
      </c>
      <c r="H508" t="s">
        <v>15</v>
      </c>
      <c r="I508" t="s">
        <v>34</v>
      </c>
      <c r="J508" t="s">
        <v>13</v>
      </c>
      <c r="K508">
        <v>886707.00999999978</v>
      </c>
      <c r="L508">
        <v>0.16</v>
      </c>
      <c r="M508">
        <v>8814.4</v>
      </c>
      <c r="N508">
        <v>1.0633789086391205</v>
      </c>
      <c r="O508">
        <v>0</v>
      </c>
      <c r="R508" s="33">
        <v>216872.5</v>
      </c>
      <c r="S508" s="48">
        <v>1</v>
      </c>
      <c r="U508">
        <v>42.54</v>
      </c>
      <c r="V508">
        <v>1</v>
      </c>
    </row>
    <row r="509" spans="1:22" x14ac:dyDescent="0.25">
      <c r="A509" t="s">
        <v>86</v>
      </c>
      <c r="B509">
        <v>45921</v>
      </c>
      <c r="C509">
        <v>41359</v>
      </c>
      <c r="D509">
        <v>13566</v>
      </c>
      <c r="E509">
        <v>1631</v>
      </c>
      <c r="F509" t="s">
        <v>33</v>
      </c>
      <c r="G509">
        <v>762668</v>
      </c>
      <c r="H509" t="s">
        <v>15</v>
      </c>
      <c r="I509" t="s">
        <v>34</v>
      </c>
      <c r="J509" t="s">
        <v>13</v>
      </c>
      <c r="K509">
        <v>900273.00999999978</v>
      </c>
      <c r="L509">
        <v>0.16</v>
      </c>
      <c r="M509">
        <v>2170.56</v>
      </c>
      <c r="N509">
        <v>1.0796478657037527</v>
      </c>
      <c r="O509">
        <v>0</v>
      </c>
      <c r="R509" s="33">
        <v>233133.24</v>
      </c>
      <c r="S509" s="48">
        <v>1</v>
      </c>
      <c r="U509">
        <v>44.78</v>
      </c>
      <c r="V509">
        <v>1</v>
      </c>
    </row>
    <row r="510" spans="1:22" x14ac:dyDescent="0.25">
      <c r="A510" t="s">
        <v>86</v>
      </c>
      <c r="B510">
        <v>45921</v>
      </c>
      <c r="C510">
        <v>41359</v>
      </c>
      <c r="D510">
        <v>5664.13</v>
      </c>
      <c r="E510">
        <v>0</v>
      </c>
      <c r="F510" t="s">
        <v>33</v>
      </c>
      <c r="G510">
        <v>762668</v>
      </c>
      <c r="H510" t="s">
        <v>15</v>
      </c>
      <c r="I510" t="s">
        <v>34</v>
      </c>
      <c r="J510" t="s">
        <v>13</v>
      </c>
      <c r="K510">
        <v>905937.13999999978</v>
      </c>
      <c r="L510">
        <v>0.16</v>
      </c>
      <c r="M510">
        <v>906.26080000000002</v>
      </c>
      <c r="N510">
        <v>1.0864405450328471</v>
      </c>
      <c r="O510">
        <v>0</v>
      </c>
      <c r="R510" s="33">
        <v>265000</v>
      </c>
      <c r="S510" s="48">
        <v>1</v>
      </c>
      <c r="U510">
        <v>46.25</v>
      </c>
      <c r="V510">
        <v>1</v>
      </c>
    </row>
    <row r="511" spans="1:22" x14ac:dyDescent="0.25">
      <c r="A511" t="s">
        <v>70</v>
      </c>
      <c r="B511">
        <v>45924</v>
      </c>
      <c r="C511">
        <v>41318</v>
      </c>
      <c r="D511">
        <v>14823.9</v>
      </c>
      <c r="E511">
        <v>2223.9</v>
      </c>
      <c r="F511" t="s">
        <v>33</v>
      </c>
      <c r="G511">
        <v>762668</v>
      </c>
      <c r="H511" t="s">
        <v>15</v>
      </c>
      <c r="I511" t="s">
        <v>34</v>
      </c>
      <c r="J511" t="s">
        <v>13</v>
      </c>
      <c r="K511">
        <v>920761.0399999998</v>
      </c>
      <c r="L511">
        <v>0.16</v>
      </c>
      <c r="M511">
        <v>2371.8240000000001</v>
      </c>
      <c r="N511">
        <v>1.1042180323268467</v>
      </c>
      <c r="O511">
        <v>0</v>
      </c>
      <c r="R511" s="33">
        <v>281706.31</v>
      </c>
      <c r="S511" s="48">
        <v>1</v>
      </c>
      <c r="U511">
        <v>49.37</v>
      </c>
      <c r="V511">
        <v>1</v>
      </c>
    </row>
    <row r="512" spans="1:22" x14ac:dyDescent="0.25">
      <c r="A512" t="s">
        <v>70</v>
      </c>
      <c r="B512">
        <v>45924</v>
      </c>
      <c r="C512">
        <v>41318</v>
      </c>
      <c r="D512">
        <v>2823.6</v>
      </c>
      <c r="E512">
        <v>423.6</v>
      </c>
      <c r="F512" t="s">
        <v>33</v>
      </c>
      <c r="G512">
        <v>762668</v>
      </c>
      <c r="H512" t="s">
        <v>15</v>
      </c>
      <c r="I512" t="s">
        <v>34</v>
      </c>
      <c r="J512" t="s">
        <v>13</v>
      </c>
      <c r="K512">
        <v>923584.63999999978</v>
      </c>
      <c r="L512">
        <v>0.16</v>
      </c>
      <c r="M512">
        <v>451.77600000000001</v>
      </c>
      <c r="N512">
        <v>1.1076042203828467</v>
      </c>
      <c r="O512">
        <v>0</v>
      </c>
      <c r="R512" s="33">
        <v>290604.96000000002</v>
      </c>
      <c r="S512" s="48">
        <v>1</v>
      </c>
      <c r="U512">
        <v>72.209999999999994</v>
      </c>
      <c r="V512">
        <v>1</v>
      </c>
    </row>
    <row r="513" spans="1:22" x14ac:dyDescent="0.25">
      <c r="A513" t="s">
        <v>70</v>
      </c>
      <c r="B513">
        <v>45924</v>
      </c>
      <c r="C513">
        <v>41318</v>
      </c>
      <c r="D513">
        <v>1409.33</v>
      </c>
      <c r="E513">
        <v>0</v>
      </c>
      <c r="F513" t="s">
        <v>33</v>
      </c>
      <c r="G513">
        <v>762668</v>
      </c>
      <c r="H513" t="s">
        <v>15</v>
      </c>
      <c r="I513" t="s">
        <v>34</v>
      </c>
      <c r="J513" t="s">
        <v>13</v>
      </c>
      <c r="K513">
        <v>924993.96999999974</v>
      </c>
      <c r="L513">
        <v>0.16</v>
      </c>
      <c r="M513">
        <v>225.49279999999999</v>
      </c>
      <c r="N513">
        <v>1.1092943522758067</v>
      </c>
      <c r="O513">
        <v>0</v>
      </c>
      <c r="R513" s="33">
        <v>311638</v>
      </c>
      <c r="S513" s="48">
        <v>1</v>
      </c>
      <c r="U513">
        <v>74.19</v>
      </c>
      <c r="V513">
        <v>1</v>
      </c>
    </row>
    <row r="514" spans="1:22" x14ac:dyDescent="0.25">
      <c r="A514" t="s">
        <v>87</v>
      </c>
      <c r="B514">
        <v>45926</v>
      </c>
      <c r="C514">
        <v>41359</v>
      </c>
      <c r="D514">
        <v>424.87</v>
      </c>
      <c r="E514">
        <v>0</v>
      </c>
      <c r="F514" t="s">
        <v>33</v>
      </c>
      <c r="G514">
        <v>762668</v>
      </c>
      <c r="H514" t="s">
        <v>15</v>
      </c>
      <c r="I514" t="s">
        <v>34</v>
      </c>
      <c r="J514" t="s">
        <v>13</v>
      </c>
      <c r="K514">
        <v>925418.83999999973</v>
      </c>
      <c r="L514">
        <v>0.16</v>
      </c>
      <c r="M514">
        <v>67.979200000000006</v>
      </c>
      <c r="N514">
        <v>1.1098038754799975</v>
      </c>
      <c r="O514">
        <v>0</v>
      </c>
      <c r="R514" s="33">
        <v>320000</v>
      </c>
      <c r="S514" s="48">
        <v>1</v>
      </c>
      <c r="U514">
        <v>75.41</v>
      </c>
      <c r="V514">
        <v>1</v>
      </c>
    </row>
    <row r="515" spans="1:22" x14ac:dyDescent="0.25">
      <c r="A515" t="s">
        <v>87</v>
      </c>
      <c r="B515">
        <v>45926</v>
      </c>
      <c r="C515">
        <v>41359</v>
      </c>
      <c r="D515">
        <v>5150</v>
      </c>
      <c r="E515">
        <v>371.64</v>
      </c>
      <c r="F515" t="s">
        <v>33</v>
      </c>
      <c r="G515">
        <v>762668</v>
      </c>
      <c r="H515" t="s">
        <v>15</v>
      </c>
      <c r="I515" t="s">
        <v>34</v>
      </c>
      <c r="J515" t="s">
        <v>13</v>
      </c>
      <c r="K515">
        <v>930568.83999999973</v>
      </c>
      <c r="L515">
        <v>0.16</v>
      </c>
      <c r="M515">
        <v>824</v>
      </c>
      <c r="N515">
        <v>1.1159799870001843</v>
      </c>
      <c r="O515">
        <v>0</v>
      </c>
      <c r="R515" s="33">
        <v>344869</v>
      </c>
      <c r="S515" s="48">
        <v>1</v>
      </c>
      <c r="U515">
        <v>76.5</v>
      </c>
      <c r="V515">
        <v>1</v>
      </c>
    </row>
    <row r="516" spans="1:22" x14ac:dyDescent="0.25">
      <c r="A516" t="s">
        <v>54</v>
      </c>
      <c r="B516">
        <v>45928</v>
      </c>
      <c r="C516">
        <v>37707</v>
      </c>
      <c r="D516">
        <v>10000</v>
      </c>
      <c r="E516">
        <v>625</v>
      </c>
      <c r="F516" t="s">
        <v>33</v>
      </c>
      <c r="G516">
        <v>762668</v>
      </c>
      <c r="H516" t="s">
        <v>15</v>
      </c>
      <c r="I516" t="s">
        <v>34</v>
      </c>
      <c r="J516" t="s">
        <v>13</v>
      </c>
      <c r="K516">
        <v>940568.83999999973</v>
      </c>
      <c r="L516">
        <v>0.16</v>
      </c>
      <c r="M516">
        <v>1600</v>
      </c>
      <c r="N516">
        <v>1.1279724365539454</v>
      </c>
      <c r="O516">
        <v>0</v>
      </c>
      <c r="R516" s="33">
        <v>370634.37</v>
      </c>
      <c r="S516" s="48">
        <v>1</v>
      </c>
      <c r="U516">
        <v>82.6</v>
      </c>
      <c r="V516">
        <v>1</v>
      </c>
    </row>
    <row r="517" spans="1:22" x14ac:dyDescent="0.25">
      <c r="A517" t="s">
        <v>54</v>
      </c>
      <c r="B517">
        <v>45928</v>
      </c>
      <c r="C517">
        <v>37707</v>
      </c>
      <c r="D517">
        <v>3276</v>
      </c>
      <c r="E517">
        <v>1026</v>
      </c>
      <c r="F517" t="s">
        <v>33</v>
      </c>
      <c r="G517">
        <v>762668</v>
      </c>
      <c r="H517" t="s">
        <v>15</v>
      </c>
      <c r="I517" t="s">
        <v>34</v>
      </c>
      <c r="J517" t="s">
        <v>13</v>
      </c>
      <c r="K517">
        <v>943844.83999999973</v>
      </c>
      <c r="L517">
        <v>0.16</v>
      </c>
      <c r="M517">
        <v>524.16</v>
      </c>
      <c r="N517">
        <v>1.1319011630277573</v>
      </c>
      <c r="O517">
        <v>0</v>
      </c>
      <c r="R517" s="33">
        <v>373234.16</v>
      </c>
      <c r="S517" s="48">
        <v>1</v>
      </c>
      <c r="U517">
        <v>88.48</v>
      </c>
      <c r="V517">
        <v>1</v>
      </c>
    </row>
    <row r="518" spans="1:22" x14ac:dyDescent="0.25">
      <c r="A518" t="s">
        <v>54</v>
      </c>
      <c r="B518">
        <v>45928</v>
      </c>
      <c r="C518">
        <v>37707</v>
      </c>
      <c r="D518">
        <v>1095.27</v>
      </c>
      <c r="E518">
        <v>0</v>
      </c>
      <c r="F518" t="s">
        <v>33</v>
      </c>
      <c r="G518">
        <v>762668</v>
      </c>
      <c r="H518" t="s">
        <v>15</v>
      </c>
      <c r="I518" t="s">
        <v>34</v>
      </c>
      <c r="J518" t="s">
        <v>13</v>
      </c>
      <c r="K518">
        <v>944940.10999999975</v>
      </c>
      <c r="L518">
        <v>0.16</v>
      </c>
      <c r="M518">
        <v>175.2432</v>
      </c>
      <c r="N518">
        <v>1.1332146600500321</v>
      </c>
      <c r="O518">
        <v>0</v>
      </c>
      <c r="R518" s="33">
        <v>558691.53</v>
      </c>
      <c r="S518" s="48">
        <v>1</v>
      </c>
      <c r="U518">
        <v>90.76</v>
      </c>
      <c r="V518">
        <v>1</v>
      </c>
    </row>
    <row r="519" spans="1:22" x14ac:dyDescent="0.25">
      <c r="A519" t="s">
        <v>88</v>
      </c>
      <c r="B519">
        <v>45935</v>
      </c>
      <c r="C519">
        <v>41359</v>
      </c>
      <c r="D519">
        <v>4753.93</v>
      </c>
      <c r="E519">
        <v>380.49</v>
      </c>
      <c r="F519" t="s">
        <v>33</v>
      </c>
      <c r="G519">
        <v>762668</v>
      </c>
      <c r="H519" t="s">
        <v>15</v>
      </c>
      <c r="I519" t="s">
        <v>34</v>
      </c>
      <c r="J519" t="s">
        <v>13</v>
      </c>
      <c r="K519">
        <v>949694.0399999998</v>
      </c>
      <c r="L519">
        <v>0.16</v>
      </c>
      <c r="M519">
        <v>760.62880000000007</v>
      </c>
      <c r="N519">
        <v>1.1389157866207433</v>
      </c>
      <c r="O519">
        <v>0</v>
      </c>
      <c r="R519" s="33">
        <v>606668</v>
      </c>
      <c r="S519" s="48">
        <v>1</v>
      </c>
      <c r="U519">
        <v>103.96</v>
      </c>
      <c r="V519">
        <v>1</v>
      </c>
    </row>
    <row r="520" spans="1:22" x14ac:dyDescent="0.25">
      <c r="A520" t="s">
        <v>88</v>
      </c>
      <c r="B520">
        <v>45935</v>
      </c>
      <c r="C520">
        <v>41359</v>
      </c>
      <c r="D520">
        <v>1473.43</v>
      </c>
      <c r="E520">
        <v>117.8</v>
      </c>
      <c r="F520" t="s">
        <v>33</v>
      </c>
      <c r="G520">
        <v>762668</v>
      </c>
      <c r="H520" t="s">
        <v>15</v>
      </c>
      <c r="I520" t="s">
        <v>34</v>
      </c>
      <c r="J520" t="s">
        <v>13</v>
      </c>
      <c r="K520">
        <v>951167.46999999986</v>
      </c>
      <c r="L520">
        <v>0.16</v>
      </c>
      <c r="M520">
        <v>235.74880000000002</v>
      </c>
      <c r="N520">
        <v>1.1406827901153431</v>
      </c>
      <c r="O520">
        <v>0</v>
      </c>
      <c r="R520" s="33">
        <v>1048401.82</v>
      </c>
      <c r="S520" s="48">
        <v>1</v>
      </c>
      <c r="U520">
        <v>114.49</v>
      </c>
      <c r="V520">
        <v>1</v>
      </c>
    </row>
    <row r="521" spans="1:22" x14ac:dyDescent="0.25">
      <c r="A521" t="s">
        <v>88</v>
      </c>
      <c r="B521">
        <v>45935</v>
      </c>
      <c r="C521">
        <v>41359</v>
      </c>
      <c r="D521">
        <v>467.56</v>
      </c>
      <c r="E521">
        <v>0</v>
      </c>
      <c r="F521" t="s">
        <v>33</v>
      </c>
      <c r="G521">
        <v>762668</v>
      </c>
      <c r="H521" t="s">
        <v>15</v>
      </c>
      <c r="I521" t="s">
        <v>34</v>
      </c>
      <c r="J521" t="s">
        <v>13</v>
      </c>
      <c r="K521">
        <v>951635.02999999991</v>
      </c>
      <c r="L521">
        <v>0.16</v>
      </c>
      <c r="M521">
        <v>74.809600000000003</v>
      </c>
      <c r="N521">
        <v>1.1412435090866788</v>
      </c>
      <c r="O521">
        <v>0</v>
      </c>
      <c r="R521" s="33" t="s">
        <v>312</v>
      </c>
      <c r="S521" s="48">
        <v>501</v>
      </c>
      <c r="U521">
        <v>114.76</v>
      </c>
      <c r="V521">
        <v>1</v>
      </c>
    </row>
    <row r="522" spans="1:22" x14ac:dyDescent="0.25">
      <c r="A522" t="s">
        <v>90</v>
      </c>
      <c r="B522">
        <v>45945</v>
      </c>
      <c r="C522">
        <v>41359</v>
      </c>
      <c r="D522">
        <v>22844.16</v>
      </c>
      <c r="E522">
        <v>2972.16</v>
      </c>
      <c r="F522" t="s">
        <v>33</v>
      </c>
      <c r="G522">
        <v>762668</v>
      </c>
      <c r="H522" t="s">
        <v>15</v>
      </c>
      <c r="I522" t="s">
        <v>34</v>
      </c>
      <c r="J522" t="s">
        <v>13</v>
      </c>
      <c r="K522">
        <v>974479.19</v>
      </c>
      <c r="L522">
        <v>0.16</v>
      </c>
      <c r="M522">
        <v>3655.0655999999999</v>
      </c>
      <c r="N522">
        <v>1.1686392527264833</v>
      </c>
      <c r="O522">
        <v>0</v>
      </c>
      <c r="U522">
        <v>114.95</v>
      </c>
      <c r="V522">
        <v>1</v>
      </c>
    </row>
    <row r="523" spans="1:22" x14ac:dyDescent="0.25">
      <c r="A523" t="s">
        <v>90</v>
      </c>
      <c r="B523">
        <v>45945</v>
      </c>
      <c r="C523">
        <v>41359</v>
      </c>
      <c r="D523">
        <v>1884.64</v>
      </c>
      <c r="E523">
        <v>0</v>
      </c>
      <c r="F523" t="s">
        <v>33</v>
      </c>
      <c r="G523">
        <v>762668</v>
      </c>
      <c r="H523" t="s">
        <v>15</v>
      </c>
      <c r="I523" t="s">
        <v>34</v>
      </c>
      <c r="J523" t="s">
        <v>13</v>
      </c>
      <c r="K523">
        <v>976363.83</v>
      </c>
      <c r="L523">
        <v>0.16</v>
      </c>
      <c r="M523">
        <v>301.54240000000004</v>
      </c>
      <c r="N523">
        <v>1.1708993977391833</v>
      </c>
      <c r="O523">
        <v>0</v>
      </c>
      <c r="U523">
        <v>119.51</v>
      </c>
      <c r="V523">
        <v>1</v>
      </c>
    </row>
    <row r="524" spans="1:22" x14ac:dyDescent="0.25">
      <c r="A524" t="s">
        <v>91</v>
      </c>
      <c r="B524">
        <v>45948</v>
      </c>
      <c r="C524">
        <v>41359</v>
      </c>
      <c r="D524">
        <v>20000</v>
      </c>
      <c r="E524">
        <v>4123.68</v>
      </c>
      <c r="F524" t="s">
        <v>33</v>
      </c>
      <c r="G524">
        <v>762668</v>
      </c>
      <c r="H524" t="s">
        <v>15</v>
      </c>
      <c r="I524" t="s">
        <v>34</v>
      </c>
      <c r="J524" t="s">
        <v>13</v>
      </c>
      <c r="K524">
        <v>996363.83</v>
      </c>
      <c r="L524">
        <v>0.16</v>
      </c>
      <c r="M524">
        <v>3200</v>
      </c>
      <c r="N524">
        <v>1.1948842968467053</v>
      </c>
      <c r="O524">
        <v>0</v>
      </c>
      <c r="U524">
        <v>151.35</v>
      </c>
      <c r="V524">
        <v>1</v>
      </c>
    </row>
    <row r="525" spans="1:22" x14ac:dyDescent="0.25">
      <c r="A525" t="s">
        <v>92</v>
      </c>
      <c r="B525">
        <v>45949</v>
      </c>
      <c r="C525">
        <v>41359</v>
      </c>
      <c r="D525">
        <v>24843</v>
      </c>
      <c r="E525">
        <v>3731</v>
      </c>
      <c r="F525" t="s">
        <v>33</v>
      </c>
      <c r="G525">
        <v>762668</v>
      </c>
      <c r="H525" t="s">
        <v>15</v>
      </c>
      <c r="I525" t="s">
        <v>34</v>
      </c>
      <c r="J525" t="s">
        <v>13</v>
      </c>
      <c r="K525">
        <v>1021206.83</v>
      </c>
      <c r="L525">
        <v>0.16</v>
      </c>
      <c r="M525">
        <v>3974.88</v>
      </c>
      <c r="N525">
        <v>1.2246771392731135</v>
      </c>
      <c r="O525">
        <v>0</v>
      </c>
      <c r="U525">
        <v>159.29</v>
      </c>
      <c r="V525">
        <v>1</v>
      </c>
    </row>
    <row r="526" spans="1:22" x14ac:dyDescent="0.25">
      <c r="A526" t="s">
        <v>92</v>
      </c>
      <c r="B526">
        <v>45949</v>
      </c>
      <c r="C526">
        <v>41359</v>
      </c>
      <c r="D526">
        <v>11960</v>
      </c>
      <c r="E526">
        <v>1794</v>
      </c>
      <c r="F526" t="s">
        <v>33</v>
      </c>
      <c r="G526">
        <v>762668</v>
      </c>
      <c r="H526" t="s">
        <v>15</v>
      </c>
      <c r="I526" t="s">
        <v>34</v>
      </c>
      <c r="J526" t="s">
        <v>13</v>
      </c>
      <c r="K526">
        <v>1033166.83</v>
      </c>
      <c r="L526">
        <v>0.16</v>
      </c>
      <c r="M526">
        <v>1913.6000000000001</v>
      </c>
      <c r="N526">
        <v>1.2390201089394117</v>
      </c>
      <c r="O526">
        <v>0</v>
      </c>
      <c r="U526">
        <v>190</v>
      </c>
      <c r="V526">
        <v>1</v>
      </c>
    </row>
    <row r="527" spans="1:22" x14ac:dyDescent="0.25">
      <c r="A527" t="s">
        <v>92</v>
      </c>
      <c r="B527">
        <v>45949</v>
      </c>
      <c r="C527">
        <v>41359</v>
      </c>
      <c r="D527">
        <v>2626.33</v>
      </c>
      <c r="E527">
        <v>0</v>
      </c>
      <c r="F527" t="s">
        <v>33</v>
      </c>
      <c r="G527">
        <v>762668</v>
      </c>
      <c r="H527" t="s">
        <v>15</v>
      </c>
      <c r="I527" t="s">
        <v>34</v>
      </c>
      <c r="J527" t="s">
        <v>13</v>
      </c>
      <c r="K527">
        <v>1035793.1599999999</v>
      </c>
      <c r="L527">
        <v>0.16</v>
      </c>
      <c r="M527">
        <v>420.21280000000002</v>
      </c>
      <c r="N527">
        <v>1.2421697219430645</v>
      </c>
      <c r="O527">
        <v>0</v>
      </c>
      <c r="U527">
        <v>221.4</v>
      </c>
      <c r="V527">
        <v>1</v>
      </c>
    </row>
    <row r="528" spans="1:22" x14ac:dyDescent="0.25">
      <c r="A528" t="s">
        <v>55</v>
      </c>
      <c r="B528">
        <v>45952</v>
      </c>
      <c r="C528">
        <v>37707</v>
      </c>
      <c r="D528">
        <v>6000</v>
      </c>
      <c r="E528">
        <v>600</v>
      </c>
      <c r="F528" t="s">
        <v>33</v>
      </c>
      <c r="G528">
        <v>762668</v>
      </c>
      <c r="H528" t="s">
        <v>15</v>
      </c>
      <c r="I528" t="s">
        <v>34</v>
      </c>
      <c r="J528" t="s">
        <v>13</v>
      </c>
      <c r="K528">
        <v>1041793.1599999999</v>
      </c>
      <c r="L528">
        <v>0.16</v>
      </c>
      <c r="M528">
        <v>960</v>
      </c>
      <c r="N528">
        <v>1.249365191675321</v>
      </c>
      <c r="O528">
        <v>0</v>
      </c>
      <c r="U528">
        <v>244.2</v>
      </c>
      <c r="V528">
        <v>1</v>
      </c>
    </row>
    <row r="529" spans="1:22" x14ac:dyDescent="0.25">
      <c r="A529" t="s">
        <v>93</v>
      </c>
      <c r="B529">
        <v>45952</v>
      </c>
      <c r="C529">
        <v>41359</v>
      </c>
      <c r="D529">
        <v>800</v>
      </c>
      <c r="E529">
        <v>88</v>
      </c>
      <c r="F529" t="s">
        <v>33</v>
      </c>
      <c r="G529">
        <v>762668</v>
      </c>
      <c r="H529" t="s">
        <v>15</v>
      </c>
      <c r="I529" t="s">
        <v>34</v>
      </c>
      <c r="J529" t="s">
        <v>13</v>
      </c>
      <c r="K529">
        <v>1042593.1599999999</v>
      </c>
      <c r="L529">
        <v>0.18000000000000002</v>
      </c>
      <c r="M529">
        <v>144.00000000000003</v>
      </c>
      <c r="N529">
        <v>1.2503245876396221</v>
      </c>
      <c r="O529">
        <v>1</v>
      </c>
      <c r="U529">
        <v>246.7</v>
      </c>
      <c r="V529">
        <v>1</v>
      </c>
    </row>
    <row r="530" spans="1:22" x14ac:dyDescent="0.25">
      <c r="A530" t="s">
        <v>94</v>
      </c>
      <c r="B530">
        <v>45969</v>
      </c>
      <c r="C530">
        <v>41359</v>
      </c>
      <c r="D530">
        <v>6772.4</v>
      </c>
      <c r="E530">
        <v>1016</v>
      </c>
      <c r="F530" t="s">
        <v>33</v>
      </c>
      <c r="G530">
        <v>762668</v>
      </c>
      <c r="H530" t="s">
        <v>15</v>
      </c>
      <c r="I530" t="s">
        <v>34</v>
      </c>
      <c r="J530" t="s">
        <v>13</v>
      </c>
      <c r="K530">
        <v>1049365.5599999998</v>
      </c>
      <c r="L530">
        <v>0.18000000000000002</v>
      </c>
      <c r="M530">
        <v>1219.0320000000002</v>
      </c>
      <c r="N530">
        <v>1.258446354175411</v>
      </c>
      <c r="O530">
        <v>1</v>
      </c>
      <c r="U530">
        <v>249.48</v>
      </c>
      <c r="V530">
        <v>1</v>
      </c>
    </row>
    <row r="531" spans="1:22" x14ac:dyDescent="0.25">
      <c r="A531" t="s">
        <v>94</v>
      </c>
      <c r="B531">
        <v>45969</v>
      </c>
      <c r="C531">
        <v>41359</v>
      </c>
      <c r="D531">
        <v>558.72</v>
      </c>
      <c r="E531">
        <v>0</v>
      </c>
      <c r="F531" t="s">
        <v>33</v>
      </c>
      <c r="G531">
        <v>762668</v>
      </c>
      <c r="H531" t="s">
        <v>15</v>
      </c>
      <c r="I531" t="s">
        <v>34</v>
      </c>
      <c r="J531" t="s">
        <v>13</v>
      </c>
      <c r="K531">
        <v>1049924.2799999998</v>
      </c>
      <c r="L531">
        <v>0.18000000000000002</v>
      </c>
      <c r="M531">
        <v>100.56960000000002</v>
      </c>
      <c r="N531">
        <v>1.2591163963168786</v>
      </c>
      <c r="O531">
        <v>1</v>
      </c>
      <c r="U531">
        <v>250.13</v>
      </c>
      <c r="V531">
        <v>1</v>
      </c>
    </row>
    <row r="532" spans="1:22" x14ac:dyDescent="0.25">
      <c r="A532" t="s">
        <v>56</v>
      </c>
      <c r="B532">
        <v>45973</v>
      </c>
      <c r="C532">
        <v>37707</v>
      </c>
      <c r="D532">
        <v>17577.55</v>
      </c>
      <c r="E532">
        <v>1725.45</v>
      </c>
      <c r="F532" t="s">
        <v>33</v>
      </c>
      <c r="G532">
        <v>762668</v>
      </c>
      <c r="H532" t="s">
        <v>15</v>
      </c>
      <c r="I532" t="s">
        <v>34</v>
      </c>
      <c r="J532" t="s">
        <v>13</v>
      </c>
      <c r="K532">
        <v>1067501.8299999998</v>
      </c>
      <c r="L532">
        <v>0.18000000000000002</v>
      </c>
      <c r="M532">
        <v>3163.9590000000003</v>
      </c>
      <c r="N532">
        <v>1.2801961844822498</v>
      </c>
      <c r="O532">
        <v>1</v>
      </c>
      <c r="U532">
        <v>253.93</v>
      </c>
      <c r="V532">
        <v>1</v>
      </c>
    </row>
    <row r="533" spans="1:22" x14ac:dyDescent="0.25">
      <c r="A533" t="s">
        <v>56</v>
      </c>
      <c r="B533">
        <v>45973</v>
      </c>
      <c r="C533">
        <v>37707</v>
      </c>
      <c r="D533">
        <v>1450.16</v>
      </c>
      <c r="E533">
        <v>0</v>
      </c>
      <c r="F533" t="s">
        <v>33</v>
      </c>
      <c r="G533">
        <v>762668</v>
      </c>
      <c r="H533" t="s">
        <v>15</v>
      </c>
      <c r="I533" t="s">
        <v>34</v>
      </c>
      <c r="J533" t="s">
        <v>13</v>
      </c>
      <c r="K533">
        <v>1068951.9899999998</v>
      </c>
      <c r="L533">
        <v>0.18000000000000002</v>
      </c>
      <c r="M533">
        <v>261.02880000000005</v>
      </c>
      <c r="N533">
        <v>1.281935281546738</v>
      </c>
      <c r="O533">
        <v>1</v>
      </c>
      <c r="U533">
        <v>261.18</v>
      </c>
      <c r="V533">
        <v>1</v>
      </c>
    </row>
    <row r="534" spans="1:22" x14ac:dyDescent="0.25">
      <c r="A534" t="s">
        <v>290</v>
      </c>
      <c r="B534">
        <v>45980</v>
      </c>
      <c r="C534">
        <v>235770</v>
      </c>
      <c r="D534">
        <v>8387.76</v>
      </c>
      <c r="E534">
        <v>1342.18</v>
      </c>
      <c r="F534" t="s">
        <v>33</v>
      </c>
      <c r="G534">
        <v>762668</v>
      </c>
      <c r="H534" t="s">
        <v>15</v>
      </c>
      <c r="I534" t="s">
        <v>34</v>
      </c>
      <c r="J534" t="s">
        <v>13</v>
      </c>
      <c r="K534">
        <v>1077339.7499999998</v>
      </c>
      <c r="L534">
        <v>0.18000000000000002</v>
      </c>
      <c r="M534">
        <v>1509.7968000000003</v>
      </c>
      <c r="N534">
        <v>1.2919942604136432</v>
      </c>
      <c r="O534">
        <v>1</v>
      </c>
      <c r="U534">
        <v>264.29000000000002</v>
      </c>
      <c r="V534">
        <v>1</v>
      </c>
    </row>
    <row r="535" spans="1:22" x14ac:dyDescent="0.25">
      <c r="A535" t="s">
        <v>290</v>
      </c>
      <c r="B535">
        <v>45980</v>
      </c>
      <c r="C535">
        <v>235770</v>
      </c>
      <c r="D535">
        <v>692</v>
      </c>
      <c r="E535">
        <v>0</v>
      </c>
      <c r="F535" t="s">
        <v>33</v>
      </c>
      <c r="G535">
        <v>762668</v>
      </c>
      <c r="H535" t="s">
        <v>15</v>
      </c>
      <c r="I535" t="s">
        <v>34</v>
      </c>
      <c r="J535" t="s">
        <v>13</v>
      </c>
      <c r="K535">
        <v>1078031.7499999998</v>
      </c>
      <c r="L535">
        <v>0.18000000000000002</v>
      </c>
      <c r="M535">
        <v>124.56000000000002</v>
      </c>
      <c r="N535">
        <v>1.2928241379227636</v>
      </c>
      <c r="O535">
        <v>1</v>
      </c>
      <c r="U535">
        <v>272.95999999999998</v>
      </c>
      <c r="V535">
        <v>1</v>
      </c>
    </row>
    <row r="536" spans="1:22" x14ac:dyDescent="0.25">
      <c r="A536" t="s">
        <v>95</v>
      </c>
      <c r="B536">
        <v>45982</v>
      </c>
      <c r="C536">
        <v>41359</v>
      </c>
      <c r="D536">
        <v>184995</v>
      </c>
      <c r="E536">
        <v>13399.17</v>
      </c>
      <c r="F536" t="s">
        <v>33</v>
      </c>
      <c r="G536">
        <v>762668</v>
      </c>
      <c r="H536" t="s">
        <v>15</v>
      </c>
      <c r="I536" t="s">
        <v>34</v>
      </c>
      <c r="J536" t="s">
        <v>13</v>
      </c>
      <c r="K536">
        <v>1263026.7499999998</v>
      </c>
      <c r="L536">
        <v>0.18000000000000002</v>
      </c>
      <c r="M536">
        <v>33299.100000000006</v>
      </c>
      <c r="N536">
        <v>1.5146784584425643</v>
      </c>
      <c r="O536">
        <v>1</v>
      </c>
      <c r="U536">
        <v>279.24</v>
      </c>
      <c r="V536">
        <v>1</v>
      </c>
    </row>
    <row r="537" spans="1:22" x14ac:dyDescent="0.25">
      <c r="A537" t="s">
        <v>264</v>
      </c>
      <c r="B537">
        <v>45998</v>
      </c>
      <c r="C537">
        <v>169040</v>
      </c>
      <c r="D537">
        <v>3384.62</v>
      </c>
      <c r="E537">
        <v>338.44</v>
      </c>
      <c r="F537" t="s">
        <v>33</v>
      </c>
      <c r="G537">
        <v>762668</v>
      </c>
      <c r="H537" t="s">
        <v>15</v>
      </c>
      <c r="I537" t="s">
        <v>34</v>
      </c>
      <c r="J537" t="s">
        <v>13</v>
      </c>
      <c r="K537">
        <v>1266411.3699999999</v>
      </c>
      <c r="L537">
        <v>0.18000000000000002</v>
      </c>
      <c r="M537">
        <v>609.23160000000007</v>
      </c>
      <c r="N537">
        <v>1.5187374469034294</v>
      </c>
      <c r="O537">
        <v>1</v>
      </c>
      <c r="U537">
        <v>281.51</v>
      </c>
      <c r="V537">
        <v>1</v>
      </c>
    </row>
    <row r="538" spans="1:22" x14ac:dyDescent="0.25">
      <c r="A538" t="s">
        <v>264</v>
      </c>
      <c r="B538">
        <v>45998</v>
      </c>
      <c r="C538">
        <v>169040</v>
      </c>
      <c r="D538">
        <v>279.24</v>
      </c>
      <c r="E538">
        <v>0</v>
      </c>
      <c r="F538" t="s">
        <v>33</v>
      </c>
      <c r="G538">
        <v>762668</v>
      </c>
      <c r="H538" t="s">
        <v>15</v>
      </c>
      <c r="I538" t="s">
        <v>34</v>
      </c>
      <c r="J538" t="s">
        <v>13</v>
      </c>
      <c r="K538">
        <v>1266690.6099999999</v>
      </c>
      <c r="L538">
        <v>0.18000000000000002</v>
      </c>
      <c r="M538">
        <v>50.263200000000005</v>
      </c>
      <c r="N538">
        <v>1.5190723240647688</v>
      </c>
      <c r="O538">
        <v>1</v>
      </c>
      <c r="U538">
        <v>287.38</v>
      </c>
      <c r="V538">
        <v>1</v>
      </c>
    </row>
    <row r="539" spans="1:22" x14ac:dyDescent="0.25">
      <c r="A539" t="s">
        <v>253</v>
      </c>
      <c r="B539">
        <v>46002</v>
      </c>
      <c r="C539">
        <v>167672</v>
      </c>
      <c r="D539">
        <v>8968.75</v>
      </c>
      <c r="E539">
        <v>0</v>
      </c>
      <c r="F539" t="s">
        <v>33</v>
      </c>
      <c r="G539">
        <v>762668</v>
      </c>
      <c r="H539" t="s">
        <v>15</v>
      </c>
      <c r="I539" t="s">
        <v>34</v>
      </c>
      <c r="J539" t="s">
        <v>13</v>
      </c>
      <c r="K539">
        <v>1275659.3599999999</v>
      </c>
      <c r="L539">
        <v>0.18000000000000002</v>
      </c>
      <c r="M539">
        <v>1614.3750000000002</v>
      </c>
      <c r="N539">
        <v>1.5298280522582981</v>
      </c>
      <c r="O539">
        <v>1</v>
      </c>
      <c r="U539">
        <v>321.39</v>
      </c>
      <c r="V539">
        <v>1</v>
      </c>
    </row>
    <row r="540" spans="1:22" x14ac:dyDescent="0.25">
      <c r="A540" t="s">
        <v>255</v>
      </c>
      <c r="B540">
        <v>46010</v>
      </c>
      <c r="C540">
        <v>168030</v>
      </c>
      <c r="D540">
        <v>6651</v>
      </c>
      <c r="E540">
        <v>798.5</v>
      </c>
      <c r="F540" t="s">
        <v>33</v>
      </c>
      <c r="G540">
        <v>762668</v>
      </c>
      <c r="H540" t="s">
        <v>15</v>
      </c>
      <c r="I540" t="s">
        <v>34</v>
      </c>
      <c r="J540" t="s">
        <v>13</v>
      </c>
      <c r="K540">
        <v>1282310.3599999999</v>
      </c>
      <c r="L540">
        <v>0.18000000000000002</v>
      </c>
      <c r="M540">
        <v>1197.18</v>
      </c>
      <c r="N540">
        <v>1.5378042304565045</v>
      </c>
      <c r="O540">
        <v>1</v>
      </c>
      <c r="U540">
        <v>338.83</v>
      </c>
      <c r="V540">
        <v>1</v>
      </c>
    </row>
    <row r="541" spans="1:22" x14ac:dyDescent="0.25">
      <c r="A541" t="s">
        <v>255</v>
      </c>
      <c r="B541">
        <v>46010</v>
      </c>
      <c r="C541">
        <v>168030</v>
      </c>
      <c r="D541">
        <v>548.71</v>
      </c>
      <c r="E541">
        <v>0</v>
      </c>
      <c r="F541" t="s">
        <v>33</v>
      </c>
      <c r="G541">
        <v>762668</v>
      </c>
      <c r="H541" t="s">
        <v>15</v>
      </c>
      <c r="I541" t="s">
        <v>34</v>
      </c>
      <c r="J541" t="s">
        <v>13</v>
      </c>
      <c r="K541">
        <v>1282859.0699999998</v>
      </c>
      <c r="L541">
        <v>0.18000000000000002</v>
      </c>
      <c r="M541">
        <v>98.767800000000022</v>
      </c>
      <c r="N541">
        <v>1.5384622681559688</v>
      </c>
      <c r="O541">
        <v>1</v>
      </c>
      <c r="U541">
        <v>361.44</v>
      </c>
      <c r="V541">
        <v>1</v>
      </c>
    </row>
    <row r="542" spans="1:22" x14ac:dyDescent="0.25">
      <c r="A542" t="s">
        <v>256</v>
      </c>
      <c r="B542">
        <v>45681</v>
      </c>
      <c r="C542">
        <v>168699</v>
      </c>
      <c r="D542">
        <v>2415</v>
      </c>
      <c r="E542">
        <v>570</v>
      </c>
      <c r="F542" t="s">
        <v>33</v>
      </c>
      <c r="G542">
        <v>762668</v>
      </c>
      <c r="H542" t="s">
        <v>15</v>
      </c>
      <c r="I542" t="s">
        <v>38</v>
      </c>
      <c r="J542" t="s">
        <v>13</v>
      </c>
      <c r="K542">
        <v>2415</v>
      </c>
      <c r="L542">
        <v>0.08</v>
      </c>
      <c r="M542">
        <v>193.20000000000002</v>
      </c>
      <c r="N542">
        <v>1.6833608665648984E-2</v>
      </c>
      <c r="O542">
        <v>0</v>
      </c>
      <c r="U542">
        <v>365.26</v>
      </c>
      <c r="V542">
        <v>1</v>
      </c>
    </row>
    <row r="543" spans="1:22" x14ac:dyDescent="0.25">
      <c r="A543" t="s">
        <v>39</v>
      </c>
      <c r="B543">
        <v>45732</v>
      </c>
      <c r="C543">
        <v>32783</v>
      </c>
      <c r="D543">
        <v>56000</v>
      </c>
      <c r="E543">
        <v>16000</v>
      </c>
      <c r="F543" t="s">
        <v>33</v>
      </c>
      <c r="G543">
        <v>762668</v>
      </c>
      <c r="H543" t="s">
        <v>15</v>
      </c>
      <c r="I543" t="s">
        <v>38</v>
      </c>
      <c r="J543" t="s">
        <v>13</v>
      </c>
      <c r="K543">
        <v>58415</v>
      </c>
      <c r="L543">
        <v>0.08</v>
      </c>
      <c r="M543">
        <v>4480</v>
      </c>
      <c r="N543">
        <v>0.40717815743432106</v>
      </c>
      <c r="O543">
        <v>0</v>
      </c>
      <c r="U543">
        <v>368.24</v>
      </c>
      <c r="V543">
        <v>1</v>
      </c>
    </row>
    <row r="544" spans="1:22" x14ac:dyDescent="0.25">
      <c r="A544" t="s">
        <v>39</v>
      </c>
      <c r="B544">
        <v>45732</v>
      </c>
      <c r="C544">
        <v>32783</v>
      </c>
      <c r="D544">
        <v>2400</v>
      </c>
      <c r="E544">
        <v>960</v>
      </c>
      <c r="F544" t="s">
        <v>33</v>
      </c>
      <c r="G544">
        <v>762668</v>
      </c>
      <c r="H544" t="s">
        <v>15</v>
      </c>
      <c r="I544" t="s">
        <v>38</v>
      </c>
      <c r="J544" t="s">
        <v>13</v>
      </c>
      <c r="K544">
        <v>60815</v>
      </c>
      <c r="L544">
        <v>0.08</v>
      </c>
      <c r="M544">
        <v>192</v>
      </c>
      <c r="N544">
        <v>0.42390720952440697</v>
      </c>
      <c r="O544">
        <v>0</v>
      </c>
      <c r="U544">
        <v>373.12</v>
      </c>
      <c r="V544">
        <v>1</v>
      </c>
    </row>
    <row r="545" spans="1:22" x14ac:dyDescent="0.25">
      <c r="A545" t="s">
        <v>69</v>
      </c>
      <c r="B545">
        <v>45743</v>
      </c>
      <c r="C545">
        <v>41318</v>
      </c>
      <c r="D545">
        <v>2023.92</v>
      </c>
      <c r="E545">
        <v>540</v>
      </c>
      <c r="F545" t="s">
        <v>33</v>
      </c>
      <c r="G545">
        <v>762668</v>
      </c>
      <c r="H545" t="s">
        <v>15</v>
      </c>
      <c r="I545" t="s">
        <v>38</v>
      </c>
      <c r="J545" t="s">
        <v>13</v>
      </c>
      <c r="K545">
        <v>62838.92</v>
      </c>
      <c r="L545">
        <v>0.08</v>
      </c>
      <c r="M545">
        <v>161.9136</v>
      </c>
      <c r="N545">
        <v>0.43801481915197643</v>
      </c>
      <c r="O545">
        <v>0</v>
      </c>
      <c r="U545">
        <v>374.85</v>
      </c>
      <c r="V545">
        <v>1</v>
      </c>
    </row>
    <row r="546" spans="1:22" x14ac:dyDescent="0.25">
      <c r="A546" t="s">
        <v>64</v>
      </c>
      <c r="B546">
        <v>45750</v>
      </c>
      <c r="C546">
        <v>39204</v>
      </c>
      <c r="D546">
        <v>1937.5</v>
      </c>
      <c r="E546">
        <v>1735</v>
      </c>
      <c r="F546" t="s">
        <v>33</v>
      </c>
      <c r="G546">
        <v>762668</v>
      </c>
      <c r="H546" t="s">
        <v>15</v>
      </c>
      <c r="I546" t="s">
        <v>38</v>
      </c>
      <c r="J546" t="s">
        <v>13</v>
      </c>
      <c r="K546">
        <v>64776.42</v>
      </c>
      <c r="L546">
        <v>0.08</v>
      </c>
      <c r="M546">
        <v>155</v>
      </c>
      <c r="N546">
        <v>0.45152004349553543</v>
      </c>
      <c r="O546">
        <v>0</v>
      </c>
      <c r="U546">
        <v>380.99</v>
      </c>
      <c r="V546">
        <v>1</v>
      </c>
    </row>
    <row r="547" spans="1:22" x14ac:dyDescent="0.25">
      <c r="A547" t="s">
        <v>40</v>
      </c>
      <c r="B547">
        <v>45770</v>
      </c>
      <c r="C547">
        <v>32783</v>
      </c>
      <c r="D547">
        <v>42000</v>
      </c>
      <c r="E547">
        <v>12000</v>
      </c>
      <c r="F547" t="s">
        <v>33</v>
      </c>
      <c r="G547">
        <v>762668</v>
      </c>
      <c r="H547" t="s">
        <v>15</v>
      </c>
      <c r="I547" t="s">
        <v>38</v>
      </c>
      <c r="J547" t="s">
        <v>13</v>
      </c>
      <c r="K547">
        <v>106776.42</v>
      </c>
      <c r="L547">
        <v>0.105</v>
      </c>
      <c r="M547">
        <v>4410</v>
      </c>
      <c r="N547">
        <v>0.74427845507203949</v>
      </c>
      <c r="O547">
        <v>0</v>
      </c>
      <c r="U547">
        <v>396.99</v>
      </c>
      <c r="V547">
        <v>1</v>
      </c>
    </row>
    <row r="548" spans="1:22" x14ac:dyDescent="0.25">
      <c r="A548" t="s">
        <v>40</v>
      </c>
      <c r="B548">
        <v>45770</v>
      </c>
      <c r="C548">
        <v>32783</v>
      </c>
      <c r="D548">
        <v>600</v>
      </c>
      <c r="E548">
        <v>240</v>
      </c>
      <c r="F548" t="s">
        <v>33</v>
      </c>
      <c r="G548">
        <v>762668</v>
      </c>
      <c r="H548" t="s">
        <v>15</v>
      </c>
      <c r="I548" t="s">
        <v>38</v>
      </c>
      <c r="J548" t="s">
        <v>13</v>
      </c>
      <c r="K548">
        <v>107376.42</v>
      </c>
      <c r="L548">
        <v>0.105</v>
      </c>
      <c r="M548">
        <v>63</v>
      </c>
      <c r="N548">
        <v>0.74846071809456094</v>
      </c>
      <c r="O548">
        <v>0</v>
      </c>
      <c r="U548">
        <v>397.88</v>
      </c>
      <c r="V548">
        <v>1</v>
      </c>
    </row>
    <row r="549" spans="1:22" x14ac:dyDescent="0.25">
      <c r="A549" t="s">
        <v>180</v>
      </c>
      <c r="B549">
        <v>45806</v>
      </c>
      <c r="C549">
        <v>164679</v>
      </c>
      <c r="D549">
        <v>2353.1999999999998</v>
      </c>
      <c r="E549">
        <v>235.45</v>
      </c>
      <c r="F549" t="s">
        <v>33</v>
      </c>
      <c r="G549">
        <v>762668</v>
      </c>
      <c r="H549" t="s">
        <v>15</v>
      </c>
      <c r="I549" t="s">
        <v>38</v>
      </c>
      <c r="J549" t="s">
        <v>13</v>
      </c>
      <c r="K549">
        <v>109729.62</v>
      </c>
      <c r="L549">
        <v>0.12000000000000001</v>
      </c>
      <c r="M549">
        <v>282.38400000000001</v>
      </c>
      <c r="N549">
        <v>0.76486355366889025</v>
      </c>
      <c r="O549">
        <v>0</v>
      </c>
      <c r="U549">
        <v>418.9</v>
      </c>
      <c r="V549">
        <v>1</v>
      </c>
    </row>
    <row r="550" spans="1:22" x14ac:dyDescent="0.25">
      <c r="A550" t="s">
        <v>89</v>
      </c>
      <c r="B550">
        <v>45941</v>
      </c>
      <c r="C550">
        <v>41359</v>
      </c>
      <c r="D550">
        <v>2272</v>
      </c>
      <c r="E550">
        <v>540</v>
      </c>
      <c r="F550" t="s">
        <v>33</v>
      </c>
      <c r="G550">
        <v>762668</v>
      </c>
      <c r="H550" t="s">
        <v>15</v>
      </c>
      <c r="I550" t="s">
        <v>38</v>
      </c>
      <c r="J550" t="s">
        <v>13</v>
      </c>
      <c r="K550">
        <v>112001.62</v>
      </c>
      <c r="L550">
        <v>0.12000000000000001</v>
      </c>
      <c r="M550">
        <v>272.64000000000004</v>
      </c>
      <c r="N550">
        <v>0.78070038964750488</v>
      </c>
      <c r="O550">
        <v>0</v>
      </c>
      <c r="U550">
        <v>420</v>
      </c>
      <c r="V550">
        <v>1</v>
      </c>
    </row>
    <row r="551" spans="1:22" x14ac:dyDescent="0.25">
      <c r="A551" t="s">
        <v>253</v>
      </c>
      <c r="B551">
        <v>46002</v>
      </c>
      <c r="C551">
        <v>167672</v>
      </c>
      <c r="D551">
        <v>108712.1</v>
      </c>
      <c r="E551">
        <v>2173.4</v>
      </c>
      <c r="F551" t="s">
        <v>33</v>
      </c>
      <c r="G551">
        <v>762668</v>
      </c>
      <c r="H551" t="s">
        <v>15</v>
      </c>
      <c r="I551" t="s">
        <v>38</v>
      </c>
      <c r="J551" t="s">
        <v>13</v>
      </c>
      <c r="K551">
        <v>220713.72</v>
      </c>
      <c r="L551">
        <v>0.26</v>
      </c>
      <c r="M551">
        <v>28265.146000000004</v>
      </c>
      <c r="N551">
        <v>1.5384713828652683</v>
      </c>
      <c r="O551">
        <v>1</v>
      </c>
      <c r="U551">
        <v>424.87</v>
      </c>
      <c r="V551">
        <v>1</v>
      </c>
    </row>
    <row r="552" spans="1:22" x14ac:dyDescent="0.25">
      <c r="U552">
        <v>437.98</v>
      </c>
      <c r="V552">
        <v>1</v>
      </c>
    </row>
    <row r="553" spans="1:22" x14ac:dyDescent="0.25">
      <c r="U553">
        <v>439.02</v>
      </c>
      <c r="V553">
        <v>1</v>
      </c>
    </row>
    <row r="554" spans="1:22" x14ac:dyDescent="0.25">
      <c r="U554">
        <v>446.59</v>
      </c>
      <c r="V554">
        <v>1</v>
      </c>
    </row>
    <row r="555" spans="1:22" x14ac:dyDescent="0.25">
      <c r="U555">
        <v>465.6</v>
      </c>
      <c r="V555">
        <v>1</v>
      </c>
    </row>
    <row r="556" spans="1:22" x14ac:dyDescent="0.25">
      <c r="U556">
        <v>465.96</v>
      </c>
      <c r="V556">
        <v>1</v>
      </c>
    </row>
    <row r="557" spans="1:22" x14ac:dyDescent="0.25">
      <c r="U557">
        <v>467.56</v>
      </c>
      <c r="V557">
        <v>1</v>
      </c>
    </row>
    <row r="558" spans="1:22" x14ac:dyDescent="0.25">
      <c r="U558">
        <v>481.65</v>
      </c>
      <c r="V558">
        <v>1</v>
      </c>
    </row>
    <row r="559" spans="1:22" x14ac:dyDescent="0.25">
      <c r="U559">
        <v>500</v>
      </c>
      <c r="V559">
        <v>1</v>
      </c>
    </row>
    <row r="560" spans="1:22" x14ac:dyDescent="0.25">
      <c r="U560">
        <v>543.84</v>
      </c>
      <c r="V560">
        <v>1</v>
      </c>
    </row>
    <row r="561" spans="21:22" x14ac:dyDescent="0.25">
      <c r="U561">
        <v>546.98</v>
      </c>
      <c r="V561">
        <v>1</v>
      </c>
    </row>
    <row r="562" spans="21:22" x14ac:dyDescent="0.25">
      <c r="U562">
        <v>548.71</v>
      </c>
      <c r="V562">
        <v>1</v>
      </c>
    </row>
    <row r="563" spans="21:22" x14ac:dyDescent="0.25">
      <c r="U563">
        <v>558.72</v>
      </c>
      <c r="V563">
        <v>1</v>
      </c>
    </row>
    <row r="564" spans="21:22" x14ac:dyDescent="0.25">
      <c r="U564">
        <v>567.16999999999996</v>
      </c>
      <c r="V564">
        <v>1</v>
      </c>
    </row>
    <row r="565" spans="21:22" x14ac:dyDescent="0.25">
      <c r="U565">
        <v>572.08000000000004</v>
      </c>
      <c r="V565">
        <v>1</v>
      </c>
    </row>
    <row r="566" spans="21:22" x14ac:dyDescent="0.25">
      <c r="U566">
        <v>590.66</v>
      </c>
      <c r="V566">
        <v>1</v>
      </c>
    </row>
    <row r="567" spans="21:22" x14ac:dyDescent="0.25">
      <c r="U567">
        <v>597.03</v>
      </c>
      <c r="V567">
        <v>1</v>
      </c>
    </row>
    <row r="568" spans="21:22" x14ac:dyDescent="0.25">
      <c r="U568">
        <v>597.75</v>
      </c>
      <c r="V568">
        <v>1</v>
      </c>
    </row>
    <row r="569" spans="21:22" x14ac:dyDescent="0.25">
      <c r="U569">
        <v>620.04999999999995</v>
      </c>
      <c r="V569">
        <v>1</v>
      </c>
    </row>
    <row r="570" spans="21:22" x14ac:dyDescent="0.25">
      <c r="U570">
        <v>641.23</v>
      </c>
      <c r="V570">
        <v>1</v>
      </c>
    </row>
    <row r="571" spans="21:22" x14ac:dyDescent="0.25">
      <c r="U571">
        <v>650.20000000000005</v>
      </c>
      <c r="V571">
        <v>1</v>
      </c>
    </row>
    <row r="572" spans="21:22" x14ac:dyDescent="0.25">
      <c r="U572">
        <v>658.28</v>
      </c>
      <c r="V572">
        <v>1</v>
      </c>
    </row>
    <row r="573" spans="21:22" x14ac:dyDescent="0.25">
      <c r="U573">
        <v>661.23</v>
      </c>
      <c r="V573">
        <v>1</v>
      </c>
    </row>
    <row r="574" spans="21:22" x14ac:dyDescent="0.25">
      <c r="U574">
        <v>667.07</v>
      </c>
      <c r="V574">
        <v>1</v>
      </c>
    </row>
    <row r="575" spans="21:22" x14ac:dyDescent="0.25">
      <c r="U575">
        <v>671.3</v>
      </c>
      <c r="V575">
        <v>1</v>
      </c>
    </row>
    <row r="576" spans="21:22" x14ac:dyDescent="0.25">
      <c r="U576">
        <v>678.83</v>
      </c>
      <c r="V576">
        <v>1</v>
      </c>
    </row>
    <row r="577" spans="21:22" x14ac:dyDescent="0.25">
      <c r="U577">
        <v>692</v>
      </c>
      <c r="V577">
        <v>1</v>
      </c>
    </row>
    <row r="578" spans="21:22" x14ac:dyDescent="0.25">
      <c r="U578">
        <v>720.45</v>
      </c>
      <c r="V578">
        <v>1</v>
      </c>
    </row>
    <row r="579" spans="21:22" x14ac:dyDescent="0.25">
      <c r="U579">
        <v>727.66</v>
      </c>
      <c r="V579">
        <v>1</v>
      </c>
    </row>
    <row r="580" spans="21:22" x14ac:dyDescent="0.25">
      <c r="U580">
        <v>744.8</v>
      </c>
      <c r="V580">
        <v>1</v>
      </c>
    </row>
    <row r="581" spans="21:22" x14ac:dyDescent="0.25">
      <c r="U581">
        <v>747</v>
      </c>
      <c r="V581">
        <v>1</v>
      </c>
    </row>
    <row r="582" spans="21:22" x14ac:dyDescent="0.25">
      <c r="U582">
        <v>750</v>
      </c>
      <c r="V582">
        <v>1</v>
      </c>
    </row>
    <row r="583" spans="21:22" x14ac:dyDescent="0.25">
      <c r="U583">
        <v>797.68</v>
      </c>
      <c r="V583">
        <v>1</v>
      </c>
    </row>
    <row r="584" spans="21:22" x14ac:dyDescent="0.25">
      <c r="U584">
        <v>800</v>
      </c>
      <c r="V584">
        <v>1</v>
      </c>
    </row>
    <row r="585" spans="21:22" x14ac:dyDescent="0.25">
      <c r="U585">
        <v>816.68</v>
      </c>
      <c r="V585">
        <v>1</v>
      </c>
    </row>
    <row r="586" spans="21:22" x14ac:dyDescent="0.25">
      <c r="U586">
        <v>817.42</v>
      </c>
      <c r="V586">
        <v>1</v>
      </c>
    </row>
    <row r="587" spans="21:22" x14ac:dyDescent="0.25">
      <c r="U587">
        <v>891.48</v>
      </c>
      <c r="V587">
        <v>1</v>
      </c>
    </row>
    <row r="588" spans="21:22" x14ac:dyDescent="0.25">
      <c r="U588">
        <v>899.28</v>
      </c>
      <c r="V588">
        <v>1</v>
      </c>
    </row>
    <row r="589" spans="21:22" x14ac:dyDescent="0.25">
      <c r="U589">
        <v>920</v>
      </c>
      <c r="V589">
        <v>1</v>
      </c>
    </row>
    <row r="590" spans="21:22" x14ac:dyDescent="0.25">
      <c r="U590">
        <v>923.12</v>
      </c>
      <c r="V590">
        <v>1</v>
      </c>
    </row>
    <row r="591" spans="21:22" x14ac:dyDescent="0.25">
      <c r="U591">
        <v>943.16</v>
      </c>
      <c r="V591">
        <v>1</v>
      </c>
    </row>
    <row r="592" spans="21:22" x14ac:dyDescent="0.25">
      <c r="U592">
        <v>960.3</v>
      </c>
      <c r="V592">
        <v>1</v>
      </c>
    </row>
    <row r="593" spans="21:22" x14ac:dyDescent="0.25">
      <c r="U593">
        <v>990</v>
      </c>
      <c r="V593">
        <v>1</v>
      </c>
    </row>
    <row r="594" spans="21:22" x14ac:dyDescent="0.25">
      <c r="U594">
        <v>1066.8499999999999</v>
      </c>
      <c r="V594">
        <v>1</v>
      </c>
    </row>
    <row r="595" spans="21:22" x14ac:dyDescent="0.25">
      <c r="U595">
        <v>1071</v>
      </c>
      <c r="V595">
        <v>1</v>
      </c>
    </row>
    <row r="596" spans="21:22" x14ac:dyDescent="0.25">
      <c r="U596">
        <v>1077.0899999999999</v>
      </c>
      <c r="V596">
        <v>1</v>
      </c>
    </row>
    <row r="597" spans="21:22" x14ac:dyDescent="0.25">
      <c r="U597">
        <v>1095.27</v>
      </c>
      <c r="V597">
        <v>1</v>
      </c>
    </row>
    <row r="598" spans="21:22" x14ac:dyDescent="0.25">
      <c r="U598">
        <v>1141.97</v>
      </c>
      <c r="V598">
        <v>1</v>
      </c>
    </row>
    <row r="599" spans="21:22" x14ac:dyDescent="0.25">
      <c r="U599">
        <v>1153.2</v>
      </c>
      <c r="V599">
        <v>1</v>
      </c>
    </row>
    <row r="600" spans="21:22" x14ac:dyDescent="0.25">
      <c r="U600">
        <v>1169.3399999999999</v>
      </c>
      <c r="V600">
        <v>1</v>
      </c>
    </row>
    <row r="601" spans="21:22" x14ac:dyDescent="0.25">
      <c r="U601">
        <v>1169.46</v>
      </c>
      <c r="V601">
        <v>1</v>
      </c>
    </row>
    <row r="602" spans="21:22" x14ac:dyDescent="0.25">
      <c r="U602">
        <v>1183.08</v>
      </c>
      <c r="V602">
        <v>1</v>
      </c>
    </row>
    <row r="603" spans="21:22" x14ac:dyDescent="0.25">
      <c r="U603">
        <v>1208.8800000000001</v>
      </c>
      <c r="V603">
        <v>1</v>
      </c>
    </row>
    <row r="604" spans="21:22" x14ac:dyDescent="0.25">
      <c r="U604">
        <v>1210.04</v>
      </c>
      <c r="V604">
        <v>1</v>
      </c>
    </row>
    <row r="605" spans="21:22" x14ac:dyDescent="0.25">
      <c r="U605">
        <v>1221.82</v>
      </c>
      <c r="V605">
        <v>1</v>
      </c>
    </row>
    <row r="606" spans="21:22" x14ac:dyDescent="0.25">
      <c r="U606">
        <v>1243.53</v>
      </c>
      <c r="V606">
        <v>1</v>
      </c>
    </row>
    <row r="607" spans="21:22" x14ac:dyDescent="0.25">
      <c r="U607">
        <v>1252.3800000000001</v>
      </c>
      <c r="V607">
        <v>1</v>
      </c>
    </row>
    <row r="608" spans="21:22" x14ac:dyDescent="0.25">
      <c r="U608">
        <v>1272.47</v>
      </c>
      <c r="V608">
        <v>1</v>
      </c>
    </row>
    <row r="609" spans="21:22" x14ac:dyDescent="0.25">
      <c r="U609">
        <v>1276.5</v>
      </c>
      <c r="V609">
        <v>1</v>
      </c>
    </row>
    <row r="610" spans="21:22" x14ac:dyDescent="0.25">
      <c r="U610">
        <v>1279.32</v>
      </c>
      <c r="V610">
        <v>1</v>
      </c>
    </row>
    <row r="611" spans="21:22" x14ac:dyDescent="0.25">
      <c r="U611">
        <v>1291.3499999999999</v>
      </c>
      <c r="V611">
        <v>1</v>
      </c>
    </row>
    <row r="612" spans="21:22" x14ac:dyDescent="0.25">
      <c r="U612">
        <v>1305.0999999999999</v>
      </c>
      <c r="V612">
        <v>1</v>
      </c>
    </row>
    <row r="613" spans="21:22" x14ac:dyDescent="0.25">
      <c r="U613">
        <v>1315.96</v>
      </c>
      <c r="V613">
        <v>1</v>
      </c>
    </row>
    <row r="614" spans="21:22" x14ac:dyDescent="0.25">
      <c r="U614">
        <v>1323.83</v>
      </c>
      <c r="V614">
        <v>1</v>
      </c>
    </row>
    <row r="615" spans="21:22" x14ac:dyDescent="0.25">
      <c r="U615">
        <v>1330</v>
      </c>
      <c r="V615">
        <v>1</v>
      </c>
    </row>
    <row r="616" spans="21:22" x14ac:dyDescent="0.25">
      <c r="U616">
        <v>1332.38</v>
      </c>
      <c r="V616">
        <v>1</v>
      </c>
    </row>
    <row r="617" spans="21:22" x14ac:dyDescent="0.25">
      <c r="U617">
        <v>1333.1</v>
      </c>
      <c r="V617">
        <v>1</v>
      </c>
    </row>
    <row r="618" spans="21:22" x14ac:dyDescent="0.25">
      <c r="U618">
        <v>1363.68</v>
      </c>
      <c r="V618">
        <v>1</v>
      </c>
    </row>
    <row r="619" spans="21:22" x14ac:dyDescent="0.25">
      <c r="U619">
        <v>1368</v>
      </c>
      <c r="V619">
        <v>1</v>
      </c>
    </row>
    <row r="620" spans="21:22" x14ac:dyDescent="0.25">
      <c r="U620">
        <v>1371</v>
      </c>
      <c r="V620">
        <v>1</v>
      </c>
    </row>
    <row r="621" spans="21:22" x14ac:dyDescent="0.25">
      <c r="U621">
        <v>1378.79</v>
      </c>
      <c r="V621">
        <v>1</v>
      </c>
    </row>
    <row r="622" spans="21:22" x14ac:dyDescent="0.25">
      <c r="U622">
        <v>1386</v>
      </c>
      <c r="V622">
        <v>1</v>
      </c>
    </row>
    <row r="623" spans="21:22" x14ac:dyDescent="0.25">
      <c r="U623">
        <v>1392.24</v>
      </c>
      <c r="V623">
        <v>1</v>
      </c>
    </row>
    <row r="624" spans="21:22" x14ac:dyDescent="0.25">
      <c r="U624">
        <v>1394.41</v>
      </c>
      <c r="V624">
        <v>1</v>
      </c>
    </row>
    <row r="625" spans="21:22" x14ac:dyDescent="0.25">
      <c r="U625">
        <v>1409.33</v>
      </c>
      <c r="V625">
        <v>1</v>
      </c>
    </row>
    <row r="626" spans="21:22" x14ac:dyDescent="0.25">
      <c r="U626">
        <v>1424.16</v>
      </c>
      <c r="V626">
        <v>1</v>
      </c>
    </row>
    <row r="627" spans="21:22" x14ac:dyDescent="0.25">
      <c r="U627">
        <v>1450.16</v>
      </c>
      <c r="V627">
        <v>1</v>
      </c>
    </row>
    <row r="628" spans="21:22" x14ac:dyDescent="0.25">
      <c r="U628">
        <v>1473.43</v>
      </c>
      <c r="V628">
        <v>1</v>
      </c>
    </row>
    <row r="629" spans="21:22" x14ac:dyDescent="0.25">
      <c r="U629">
        <v>1490.56</v>
      </c>
      <c r="V629">
        <v>1</v>
      </c>
    </row>
    <row r="630" spans="21:22" x14ac:dyDescent="0.25">
      <c r="U630">
        <v>1501.03</v>
      </c>
      <c r="V630">
        <v>1</v>
      </c>
    </row>
    <row r="631" spans="21:22" x14ac:dyDescent="0.25">
      <c r="U631">
        <v>1527.9</v>
      </c>
      <c r="V631">
        <v>1</v>
      </c>
    </row>
    <row r="632" spans="21:22" x14ac:dyDescent="0.25">
      <c r="U632">
        <v>1566</v>
      </c>
      <c r="V632">
        <v>1</v>
      </c>
    </row>
    <row r="633" spans="21:22" x14ac:dyDescent="0.25">
      <c r="U633">
        <v>1588.34</v>
      </c>
      <c r="V633">
        <v>1</v>
      </c>
    </row>
    <row r="634" spans="21:22" x14ac:dyDescent="0.25">
      <c r="U634">
        <v>1616.89</v>
      </c>
      <c r="V634">
        <v>1</v>
      </c>
    </row>
    <row r="635" spans="21:22" x14ac:dyDescent="0.25">
      <c r="U635">
        <v>1622.59</v>
      </c>
      <c r="V635">
        <v>1</v>
      </c>
    </row>
    <row r="636" spans="21:22" x14ac:dyDescent="0.25">
      <c r="U636">
        <v>1742.56</v>
      </c>
      <c r="V636">
        <v>1</v>
      </c>
    </row>
    <row r="637" spans="21:22" x14ac:dyDescent="0.25">
      <c r="U637">
        <v>1754.07</v>
      </c>
      <c r="V637">
        <v>1</v>
      </c>
    </row>
    <row r="638" spans="21:22" x14ac:dyDescent="0.25">
      <c r="U638">
        <v>1772.76</v>
      </c>
      <c r="V638">
        <v>1</v>
      </c>
    </row>
    <row r="639" spans="21:22" x14ac:dyDescent="0.25">
      <c r="U639">
        <v>1802.3</v>
      </c>
      <c r="V639">
        <v>1</v>
      </c>
    </row>
    <row r="640" spans="21:22" x14ac:dyDescent="0.25">
      <c r="U640">
        <v>1819.85</v>
      </c>
      <c r="V640">
        <v>1</v>
      </c>
    </row>
    <row r="641" spans="21:22" x14ac:dyDescent="0.25">
      <c r="U641">
        <v>1884.64</v>
      </c>
      <c r="V641">
        <v>1</v>
      </c>
    </row>
    <row r="642" spans="21:22" x14ac:dyDescent="0.25">
      <c r="U642">
        <v>1888.88</v>
      </c>
      <c r="V642">
        <v>1</v>
      </c>
    </row>
    <row r="643" spans="21:22" x14ac:dyDescent="0.25">
      <c r="U643">
        <v>2000</v>
      </c>
      <c r="V643">
        <v>1</v>
      </c>
    </row>
    <row r="644" spans="21:22" x14ac:dyDescent="0.25">
      <c r="U644">
        <v>2050</v>
      </c>
      <c r="V644">
        <v>1</v>
      </c>
    </row>
    <row r="645" spans="21:22" x14ac:dyDescent="0.25">
      <c r="U645">
        <v>2088.37</v>
      </c>
      <c r="V645">
        <v>1</v>
      </c>
    </row>
    <row r="646" spans="21:22" x14ac:dyDescent="0.25">
      <c r="U646">
        <v>2112.85</v>
      </c>
      <c r="V646">
        <v>1</v>
      </c>
    </row>
    <row r="647" spans="21:22" x14ac:dyDescent="0.25">
      <c r="U647">
        <v>2170.16</v>
      </c>
      <c r="V647">
        <v>1</v>
      </c>
    </row>
    <row r="648" spans="21:22" x14ac:dyDescent="0.25">
      <c r="U648">
        <v>2195</v>
      </c>
      <c r="V648">
        <v>1</v>
      </c>
    </row>
    <row r="649" spans="21:22" x14ac:dyDescent="0.25">
      <c r="U649">
        <v>2217.25</v>
      </c>
      <c r="V649">
        <v>1</v>
      </c>
    </row>
    <row r="650" spans="21:22" x14ac:dyDescent="0.25">
      <c r="U650">
        <v>2250</v>
      </c>
      <c r="V650">
        <v>1</v>
      </c>
    </row>
    <row r="651" spans="21:22" x14ac:dyDescent="0.25">
      <c r="U651">
        <v>2265.41</v>
      </c>
      <c r="V651">
        <v>1</v>
      </c>
    </row>
    <row r="652" spans="21:22" x14ac:dyDescent="0.25">
      <c r="U652">
        <v>2353.13</v>
      </c>
      <c r="V652">
        <v>1</v>
      </c>
    </row>
    <row r="653" spans="21:22" x14ac:dyDescent="0.25">
      <c r="U653">
        <v>2400.0100000000002</v>
      </c>
      <c r="V653">
        <v>1</v>
      </c>
    </row>
    <row r="654" spans="21:22" x14ac:dyDescent="0.25">
      <c r="U654">
        <v>2454.8000000000002</v>
      </c>
      <c r="V654">
        <v>1</v>
      </c>
    </row>
    <row r="655" spans="21:22" x14ac:dyDescent="0.25">
      <c r="U655">
        <v>2478</v>
      </c>
      <c r="V655">
        <v>1</v>
      </c>
    </row>
    <row r="656" spans="21:22" x14ac:dyDescent="0.25">
      <c r="U656">
        <v>2606.8000000000002</v>
      </c>
      <c r="V656">
        <v>1</v>
      </c>
    </row>
    <row r="657" spans="21:22" x14ac:dyDescent="0.25">
      <c r="U657">
        <v>2610</v>
      </c>
      <c r="V657">
        <v>1</v>
      </c>
    </row>
    <row r="658" spans="21:22" x14ac:dyDescent="0.25">
      <c r="U658">
        <v>2614</v>
      </c>
      <c r="V658">
        <v>1</v>
      </c>
    </row>
    <row r="659" spans="21:22" x14ac:dyDescent="0.25">
      <c r="U659">
        <v>2622.87</v>
      </c>
      <c r="V659">
        <v>1</v>
      </c>
    </row>
    <row r="660" spans="21:22" x14ac:dyDescent="0.25">
      <c r="U660">
        <v>2626.33</v>
      </c>
      <c r="V660">
        <v>1</v>
      </c>
    </row>
    <row r="661" spans="21:22" x14ac:dyDescent="0.25">
      <c r="U661">
        <v>2642.26</v>
      </c>
      <c r="V661">
        <v>1</v>
      </c>
    </row>
    <row r="662" spans="21:22" x14ac:dyDescent="0.25">
      <c r="U662">
        <v>2660</v>
      </c>
      <c r="V662">
        <v>1</v>
      </c>
    </row>
    <row r="663" spans="21:22" x14ac:dyDescent="0.25">
      <c r="U663">
        <v>2782.65</v>
      </c>
      <c r="V663">
        <v>1</v>
      </c>
    </row>
    <row r="664" spans="21:22" x14ac:dyDescent="0.25">
      <c r="U664">
        <v>2800</v>
      </c>
      <c r="V664">
        <v>1</v>
      </c>
    </row>
    <row r="665" spans="21:22" x14ac:dyDescent="0.25">
      <c r="U665">
        <v>2823.6</v>
      </c>
      <c r="V665">
        <v>1</v>
      </c>
    </row>
    <row r="666" spans="21:22" x14ac:dyDescent="0.25">
      <c r="U666">
        <v>2874.51</v>
      </c>
      <c r="V666">
        <v>1</v>
      </c>
    </row>
    <row r="667" spans="21:22" x14ac:dyDescent="0.25">
      <c r="U667">
        <v>2899.27</v>
      </c>
      <c r="V667">
        <v>1</v>
      </c>
    </row>
    <row r="668" spans="21:22" x14ac:dyDescent="0.25">
      <c r="U668">
        <v>2983.05</v>
      </c>
      <c r="V668">
        <v>1</v>
      </c>
    </row>
    <row r="669" spans="21:22" x14ac:dyDescent="0.25">
      <c r="U669">
        <v>3024</v>
      </c>
      <c r="V669">
        <v>1</v>
      </c>
    </row>
    <row r="670" spans="21:22" x14ac:dyDescent="0.25">
      <c r="U670">
        <v>3026.58</v>
      </c>
      <c r="V670">
        <v>1</v>
      </c>
    </row>
    <row r="671" spans="21:22" x14ac:dyDescent="0.25">
      <c r="U671">
        <v>3045</v>
      </c>
      <c r="V671">
        <v>1</v>
      </c>
    </row>
    <row r="672" spans="21:22" x14ac:dyDescent="0.25">
      <c r="U672">
        <v>3060</v>
      </c>
      <c r="V672">
        <v>1</v>
      </c>
    </row>
    <row r="673" spans="21:22" x14ac:dyDescent="0.25">
      <c r="U673">
        <v>3103.45</v>
      </c>
      <c r="V673">
        <v>1</v>
      </c>
    </row>
    <row r="674" spans="21:22" x14ac:dyDescent="0.25">
      <c r="U674">
        <v>3123.6</v>
      </c>
      <c r="V674">
        <v>1</v>
      </c>
    </row>
    <row r="675" spans="21:22" x14ac:dyDescent="0.25">
      <c r="U675">
        <v>3157.28</v>
      </c>
      <c r="V675">
        <v>1</v>
      </c>
    </row>
    <row r="676" spans="21:22" x14ac:dyDescent="0.25">
      <c r="U676">
        <v>3173.74</v>
      </c>
      <c r="V676">
        <v>1</v>
      </c>
    </row>
    <row r="677" spans="21:22" x14ac:dyDescent="0.25">
      <c r="U677">
        <v>3187.06</v>
      </c>
      <c r="V677">
        <v>1</v>
      </c>
    </row>
    <row r="678" spans="21:22" x14ac:dyDescent="0.25">
      <c r="U678">
        <v>3245.2</v>
      </c>
      <c r="V678">
        <v>1</v>
      </c>
    </row>
    <row r="679" spans="21:22" x14ac:dyDescent="0.25">
      <c r="U679">
        <v>3308.46</v>
      </c>
      <c r="V679">
        <v>1</v>
      </c>
    </row>
    <row r="680" spans="21:22" x14ac:dyDescent="0.25">
      <c r="U680">
        <v>3384.62</v>
      </c>
      <c r="V680">
        <v>1</v>
      </c>
    </row>
    <row r="681" spans="21:22" x14ac:dyDescent="0.25">
      <c r="U681">
        <v>3417.78</v>
      </c>
      <c r="V681">
        <v>1</v>
      </c>
    </row>
    <row r="682" spans="21:22" x14ac:dyDescent="0.25">
      <c r="U682">
        <v>3465</v>
      </c>
      <c r="V682">
        <v>1</v>
      </c>
    </row>
    <row r="683" spans="21:22" x14ac:dyDescent="0.25">
      <c r="U683">
        <v>3474.18</v>
      </c>
      <c r="V683">
        <v>1</v>
      </c>
    </row>
    <row r="684" spans="21:22" x14ac:dyDescent="0.25">
      <c r="U684">
        <v>3487.5</v>
      </c>
      <c r="V684">
        <v>1</v>
      </c>
    </row>
    <row r="685" spans="21:22" x14ac:dyDescent="0.25">
      <c r="U685">
        <v>3543.76</v>
      </c>
      <c r="V685">
        <v>1</v>
      </c>
    </row>
    <row r="686" spans="21:22" x14ac:dyDescent="0.25">
      <c r="U686">
        <v>3571.29</v>
      </c>
      <c r="V686">
        <v>1</v>
      </c>
    </row>
    <row r="687" spans="21:22" x14ac:dyDescent="0.25">
      <c r="U687">
        <v>3634.21</v>
      </c>
      <c r="V687">
        <v>1</v>
      </c>
    </row>
    <row r="688" spans="21:22" x14ac:dyDescent="0.25">
      <c r="U688">
        <v>3723.36</v>
      </c>
      <c r="V688">
        <v>1</v>
      </c>
    </row>
    <row r="689" spans="21:22" x14ac:dyDescent="0.25">
      <c r="U689">
        <v>3800</v>
      </c>
      <c r="V689">
        <v>1</v>
      </c>
    </row>
    <row r="690" spans="21:22" x14ac:dyDescent="0.25">
      <c r="U690">
        <v>3807.04</v>
      </c>
      <c r="V690">
        <v>1</v>
      </c>
    </row>
    <row r="691" spans="21:22" x14ac:dyDescent="0.25">
      <c r="U691">
        <v>3897.6</v>
      </c>
      <c r="V691">
        <v>1</v>
      </c>
    </row>
    <row r="692" spans="21:22" x14ac:dyDescent="0.25">
      <c r="U692">
        <v>3958</v>
      </c>
      <c r="V692">
        <v>1</v>
      </c>
    </row>
    <row r="693" spans="21:22" x14ac:dyDescent="0.25">
      <c r="U693">
        <v>3994.45</v>
      </c>
      <c r="V693">
        <v>1</v>
      </c>
    </row>
    <row r="694" spans="21:22" x14ac:dyDescent="0.25">
      <c r="U694">
        <v>4102.66</v>
      </c>
      <c r="V694">
        <v>1</v>
      </c>
    </row>
    <row r="695" spans="21:22" x14ac:dyDescent="0.25">
      <c r="U695">
        <v>4121.6400000000003</v>
      </c>
      <c r="V695">
        <v>1</v>
      </c>
    </row>
    <row r="696" spans="21:22" x14ac:dyDescent="0.25">
      <c r="U696">
        <v>4124.84</v>
      </c>
      <c r="V696">
        <v>1</v>
      </c>
    </row>
    <row r="697" spans="21:22" x14ac:dyDescent="0.25">
      <c r="U697">
        <v>4127.42</v>
      </c>
      <c r="V697">
        <v>1</v>
      </c>
    </row>
    <row r="698" spans="21:22" x14ac:dyDescent="0.25">
      <c r="U698">
        <v>4180</v>
      </c>
      <c r="V698">
        <v>1</v>
      </c>
    </row>
    <row r="699" spans="21:22" x14ac:dyDescent="0.25">
      <c r="U699">
        <v>4204.2</v>
      </c>
      <c r="V699">
        <v>1</v>
      </c>
    </row>
    <row r="700" spans="21:22" x14ac:dyDescent="0.25">
      <c r="U700">
        <v>4223.6000000000004</v>
      </c>
      <c r="V700">
        <v>1</v>
      </c>
    </row>
    <row r="701" spans="21:22" x14ac:dyDescent="0.25">
      <c r="U701">
        <v>4255.21</v>
      </c>
      <c r="V701">
        <v>1</v>
      </c>
    </row>
    <row r="702" spans="21:22" x14ac:dyDescent="0.25">
      <c r="U702">
        <v>4257.07</v>
      </c>
      <c r="V702">
        <v>1</v>
      </c>
    </row>
    <row r="703" spans="21:22" x14ac:dyDescent="0.25">
      <c r="U703">
        <v>4259.1400000000003</v>
      </c>
      <c r="V703">
        <v>1</v>
      </c>
    </row>
    <row r="704" spans="21:22" x14ac:dyDescent="0.25">
      <c r="U704">
        <v>4350</v>
      </c>
      <c r="V704">
        <v>1</v>
      </c>
    </row>
    <row r="705" spans="21:22" x14ac:dyDescent="0.25">
      <c r="U705">
        <v>4490.72</v>
      </c>
      <c r="V705">
        <v>1</v>
      </c>
    </row>
    <row r="706" spans="21:22" x14ac:dyDescent="0.25">
      <c r="U706">
        <v>4545.6000000000004</v>
      </c>
      <c r="V706">
        <v>1</v>
      </c>
    </row>
    <row r="707" spans="21:22" x14ac:dyDescent="0.25">
      <c r="U707">
        <v>4601.12</v>
      </c>
      <c r="V707">
        <v>1</v>
      </c>
    </row>
    <row r="708" spans="21:22" x14ac:dyDescent="0.25">
      <c r="U708">
        <v>4620</v>
      </c>
      <c r="V708">
        <v>1</v>
      </c>
    </row>
    <row r="709" spans="21:22" x14ac:dyDescent="0.25">
      <c r="U709">
        <v>4729.5200000000004</v>
      </c>
      <c r="V709">
        <v>1</v>
      </c>
    </row>
    <row r="710" spans="21:22" x14ac:dyDescent="0.25">
      <c r="U710">
        <v>4753.93</v>
      </c>
      <c r="V710">
        <v>1</v>
      </c>
    </row>
    <row r="711" spans="21:22" x14ac:dyDescent="0.25">
      <c r="U711">
        <v>4812</v>
      </c>
      <c r="V711">
        <v>1</v>
      </c>
    </row>
    <row r="712" spans="21:22" x14ac:dyDescent="0.25">
      <c r="U712">
        <v>4874.0200000000004</v>
      </c>
      <c r="V712">
        <v>1</v>
      </c>
    </row>
    <row r="713" spans="21:22" x14ac:dyDescent="0.25">
      <c r="U713">
        <v>5000</v>
      </c>
      <c r="V713">
        <v>1</v>
      </c>
    </row>
    <row r="714" spans="21:22" x14ac:dyDescent="0.25">
      <c r="U714">
        <v>5016.91</v>
      </c>
      <c r="V714">
        <v>1</v>
      </c>
    </row>
    <row r="715" spans="21:22" x14ac:dyDescent="0.25">
      <c r="U715">
        <v>5150</v>
      </c>
      <c r="V715">
        <v>1</v>
      </c>
    </row>
    <row r="716" spans="21:22" x14ac:dyDescent="0.25">
      <c r="U716">
        <v>5227.59</v>
      </c>
      <c r="V716">
        <v>1</v>
      </c>
    </row>
    <row r="717" spans="21:22" x14ac:dyDescent="0.25">
      <c r="U717">
        <v>5383.15</v>
      </c>
      <c r="V717">
        <v>1</v>
      </c>
    </row>
    <row r="718" spans="21:22" x14ac:dyDescent="0.25">
      <c r="U718">
        <v>5491</v>
      </c>
      <c r="V718">
        <v>1</v>
      </c>
    </row>
    <row r="719" spans="21:22" x14ac:dyDescent="0.25">
      <c r="U719">
        <v>5573.62</v>
      </c>
      <c r="V719">
        <v>1</v>
      </c>
    </row>
    <row r="720" spans="21:22" x14ac:dyDescent="0.25">
      <c r="U720">
        <v>5592.21</v>
      </c>
      <c r="V720">
        <v>1</v>
      </c>
    </row>
    <row r="721" spans="21:22" x14ac:dyDescent="0.25">
      <c r="U721">
        <v>5606.49</v>
      </c>
      <c r="V721">
        <v>1</v>
      </c>
    </row>
    <row r="722" spans="21:22" x14ac:dyDescent="0.25">
      <c r="U722">
        <v>5640</v>
      </c>
      <c r="V722">
        <v>1</v>
      </c>
    </row>
    <row r="723" spans="21:22" x14ac:dyDescent="0.25">
      <c r="U723">
        <v>5648</v>
      </c>
      <c r="V723">
        <v>1</v>
      </c>
    </row>
    <row r="724" spans="21:22" x14ac:dyDescent="0.25">
      <c r="U724">
        <v>5664.13</v>
      </c>
      <c r="V724">
        <v>1</v>
      </c>
    </row>
    <row r="725" spans="21:22" x14ac:dyDescent="0.25">
      <c r="U725">
        <v>5866.82</v>
      </c>
      <c r="V725">
        <v>1</v>
      </c>
    </row>
    <row r="726" spans="21:22" x14ac:dyDescent="0.25">
      <c r="U726">
        <v>6008.07</v>
      </c>
      <c r="V726">
        <v>1</v>
      </c>
    </row>
    <row r="727" spans="21:22" x14ac:dyDescent="0.25">
      <c r="U727">
        <v>6016.54</v>
      </c>
      <c r="V727">
        <v>1</v>
      </c>
    </row>
    <row r="728" spans="21:22" x14ac:dyDescent="0.25">
      <c r="U728">
        <v>6171.2</v>
      </c>
      <c r="V728">
        <v>1</v>
      </c>
    </row>
    <row r="729" spans="21:22" x14ac:dyDescent="0.25">
      <c r="U729">
        <v>6193.5</v>
      </c>
      <c r="V729">
        <v>1</v>
      </c>
    </row>
    <row r="730" spans="21:22" x14ac:dyDescent="0.25">
      <c r="U730">
        <v>6302</v>
      </c>
      <c r="V730">
        <v>1</v>
      </c>
    </row>
    <row r="731" spans="21:22" x14ac:dyDescent="0.25">
      <c r="U731">
        <v>6421.92</v>
      </c>
      <c r="V731">
        <v>1</v>
      </c>
    </row>
    <row r="732" spans="21:22" x14ac:dyDescent="0.25">
      <c r="U732">
        <v>6630</v>
      </c>
      <c r="V732">
        <v>1</v>
      </c>
    </row>
    <row r="733" spans="21:22" x14ac:dyDescent="0.25">
      <c r="U733">
        <v>6651</v>
      </c>
      <c r="V733">
        <v>1</v>
      </c>
    </row>
    <row r="734" spans="21:22" x14ac:dyDescent="0.25">
      <c r="U734">
        <v>6762.5</v>
      </c>
      <c r="V734">
        <v>1</v>
      </c>
    </row>
    <row r="735" spans="21:22" x14ac:dyDescent="0.25">
      <c r="U735">
        <v>6772.4</v>
      </c>
      <c r="V735">
        <v>1</v>
      </c>
    </row>
    <row r="736" spans="21:22" x14ac:dyDescent="0.25">
      <c r="U736">
        <v>6934</v>
      </c>
      <c r="V736">
        <v>1</v>
      </c>
    </row>
    <row r="737" spans="21:22" x14ac:dyDescent="0.25">
      <c r="U737">
        <v>7068.93</v>
      </c>
      <c r="V737">
        <v>1</v>
      </c>
    </row>
    <row r="738" spans="21:22" x14ac:dyDescent="0.25">
      <c r="U738">
        <v>7071.16</v>
      </c>
      <c r="V738">
        <v>1</v>
      </c>
    </row>
    <row r="739" spans="21:22" x14ac:dyDescent="0.25">
      <c r="U739">
        <v>7088</v>
      </c>
      <c r="V739">
        <v>1</v>
      </c>
    </row>
    <row r="740" spans="21:22" x14ac:dyDescent="0.25">
      <c r="U740">
        <v>7093.74</v>
      </c>
      <c r="V740">
        <v>1</v>
      </c>
    </row>
    <row r="741" spans="21:22" x14ac:dyDescent="0.25">
      <c r="U741">
        <v>7148.76</v>
      </c>
      <c r="V741">
        <v>1</v>
      </c>
    </row>
    <row r="742" spans="21:22" x14ac:dyDescent="0.25">
      <c r="U742">
        <v>7481.72</v>
      </c>
      <c r="V742">
        <v>1</v>
      </c>
    </row>
    <row r="743" spans="21:22" x14ac:dyDescent="0.25">
      <c r="U743">
        <v>7768.68</v>
      </c>
      <c r="V743">
        <v>1</v>
      </c>
    </row>
    <row r="744" spans="21:22" x14ac:dyDescent="0.25">
      <c r="U744">
        <v>7924.58</v>
      </c>
      <c r="V744">
        <v>1</v>
      </c>
    </row>
    <row r="745" spans="21:22" x14ac:dyDescent="0.25">
      <c r="U745">
        <v>8105.02</v>
      </c>
      <c r="V745">
        <v>1</v>
      </c>
    </row>
    <row r="746" spans="21:22" x14ac:dyDescent="0.25">
      <c r="U746">
        <v>8157.32</v>
      </c>
      <c r="V746">
        <v>1</v>
      </c>
    </row>
    <row r="747" spans="21:22" x14ac:dyDescent="0.25">
      <c r="U747">
        <v>8250</v>
      </c>
      <c r="V747">
        <v>1</v>
      </c>
    </row>
    <row r="748" spans="21:22" x14ac:dyDescent="0.25">
      <c r="U748">
        <v>8387.76</v>
      </c>
      <c r="V748">
        <v>1</v>
      </c>
    </row>
    <row r="749" spans="21:22" x14ac:dyDescent="0.25">
      <c r="U749">
        <v>8507.52</v>
      </c>
      <c r="V749">
        <v>1</v>
      </c>
    </row>
    <row r="750" spans="21:22" x14ac:dyDescent="0.25">
      <c r="U750">
        <v>8622.2000000000007</v>
      </c>
      <c r="V750">
        <v>1</v>
      </c>
    </row>
    <row r="751" spans="21:22" x14ac:dyDescent="0.25">
      <c r="U751">
        <v>8689.6</v>
      </c>
      <c r="V751">
        <v>1</v>
      </c>
    </row>
    <row r="752" spans="21:22" x14ac:dyDescent="0.25">
      <c r="U752">
        <v>8894.1</v>
      </c>
      <c r="V752">
        <v>1</v>
      </c>
    </row>
    <row r="753" spans="21:22" x14ac:dyDescent="0.25">
      <c r="U753">
        <v>8968.75</v>
      </c>
      <c r="V753">
        <v>1</v>
      </c>
    </row>
    <row r="754" spans="21:22" x14ac:dyDescent="0.25">
      <c r="U754">
        <v>8999.2000000000007</v>
      </c>
      <c r="V754">
        <v>1</v>
      </c>
    </row>
    <row r="755" spans="21:22" x14ac:dyDescent="0.25">
      <c r="U755">
        <v>9300.5400000000009</v>
      </c>
      <c r="V755">
        <v>1</v>
      </c>
    </row>
    <row r="756" spans="21:22" x14ac:dyDescent="0.25">
      <c r="U756">
        <v>9338.7999999999993</v>
      </c>
      <c r="V756">
        <v>1</v>
      </c>
    </row>
    <row r="757" spans="21:22" x14ac:dyDescent="0.25">
      <c r="U757">
        <v>9418.68</v>
      </c>
      <c r="V757">
        <v>1</v>
      </c>
    </row>
    <row r="758" spans="21:22" x14ac:dyDescent="0.25">
      <c r="U758">
        <v>9668.7199999999993</v>
      </c>
      <c r="V758">
        <v>1</v>
      </c>
    </row>
    <row r="759" spans="21:22" x14ac:dyDescent="0.25">
      <c r="U759">
        <v>9702</v>
      </c>
      <c r="V759">
        <v>1</v>
      </c>
    </row>
    <row r="760" spans="21:22" x14ac:dyDescent="0.25">
      <c r="U760">
        <v>9766.5</v>
      </c>
      <c r="V760">
        <v>1</v>
      </c>
    </row>
    <row r="761" spans="21:22" x14ac:dyDescent="0.25">
      <c r="U761">
        <v>9825.18</v>
      </c>
      <c r="V761">
        <v>1</v>
      </c>
    </row>
    <row r="762" spans="21:22" x14ac:dyDescent="0.25">
      <c r="U762">
        <v>9972</v>
      </c>
      <c r="V762">
        <v>1</v>
      </c>
    </row>
    <row r="763" spans="21:22" x14ac:dyDescent="0.25">
      <c r="U763">
        <v>9998.9</v>
      </c>
      <c r="V763">
        <v>1</v>
      </c>
    </row>
    <row r="764" spans="21:22" x14ac:dyDescent="0.25">
      <c r="U764">
        <v>9999.9</v>
      </c>
      <c r="V764">
        <v>1</v>
      </c>
    </row>
    <row r="765" spans="21:22" x14ac:dyDescent="0.25">
      <c r="U765">
        <v>10062.450000000001</v>
      </c>
      <c r="V765">
        <v>1</v>
      </c>
    </row>
    <row r="766" spans="21:22" x14ac:dyDescent="0.25">
      <c r="U766">
        <v>10067.69</v>
      </c>
      <c r="V766">
        <v>1</v>
      </c>
    </row>
    <row r="767" spans="21:22" x14ac:dyDescent="0.25">
      <c r="U767">
        <v>10172.870000000001</v>
      </c>
      <c r="V767">
        <v>1</v>
      </c>
    </row>
    <row r="768" spans="21:22" x14ac:dyDescent="0.25">
      <c r="U768">
        <v>10511</v>
      </c>
      <c r="V768">
        <v>1</v>
      </c>
    </row>
    <row r="769" spans="21:22" x14ac:dyDescent="0.25">
      <c r="U769">
        <v>10680</v>
      </c>
      <c r="V769">
        <v>1</v>
      </c>
    </row>
    <row r="770" spans="21:22" x14ac:dyDescent="0.25">
      <c r="U770">
        <v>10696</v>
      </c>
      <c r="V770">
        <v>1</v>
      </c>
    </row>
    <row r="771" spans="21:22" x14ac:dyDescent="0.25">
      <c r="U771">
        <v>10793.64</v>
      </c>
      <c r="V771">
        <v>1</v>
      </c>
    </row>
    <row r="772" spans="21:22" x14ac:dyDescent="0.25">
      <c r="U772">
        <v>10854</v>
      </c>
      <c r="V772">
        <v>1</v>
      </c>
    </row>
    <row r="773" spans="21:22" x14ac:dyDescent="0.25">
      <c r="U773">
        <v>10860.24</v>
      </c>
      <c r="V773">
        <v>1</v>
      </c>
    </row>
    <row r="774" spans="21:22" x14ac:dyDescent="0.25">
      <c r="U774">
        <v>10993.07</v>
      </c>
      <c r="V774">
        <v>1</v>
      </c>
    </row>
    <row r="775" spans="21:22" x14ac:dyDescent="0.25">
      <c r="U775">
        <v>11301.94</v>
      </c>
      <c r="V775">
        <v>1</v>
      </c>
    </row>
    <row r="776" spans="21:22" x14ac:dyDescent="0.25">
      <c r="U776">
        <v>11463.05</v>
      </c>
      <c r="V776">
        <v>1</v>
      </c>
    </row>
    <row r="777" spans="21:22" x14ac:dyDescent="0.25">
      <c r="U777">
        <v>11600</v>
      </c>
      <c r="V777">
        <v>1</v>
      </c>
    </row>
    <row r="778" spans="21:22" x14ac:dyDescent="0.25">
      <c r="U778">
        <v>11640</v>
      </c>
      <c r="V778">
        <v>1</v>
      </c>
    </row>
    <row r="779" spans="21:22" x14ac:dyDescent="0.25">
      <c r="U779">
        <v>11699.08</v>
      </c>
      <c r="V779">
        <v>1</v>
      </c>
    </row>
    <row r="780" spans="21:22" x14ac:dyDescent="0.25">
      <c r="U780">
        <v>11700</v>
      </c>
      <c r="V780">
        <v>1</v>
      </c>
    </row>
    <row r="781" spans="21:22" x14ac:dyDescent="0.25">
      <c r="U781">
        <v>11733.96</v>
      </c>
      <c r="V781">
        <v>1</v>
      </c>
    </row>
    <row r="782" spans="21:22" x14ac:dyDescent="0.25">
      <c r="U782">
        <v>11906.38</v>
      </c>
      <c r="V782">
        <v>1</v>
      </c>
    </row>
    <row r="783" spans="21:22" x14ac:dyDescent="0.25">
      <c r="U783">
        <v>11960</v>
      </c>
      <c r="V783">
        <v>1</v>
      </c>
    </row>
    <row r="784" spans="21:22" x14ac:dyDescent="0.25">
      <c r="U784">
        <v>12000</v>
      </c>
      <c r="V784">
        <v>1</v>
      </c>
    </row>
    <row r="785" spans="21:22" x14ac:dyDescent="0.25">
      <c r="U785">
        <v>12432</v>
      </c>
      <c r="V785">
        <v>1</v>
      </c>
    </row>
    <row r="786" spans="21:22" x14ac:dyDescent="0.25">
      <c r="U786">
        <v>12458.81</v>
      </c>
      <c r="V786">
        <v>1</v>
      </c>
    </row>
    <row r="787" spans="21:22" x14ac:dyDescent="0.25">
      <c r="U787">
        <v>12675</v>
      </c>
      <c r="V787">
        <v>1</v>
      </c>
    </row>
    <row r="788" spans="21:22" x14ac:dyDescent="0.25">
      <c r="U788">
        <v>12992</v>
      </c>
      <c r="V788">
        <v>1</v>
      </c>
    </row>
    <row r="789" spans="21:22" x14ac:dyDescent="0.25">
      <c r="U789">
        <v>13353.92</v>
      </c>
      <c r="V789">
        <v>1</v>
      </c>
    </row>
    <row r="790" spans="21:22" x14ac:dyDescent="0.25">
      <c r="U790">
        <v>13482.9</v>
      </c>
      <c r="V790">
        <v>1</v>
      </c>
    </row>
    <row r="791" spans="21:22" x14ac:dyDescent="0.25">
      <c r="U791">
        <v>13566</v>
      </c>
      <c r="V791">
        <v>1</v>
      </c>
    </row>
    <row r="792" spans="21:22" x14ac:dyDescent="0.25">
      <c r="U792">
        <v>14145</v>
      </c>
      <c r="V792">
        <v>1</v>
      </c>
    </row>
    <row r="793" spans="21:22" x14ac:dyDescent="0.25">
      <c r="U793">
        <v>14175.36</v>
      </c>
      <c r="V793">
        <v>1</v>
      </c>
    </row>
    <row r="794" spans="21:22" x14ac:dyDescent="0.25">
      <c r="U794">
        <v>14208.15</v>
      </c>
      <c r="V794">
        <v>1</v>
      </c>
    </row>
    <row r="795" spans="21:22" x14ac:dyDescent="0.25">
      <c r="U795">
        <v>14490</v>
      </c>
      <c r="V795">
        <v>1</v>
      </c>
    </row>
    <row r="796" spans="21:22" x14ac:dyDescent="0.25">
      <c r="U796">
        <v>14670.93</v>
      </c>
      <c r="V796">
        <v>1</v>
      </c>
    </row>
    <row r="797" spans="21:22" x14ac:dyDescent="0.25">
      <c r="U797">
        <v>14818.14</v>
      </c>
      <c r="V797">
        <v>1</v>
      </c>
    </row>
    <row r="798" spans="21:22" x14ac:dyDescent="0.25">
      <c r="U798">
        <v>14823.9</v>
      </c>
      <c r="V798">
        <v>1</v>
      </c>
    </row>
    <row r="799" spans="21:22" x14ac:dyDescent="0.25">
      <c r="U799">
        <v>15000</v>
      </c>
      <c r="V799">
        <v>1</v>
      </c>
    </row>
    <row r="800" spans="21:22" x14ac:dyDescent="0.25">
      <c r="U800">
        <v>15156.06</v>
      </c>
      <c r="V800">
        <v>1</v>
      </c>
    </row>
    <row r="801" spans="21:22" x14ac:dyDescent="0.25">
      <c r="U801">
        <v>15190</v>
      </c>
      <c r="V801">
        <v>1</v>
      </c>
    </row>
    <row r="802" spans="21:22" x14ac:dyDescent="0.25">
      <c r="U802">
        <v>15366.76</v>
      </c>
      <c r="V802">
        <v>1</v>
      </c>
    </row>
    <row r="803" spans="21:22" x14ac:dyDescent="0.25">
      <c r="U803">
        <v>15789.83</v>
      </c>
      <c r="V803">
        <v>1</v>
      </c>
    </row>
    <row r="804" spans="21:22" x14ac:dyDescent="0.25">
      <c r="U804">
        <v>16000</v>
      </c>
      <c r="V804">
        <v>1</v>
      </c>
    </row>
    <row r="805" spans="21:22" x14ac:dyDescent="0.25">
      <c r="U805">
        <v>16150</v>
      </c>
      <c r="V805">
        <v>1</v>
      </c>
    </row>
    <row r="806" spans="21:22" x14ac:dyDescent="0.25">
      <c r="U806">
        <v>16275</v>
      </c>
      <c r="V806">
        <v>1</v>
      </c>
    </row>
    <row r="807" spans="21:22" x14ac:dyDescent="0.25">
      <c r="U807">
        <v>16712.5</v>
      </c>
      <c r="V807">
        <v>1</v>
      </c>
    </row>
    <row r="808" spans="21:22" x14ac:dyDescent="0.25">
      <c r="U808">
        <v>17091.77</v>
      </c>
      <c r="V808">
        <v>1</v>
      </c>
    </row>
    <row r="809" spans="21:22" x14ac:dyDescent="0.25">
      <c r="U809">
        <v>17386.150000000001</v>
      </c>
      <c r="V809">
        <v>1</v>
      </c>
    </row>
    <row r="810" spans="21:22" x14ac:dyDescent="0.25">
      <c r="U810">
        <v>17577.55</v>
      </c>
      <c r="V810">
        <v>1</v>
      </c>
    </row>
    <row r="811" spans="21:22" x14ac:dyDescent="0.25">
      <c r="U811">
        <v>17681</v>
      </c>
      <c r="V811">
        <v>1</v>
      </c>
    </row>
    <row r="812" spans="21:22" x14ac:dyDescent="0.25">
      <c r="U812">
        <v>17703.509999999998</v>
      </c>
      <c r="V812">
        <v>1</v>
      </c>
    </row>
    <row r="813" spans="21:22" x14ac:dyDescent="0.25">
      <c r="U813">
        <v>17835</v>
      </c>
      <c r="V813">
        <v>1</v>
      </c>
    </row>
    <row r="814" spans="21:22" x14ac:dyDescent="0.25">
      <c r="U814">
        <v>18030.560000000001</v>
      </c>
      <c r="V814">
        <v>1</v>
      </c>
    </row>
    <row r="815" spans="21:22" x14ac:dyDescent="0.25">
      <c r="U815">
        <v>18280</v>
      </c>
      <c r="V815">
        <v>1</v>
      </c>
    </row>
    <row r="816" spans="21:22" x14ac:dyDescent="0.25">
      <c r="U816">
        <v>18520</v>
      </c>
      <c r="V816">
        <v>1</v>
      </c>
    </row>
    <row r="817" spans="21:22" x14ac:dyDescent="0.25">
      <c r="U817">
        <v>18610.330000000002</v>
      </c>
      <c r="V817">
        <v>1</v>
      </c>
    </row>
    <row r="818" spans="21:22" x14ac:dyDescent="0.25">
      <c r="U818">
        <v>18928</v>
      </c>
      <c r="V818">
        <v>1</v>
      </c>
    </row>
    <row r="819" spans="21:22" x14ac:dyDescent="0.25">
      <c r="U819">
        <v>19192.939999999999</v>
      </c>
      <c r="V819">
        <v>1</v>
      </c>
    </row>
    <row r="820" spans="21:22" x14ac:dyDescent="0.25">
      <c r="U820">
        <v>20000</v>
      </c>
      <c r="V820">
        <v>1</v>
      </c>
    </row>
    <row r="821" spans="21:22" x14ac:dyDescent="0.25">
      <c r="U821">
        <v>20640</v>
      </c>
      <c r="V821">
        <v>1</v>
      </c>
    </row>
    <row r="822" spans="21:22" x14ac:dyDescent="0.25">
      <c r="U822">
        <v>20724.7</v>
      </c>
      <c r="V822">
        <v>1</v>
      </c>
    </row>
    <row r="823" spans="21:22" x14ac:dyDescent="0.25">
      <c r="U823">
        <v>20739.2</v>
      </c>
      <c r="V823">
        <v>1</v>
      </c>
    </row>
    <row r="824" spans="21:22" x14ac:dyDescent="0.25">
      <c r="U824">
        <v>20744</v>
      </c>
      <c r="V824">
        <v>1</v>
      </c>
    </row>
    <row r="825" spans="21:22" x14ac:dyDescent="0.25">
      <c r="U825">
        <v>21008.12</v>
      </c>
      <c r="V825">
        <v>1</v>
      </c>
    </row>
    <row r="826" spans="21:22" x14ac:dyDescent="0.25">
      <c r="U826">
        <v>21280</v>
      </c>
      <c r="V826">
        <v>1</v>
      </c>
    </row>
    <row r="827" spans="21:22" x14ac:dyDescent="0.25">
      <c r="U827">
        <v>21404.94</v>
      </c>
      <c r="V827">
        <v>1</v>
      </c>
    </row>
    <row r="828" spans="21:22" x14ac:dyDescent="0.25">
      <c r="U828">
        <v>22000</v>
      </c>
      <c r="V828">
        <v>1</v>
      </c>
    </row>
    <row r="829" spans="21:22" x14ac:dyDescent="0.25">
      <c r="U829">
        <v>22556.21</v>
      </c>
      <c r="V829">
        <v>1</v>
      </c>
    </row>
    <row r="830" spans="21:22" x14ac:dyDescent="0.25">
      <c r="U830">
        <v>22844.16</v>
      </c>
      <c r="V830">
        <v>1</v>
      </c>
    </row>
    <row r="831" spans="21:22" x14ac:dyDescent="0.25">
      <c r="U831">
        <v>23110.639999999999</v>
      </c>
      <c r="V831">
        <v>1</v>
      </c>
    </row>
    <row r="832" spans="21:22" x14ac:dyDescent="0.25">
      <c r="U832">
        <v>23940</v>
      </c>
      <c r="V832">
        <v>1</v>
      </c>
    </row>
    <row r="833" spans="21:22" x14ac:dyDescent="0.25">
      <c r="U833">
        <v>24550</v>
      </c>
      <c r="V833">
        <v>1</v>
      </c>
    </row>
    <row r="834" spans="21:22" x14ac:dyDescent="0.25">
      <c r="U834">
        <v>24660</v>
      </c>
      <c r="V834">
        <v>1</v>
      </c>
    </row>
    <row r="835" spans="21:22" x14ac:dyDescent="0.25">
      <c r="U835">
        <v>24714</v>
      </c>
      <c r="V835">
        <v>1</v>
      </c>
    </row>
    <row r="836" spans="21:22" x14ac:dyDescent="0.25">
      <c r="U836">
        <v>24843</v>
      </c>
      <c r="V836">
        <v>1</v>
      </c>
    </row>
    <row r="837" spans="21:22" x14ac:dyDescent="0.25">
      <c r="U837">
        <v>25500.82</v>
      </c>
      <c r="V837">
        <v>1</v>
      </c>
    </row>
    <row r="838" spans="21:22" x14ac:dyDescent="0.25">
      <c r="U838">
        <v>25939.57</v>
      </c>
      <c r="V838">
        <v>1</v>
      </c>
    </row>
    <row r="839" spans="21:22" x14ac:dyDescent="0.25">
      <c r="U839">
        <v>26432.880000000001</v>
      </c>
      <c r="V839">
        <v>1</v>
      </c>
    </row>
    <row r="840" spans="21:22" x14ac:dyDescent="0.25">
      <c r="U840">
        <v>26887.22</v>
      </c>
      <c r="V840">
        <v>1</v>
      </c>
    </row>
    <row r="841" spans="21:22" x14ac:dyDescent="0.25">
      <c r="U841">
        <v>27038.42</v>
      </c>
      <c r="V841">
        <v>1</v>
      </c>
    </row>
    <row r="842" spans="21:22" x14ac:dyDescent="0.25">
      <c r="U842">
        <v>28171.200000000001</v>
      </c>
      <c r="V842">
        <v>1</v>
      </c>
    </row>
    <row r="843" spans="21:22" x14ac:dyDescent="0.25">
      <c r="U843">
        <v>29280</v>
      </c>
      <c r="V843">
        <v>1</v>
      </c>
    </row>
    <row r="844" spans="21:22" x14ac:dyDescent="0.25">
      <c r="U844">
        <v>29926.91</v>
      </c>
      <c r="V844">
        <v>1</v>
      </c>
    </row>
    <row r="845" spans="21:22" x14ac:dyDescent="0.25">
      <c r="U845">
        <v>30380</v>
      </c>
      <c r="V845">
        <v>1</v>
      </c>
    </row>
    <row r="846" spans="21:22" x14ac:dyDescent="0.25">
      <c r="U846">
        <v>31375</v>
      </c>
      <c r="V846">
        <v>1</v>
      </c>
    </row>
    <row r="847" spans="21:22" x14ac:dyDescent="0.25">
      <c r="U847">
        <v>32000.080000000002</v>
      </c>
      <c r="V847">
        <v>1</v>
      </c>
    </row>
    <row r="848" spans="21:22" x14ac:dyDescent="0.25">
      <c r="U848">
        <v>32155.200000000001</v>
      </c>
      <c r="V848">
        <v>1</v>
      </c>
    </row>
    <row r="849" spans="21:22" x14ac:dyDescent="0.25">
      <c r="U849">
        <v>32417.55</v>
      </c>
      <c r="V849">
        <v>1</v>
      </c>
    </row>
    <row r="850" spans="21:22" x14ac:dyDescent="0.25">
      <c r="U850">
        <v>33440.44</v>
      </c>
      <c r="V850">
        <v>1</v>
      </c>
    </row>
    <row r="851" spans="21:22" x14ac:dyDescent="0.25">
      <c r="U851">
        <v>33728.74</v>
      </c>
      <c r="V851">
        <v>1</v>
      </c>
    </row>
    <row r="852" spans="21:22" x14ac:dyDescent="0.25">
      <c r="U852">
        <v>34374.370000000003</v>
      </c>
      <c r="V852">
        <v>1</v>
      </c>
    </row>
    <row r="853" spans="21:22" x14ac:dyDescent="0.25">
      <c r="U853">
        <v>34378.18</v>
      </c>
      <c r="V853">
        <v>1</v>
      </c>
    </row>
    <row r="854" spans="21:22" x14ac:dyDescent="0.25">
      <c r="U854">
        <v>35601.019999999997</v>
      </c>
      <c r="V854">
        <v>1</v>
      </c>
    </row>
    <row r="855" spans="21:22" x14ac:dyDescent="0.25">
      <c r="U855">
        <v>35610.120000000003</v>
      </c>
      <c r="V855">
        <v>1</v>
      </c>
    </row>
    <row r="856" spans="21:22" x14ac:dyDescent="0.25">
      <c r="U856">
        <v>36012.19</v>
      </c>
      <c r="V856">
        <v>1</v>
      </c>
    </row>
    <row r="857" spans="21:22" x14ac:dyDescent="0.25">
      <c r="U857">
        <v>36199.050000000003</v>
      </c>
      <c r="V857">
        <v>1</v>
      </c>
    </row>
    <row r="858" spans="21:22" x14ac:dyDescent="0.25">
      <c r="U858">
        <v>36954.199999999997</v>
      </c>
      <c r="V858">
        <v>1</v>
      </c>
    </row>
    <row r="859" spans="21:22" x14ac:dyDescent="0.25">
      <c r="U859">
        <v>37120</v>
      </c>
      <c r="V859">
        <v>1</v>
      </c>
    </row>
    <row r="860" spans="21:22" x14ac:dyDescent="0.25">
      <c r="U860">
        <v>37589.230000000003</v>
      </c>
      <c r="V860">
        <v>1</v>
      </c>
    </row>
    <row r="861" spans="21:22" x14ac:dyDescent="0.25">
      <c r="U861">
        <v>37950</v>
      </c>
      <c r="V861">
        <v>1</v>
      </c>
    </row>
    <row r="862" spans="21:22" x14ac:dyDescent="0.25">
      <c r="U862">
        <v>38912</v>
      </c>
      <c r="V862">
        <v>1</v>
      </c>
    </row>
    <row r="863" spans="21:22" x14ac:dyDescent="0.25">
      <c r="U863">
        <v>39761.31</v>
      </c>
      <c r="V863">
        <v>1</v>
      </c>
    </row>
    <row r="864" spans="21:22" x14ac:dyDescent="0.25">
      <c r="U864">
        <v>39906.269999999997</v>
      </c>
      <c r="V864">
        <v>1</v>
      </c>
    </row>
    <row r="865" spans="21:22" x14ac:dyDescent="0.25">
      <c r="U865">
        <v>40580</v>
      </c>
      <c r="V865">
        <v>1</v>
      </c>
    </row>
    <row r="866" spans="21:22" x14ac:dyDescent="0.25">
      <c r="U866">
        <v>40600</v>
      </c>
      <c r="V866">
        <v>1</v>
      </c>
    </row>
    <row r="867" spans="21:22" x14ac:dyDescent="0.25">
      <c r="U867">
        <v>41019.89</v>
      </c>
      <c r="V867">
        <v>1</v>
      </c>
    </row>
    <row r="868" spans="21:22" x14ac:dyDescent="0.25">
      <c r="U868">
        <v>41628.35</v>
      </c>
      <c r="V868">
        <v>1</v>
      </c>
    </row>
    <row r="869" spans="21:22" x14ac:dyDescent="0.25">
      <c r="U869">
        <v>41880</v>
      </c>
      <c r="V869">
        <v>1</v>
      </c>
    </row>
    <row r="870" spans="21:22" x14ac:dyDescent="0.25">
      <c r="U870">
        <v>42043.34</v>
      </c>
      <c r="V870">
        <v>1</v>
      </c>
    </row>
    <row r="871" spans="21:22" x14ac:dyDescent="0.25">
      <c r="U871">
        <v>42493.89</v>
      </c>
      <c r="V871">
        <v>1</v>
      </c>
    </row>
    <row r="872" spans="21:22" x14ac:dyDescent="0.25">
      <c r="U872">
        <v>42655.9</v>
      </c>
      <c r="V872">
        <v>1</v>
      </c>
    </row>
    <row r="873" spans="21:22" x14ac:dyDescent="0.25">
      <c r="U873">
        <v>43500</v>
      </c>
      <c r="V873">
        <v>1</v>
      </c>
    </row>
    <row r="874" spans="21:22" x14ac:dyDescent="0.25">
      <c r="U874">
        <v>44091.6</v>
      </c>
      <c r="V874">
        <v>1</v>
      </c>
    </row>
    <row r="875" spans="21:22" x14ac:dyDescent="0.25">
      <c r="U875">
        <v>46005.33</v>
      </c>
      <c r="V875">
        <v>1</v>
      </c>
    </row>
    <row r="876" spans="21:22" x14ac:dyDescent="0.25">
      <c r="U876">
        <v>46480.37</v>
      </c>
      <c r="V876">
        <v>1</v>
      </c>
    </row>
    <row r="877" spans="21:22" x14ac:dyDescent="0.25">
      <c r="U877">
        <v>46500</v>
      </c>
      <c r="V877">
        <v>1</v>
      </c>
    </row>
    <row r="878" spans="21:22" x14ac:dyDescent="0.25">
      <c r="U878">
        <v>47250</v>
      </c>
      <c r="V878">
        <v>1</v>
      </c>
    </row>
    <row r="879" spans="21:22" x14ac:dyDescent="0.25">
      <c r="U879">
        <v>48086.76</v>
      </c>
      <c r="V879">
        <v>1</v>
      </c>
    </row>
    <row r="880" spans="21:22" x14ac:dyDescent="0.25">
      <c r="U880">
        <v>48456.1</v>
      </c>
      <c r="V880">
        <v>1</v>
      </c>
    </row>
    <row r="881" spans="21:22" x14ac:dyDescent="0.25">
      <c r="U881">
        <v>48827.97</v>
      </c>
      <c r="V881">
        <v>1</v>
      </c>
    </row>
    <row r="882" spans="21:22" x14ac:dyDescent="0.25">
      <c r="U882">
        <v>49014.7</v>
      </c>
      <c r="V882">
        <v>1</v>
      </c>
    </row>
    <row r="883" spans="21:22" x14ac:dyDescent="0.25">
      <c r="U883">
        <v>49422.94</v>
      </c>
      <c r="V883">
        <v>1</v>
      </c>
    </row>
    <row r="884" spans="21:22" x14ac:dyDescent="0.25">
      <c r="U884">
        <v>49644.85</v>
      </c>
      <c r="V884">
        <v>1</v>
      </c>
    </row>
    <row r="885" spans="21:22" x14ac:dyDescent="0.25">
      <c r="U885">
        <v>49864.2</v>
      </c>
      <c r="V885">
        <v>1</v>
      </c>
    </row>
    <row r="886" spans="21:22" x14ac:dyDescent="0.25">
      <c r="U886">
        <v>49900</v>
      </c>
      <c r="V886">
        <v>1</v>
      </c>
    </row>
    <row r="887" spans="21:22" x14ac:dyDescent="0.25">
      <c r="U887">
        <v>49977.63</v>
      </c>
      <c r="V887">
        <v>1</v>
      </c>
    </row>
    <row r="888" spans="21:22" x14ac:dyDescent="0.25">
      <c r="U888">
        <v>50540</v>
      </c>
      <c r="V888">
        <v>1</v>
      </c>
    </row>
    <row r="889" spans="21:22" x14ac:dyDescent="0.25">
      <c r="U889">
        <v>51426.63</v>
      </c>
      <c r="V889">
        <v>1</v>
      </c>
    </row>
    <row r="890" spans="21:22" x14ac:dyDescent="0.25">
      <c r="U890">
        <v>52143.71</v>
      </c>
      <c r="V890">
        <v>1</v>
      </c>
    </row>
    <row r="891" spans="21:22" x14ac:dyDescent="0.25">
      <c r="U891">
        <v>52910</v>
      </c>
      <c r="V891">
        <v>1</v>
      </c>
    </row>
    <row r="892" spans="21:22" x14ac:dyDescent="0.25">
      <c r="U892">
        <v>54702.04</v>
      </c>
      <c r="V892">
        <v>1</v>
      </c>
    </row>
    <row r="893" spans="21:22" x14ac:dyDescent="0.25">
      <c r="U893">
        <v>55090</v>
      </c>
      <c r="V893">
        <v>1</v>
      </c>
    </row>
    <row r="894" spans="21:22" x14ac:dyDescent="0.25">
      <c r="U894">
        <v>55555</v>
      </c>
      <c r="V894">
        <v>1</v>
      </c>
    </row>
    <row r="895" spans="21:22" x14ac:dyDescent="0.25">
      <c r="U895">
        <v>55577.04</v>
      </c>
      <c r="V895">
        <v>1</v>
      </c>
    </row>
    <row r="896" spans="21:22" x14ac:dyDescent="0.25">
      <c r="U896">
        <v>55680</v>
      </c>
      <c r="V896">
        <v>1</v>
      </c>
    </row>
    <row r="897" spans="21:22" x14ac:dyDescent="0.25">
      <c r="U897">
        <v>56056</v>
      </c>
      <c r="V897">
        <v>1</v>
      </c>
    </row>
    <row r="898" spans="21:22" x14ac:dyDescent="0.25">
      <c r="U898">
        <v>57162.04</v>
      </c>
      <c r="V898">
        <v>1</v>
      </c>
    </row>
    <row r="899" spans="21:22" x14ac:dyDescent="0.25">
      <c r="U899">
        <v>60904.07</v>
      </c>
      <c r="V899">
        <v>1</v>
      </c>
    </row>
    <row r="900" spans="21:22" x14ac:dyDescent="0.25">
      <c r="U900">
        <v>62304.94</v>
      </c>
      <c r="V900">
        <v>1</v>
      </c>
    </row>
    <row r="901" spans="21:22" x14ac:dyDescent="0.25">
      <c r="U901">
        <v>63060</v>
      </c>
      <c r="V901">
        <v>1</v>
      </c>
    </row>
    <row r="902" spans="21:22" x14ac:dyDescent="0.25">
      <c r="U902">
        <v>63364.56</v>
      </c>
      <c r="V902">
        <v>1</v>
      </c>
    </row>
    <row r="903" spans="21:22" x14ac:dyDescent="0.25">
      <c r="U903">
        <v>66354.899999999994</v>
      </c>
      <c r="V903">
        <v>1</v>
      </c>
    </row>
    <row r="904" spans="21:22" x14ac:dyDescent="0.25">
      <c r="U904">
        <v>67095.320000000007</v>
      </c>
      <c r="V904">
        <v>1</v>
      </c>
    </row>
    <row r="905" spans="21:22" x14ac:dyDescent="0.25">
      <c r="U905">
        <v>67897.8</v>
      </c>
      <c r="V905">
        <v>1</v>
      </c>
    </row>
    <row r="906" spans="21:22" x14ac:dyDescent="0.25">
      <c r="U906">
        <v>72358.880000000005</v>
      </c>
      <c r="V906">
        <v>1</v>
      </c>
    </row>
    <row r="907" spans="21:22" x14ac:dyDescent="0.25">
      <c r="U907">
        <v>72601.679999999993</v>
      </c>
      <c r="V907">
        <v>1</v>
      </c>
    </row>
    <row r="908" spans="21:22" x14ac:dyDescent="0.25">
      <c r="U908">
        <v>74753.039999999994</v>
      </c>
      <c r="V908">
        <v>1</v>
      </c>
    </row>
    <row r="909" spans="21:22" x14ac:dyDescent="0.25">
      <c r="U909">
        <v>75357.36</v>
      </c>
      <c r="V909">
        <v>1</v>
      </c>
    </row>
    <row r="910" spans="21:22" x14ac:dyDescent="0.25">
      <c r="U910">
        <v>80598</v>
      </c>
      <c r="V910">
        <v>1</v>
      </c>
    </row>
    <row r="911" spans="21:22" x14ac:dyDescent="0.25">
      <c r="U911">
        <v>82914.59</v>
      </c>
      <c r="V911">
        <v>1</v>
      </c>
    </row>
    <row r="912" spans="21:22" x14ac:dyDescent="0.25">
      <c r="U912">
        <v>84960</v>
      </c>
      <c r="V912">
        <v>1</v>
      </c>
    </row>
    <row r="913" spans="21:22" x14ac:dyDescent="0.25">
      <c r="U913">
        <v>89060</v>
      </c>
      <c r="V913">
        <v>1</v>
      </c>
    </row>
    <row r="914" spans="21:22" x14ac:dyDescent="0.25">
      <c r="U914">
        <v>92340</v>
      </c>
      <c r="V914">
        <v>1</v>
      </c>
    </row>
    <row r="915" spans="21:22" x14ac:dyDescent="0.25">
      <c r="U915">
        <v>94064</v>
      </c>
      <c r="V915">
        <v>1</v>
      </c>
    </row>
    <row r="916" spans="21:22" x14ac:dyDescent="0.25">
      <c r="U916">
        <v>96926.63</v>
      </c>
      <c r="V916">
        <v>1</v>
      </c>
    </row>
    <row r="917" spans="21:22" x14ac:dyDescent="0.25">
      <c r="U917">
        <v>98355.35</v>
      </c>
      <c r="V917">
        <v>1</v>
      </c>
    </row>
    <row r="918" spans="21:22" x14ac:dyDescent="0.25">
      <c r="U918">
        <v>98569.8</v>
      </c>
      <c r="V918">
        <v>1</v>
      </c>
    </row>
    <row r="919" spans="21:22" x14ac:dyDescent="0.25">
      <c r="U919">
        <v>99639.94</v>
      </c>
      <c r="V919">
        <v>1</v>
      </c>
    </row>
    <row r="920" spans="21:22" x14ac:dyDescent="0.25">
      <c r="U920">
        <v>102928.84</v>
      </c>
      <c r="V920">
        <v>1</v>
      </c>
    </row>
    <row r="921" spans="21:22" x14ac:dyDescent="0.25">
      <c r="U921">
        <v>103582.2</v>
      </c>
      <c r="V921">
        <v>1</v>
      </c>
    </row>
    <row r="922" spans="21:22" x14ac:dyDescent="0.25">
      <c r="U922">
        <v>107599.96</v>
      </c>
      <c r="V922">
        <v>1</v>
      </c>
    </row>
    <row r="923" spans="21:22" x14ac:dyDescent="0.25">
      <c r="U923">
        <v>111587.41</v>
      </c>
      <c r="V923">
        <v>1</v>
      </c>
    </row>
    <row r="924" spans="21:22" x14ac:dyDescent="0.25">
      <c r="U924">
        <v>113050</v>
      </c>
      <c r="V924">
        <v>1</v>
      </c>
    </row>
    <row r="925" spans="21:22" x14ac:dyDescent="0.25">
      <c r="U925">
        <v>113170</v>
      </c>
      <c r="V925">
        <v>1</v>
      </c>
    </row>
    <row r="926" spans="21:22" x14ac:dyDescent="0.25">
      <c r="U926">
        <v>118417.5</v>
      </c>
      <c r="V926">
        <v>1</v>
      </c>
    </row>
    <row r="927" spans="21:22" x14ac:dyDescent="0.25">
      <c r="U927">
        <v>119448</v>
      </c>
      <c r="V927">
        <v>1</v>
      </c>
    </row>
    <row r="928" spans="21:22" x14ac:dyDescent="0.25">
      <c r="U928">
        <v>121328.21</v>
      </c>
      <c r="V928">
        <v>1</v>
      </c>
    </row>
    <row r="929" spans="21:22" x14ac:dyDescent="0.25">
      <c r="U929">
        <v>121640</v>
      </c>
      <c r="V929">
        <v>1</v>
      </c>
    </row>
    <row r="930" spans="21:22" x14ac:dyDescent="0.25">
      <c r="U930">
        <v>125875</v>
      </c>
      <c r="V930">
        <v>1</v>
      </c>
    </row>
    <row r="931" spans="21:22" x14ac:dyDescent="0.25">
      <c r="U931">
        <v>126950.39999999999</v>
      </c>
      <c r="V931">
        <v>1</v>
      </c>
    </row>
    <row r="932" spans="21:22" x14ac:dyDescent="0.25">
      <c r="U932">
        <v>132538.17000000001</v>
      </c>
      <c r="V932">
        <v>1</v>
      </c>
    </row>
    <row r="933" spans="21:22" x14ac:dyDescent="0.25">
      <c r="U933">
        <v>132606.48000000001</v>
      </c>
      <c r="V933">
        <v>1</v>
      </c>
    </row>
    <row r="934" spans="21:22" x14ac:dyDescent="0.25">
      <c r="U934">
        <v>137350.26</v>
      </c>
      <c r="V934">
        <v>1</v>
      </c>
    </row>
    <row r="935" spans="21:22" x14ac:dyDescent="0.25">
      <c r="U935">
        <v>139475.68</v>
      </c>
      <c r="V935">
        <v>1</v>
      </c>
    </row>
    <row r="936" spans="21:22" x14ac:dyDescent="0.25">
      <c r="U936">
        <v>142876.44</v>
      </c>
      <c r="V936">
        <v>1</v>
      </c>
    </row>
    <row r="937" spans="21:22" x14ac:dyDescent="0.25">
      <c r="U937">
        <v>143915.20000000001</v>
      </c>
      <c r="V937">
        <v>1</v>
      </c>
    </row>
    <row r="938" spans="21:22" x14ac:dyDescent="0.25">
      <c r="U938">
        <v>147490.81</v>
      </c>
      <c r="V938">
        <v>1</v>
      </c>
    </row>
    <row r="939" spans="21:22" x14ac:dyDescent="0.25">
      <c r="U939">
        <v>150331.16</v>
      </c>
      <c r="V939">
        <v>1</v>
      </c>
    </row>
    <row r="940" spans="21:22" x14ac:dyDescent="0.25">
      <c r="U940">
        <v>155904</v>
      </c>
      <c r="V940">
        <v>1</v>
      </c>
    </row>
    <row r="941" spans="21:22" x14ac:dyDescent="0.25">
      <c r="U941">
        <v>162754</v>
      </c>
      <c r="V941">
        <v>1</v>
      </c>
    </row>
    <row r="942" spans="21:22" x14ac:dyDescent="0.25">
      <c r="U942">
        <v>165591.74</v>
      </c>
      <c r="V942">
        <v>1</v>
      </c>
    </row>
    <row r="943" spans="21:22" x14ac:dyDescent="0.25">
      <c r="U943">
        <v>166230.16</v>
      </c>
      <c r="V943">
        <v>1</v>
      </c>
    </row>
    <row r="944" spans="21:22" x14ac:dyDescent="0.25">
      <c r="U944">
        <v>180088.72</v>
      </c>
      <c r="V944">
        <v>1</v>
      </c>
    </row>
    <row r="945" spans="21:22" x14ac:dyDescent="0.25">
      <c r="U945">
        <v>181766.64</v>
      </c>
      <c r="V945">
        <v>1</v>
      </c>
    </row>
    <row r="946" spans="21:22" x14ac:dyDescent="0.25">
      <c r="U946">
        <v>184995</v>
      </c>
      <c r="V946">
        <v>1</v>
      </c>
    </row>
    <row r="947" spans="21:22" x14ac:dyDescent="0.25">
      <c r="U947">
        <v>192500</v>
      </c>
      <c r="V947">
        <v>1</v>
      </c>
    </row>
    <row r="948" spans="21:22" x14ac:dyDescent="0.25">
      <c r="U948">
        <v>195584.71</v>
      </c>
      <c r="V948">
        <v>1</v>
      </c>
    </row>
    <row r="949" spans="21:22" x14ac:dyDescent="0.25">
      <c r="U949">
        <v>213026.12</v>
      </c>
      <c r="V949">
        <v>1</v>
      </c>
    </row>
    <row r="950" spans="21:22" x14ac:dyDescent="0.25">
      <c r="U950">
        <v>216872.5</v>
      </c>
      <c r="V950">
        <v>1</v>
      </c>
    </row>
    <row r="951" spans="21:22" x14ac:dyDescent="0.25">
      <c r="U951">
        <v>233133.24</v>
      </c>
      <c r="V951">
        <v>1</v>
      </c>
    </row>
    <row r="952" spans="21:22" x14ac:dyDescent="0.25">
      <c r="U952">
        <v>265000</v>
      </c>
      <c r="V952">
        <v>1</v>
      </c>
    </row>
    <row r="953" spans="21:22" x14ac:dyDescent="0.25">
      <c r="U953">
        <v>281706.31</v>
      </c>
      <c r="V953">
        <v>1</v>
      </c>
    </row>
    <row r="954" spans="21:22" x14ac:dyDescent="0.25">
      <c r="U954">
        <v>290604.96000000002</v>
      </c>
      <c r="V954">
        <v>1</v>
      </c>
    </row>
    <row r="955" spans="21:22" x14ac:dyDescent="0.25">
      <c r="U955">
        <v>311638</v>
      </c>
      <c r="V955">
        <v>1</v>
      </c>
    </row>
    <row r="956" spans="21:22" x14ac:dyDescent="0.25">
      <c r="U956">
        <v>320000</v>
      </c>
      <c r="V956">
        <v>1</v>
      </c>
    </row>
    <row r="957" spans="21:22" x14ac:dyDescent="0.25">
      <c r="U957">
        <v>344869</v>
      </c>
      <c r="V957">
        <v>1</v>
      </c>
    </row>
    <row r="958" spans="21:22" x14ac:dyDescent="0.25">
      <c r="U958">
        <v>370634.37</v>
      </c>
      <c r="V958">
        <v>1</v>
      </c>
    </row>
    <row r="959" spans="21:22" x14ac:dyDescent="0.25">
      <c r="U959">
        <v>373234.16</v>
      </c>
      <c r="V959">
        <v>1</v>
      </c>
    </row>
    <row r="960" spans="21:22" x14ac:dyDescent="0.25">
      <c r="U960">
        <v>558691.53</v>
      </c>
      <c r="V960">
        <v>1</v>
      </c>
    </row>
    <row r="961" spans="21:22" x14ac:dyDescent="0.25">
      <c r="U961">
        <v>606668</v>
      </c>
      <c r="V961">
        <v>1</v>
      </c>
    </row>
    <row r="962" spans="21:22" x14ac:dyDescent="0.25">
      <c r="U962">
        <v>1048401.82</v>
      </c>
      <c r="V962">
        <v>1</v>
      </c>
    </row>
  </sheetData>
  <sortState xmlns:xlrd2="http://schemas.microsoft.com/office/spreadsheetml/2017/richdata2" ref="U484:V962">
    <sortCondition descending="1" ref="V484:V962"/>
  </sortState>
  <mergeCells count="1">
    <mergeCell ref="V41:X4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FCBB2-E775-4A50-8AF6-C78FAE04A707}">
  <dimension ref="A1:AQ552"/>
  <sheetViews>
    <sheetView topLeftCell="T68" zoomScaleNormal="100" workbookViewId="0">
      <selection activeCell="AD103" sqref="AD103"/>
    </sheetView>
  </sheetViews>
  <sheetFormatPr defaultRowHeight="15" x14ac:dyDescent="0.25"/>
  <cols>
    <col min="1" max="1" width="12.42578125" bestFit="1" customWidth="1"/>
    <col min="2" max="2" width="10.140625" bestFit="1" customWidth="1"/>
    <col min="3" max="3" width="15.7109375" bestFit="1" customWidth="1"/>
    <col min="4" max="4" width="14.85546875" bestFit="1" customWidth="1"/>
    <col min="5" max="5" width="12.140625" bestFit="1" customWidth="1"/>
    <col min="6" max="6" width="8.140625" bestFit="1" customWidth="1"/>
    <col min="7" max="7" width="6.85546875" bestFit="1" customWidth="1"/>
    <col min="8" max="8" width="13.85546875" bestFit="1" customWidth="1"/>
    <col min="9" max="9" width="9.85546875" bestFit="1" customWidth="1"/>
    <col min="10" max="10" width="5.5703125" bestFit="1" customWidth="1"/>
    <col min="11" max="11" width="14.140625" bestFit="1" customWidth="1"/>
    <col min="12" max="12" width="15.140625" bestFit="1" customWidth="1"/>
    <col min="13" max="13" width="17.140625" bestFit="1" customWidth="1"/>
    <col min="14" max="14" width="16.42578125" bestFit="1" customWidth="1"/>
    <col min="15" max="15" width="18.5703125" bestFit="1" customWidth="1"/>
    <col min="16" max="16" width="24.7109375" bestFit="1" customWidth="1"/>
    <col min="17" max="17" width="15.85546875" bestFit="1" customWidth="1"/>
    <col min="18" max="18" width="15.28515625" bestFit="1" customWidth="1"/>
    <col min="19" max="19" width="26.42578125" bestFit="1" customWidth="1"/>
    <col min="20" max="20" width="12.140625" bestFit="1" customWidth="1"/>
    <col min="22" max="22" width="13.85546875" bestFit="1" customWidth="1"/>
    <col min="23" max="23" width="16.5703125" bestFit="1" customWidth="1"/>
    <col min="31" max="31" width="13" customWidth="1"/>
    <col min="32" max="32" width="24.7109375" customWidth="1"/>
    <col min="33" max="33" width="16.85546875" customWidth="1"/>
    <col min="34" max="34" width="15.7109375" customWidth="1"/>
    <col min="35" max="35" width="27.28515625" customWidth="1"/>
    <col min="37" max="37" width="13.42578125" bestFit="1" customWidth="1"/>
    <col min="39" max="41" width="13.42578125" bestFit="1" customWidth="1"/>
    <col min="43" max="43" width="12.5703125" bestFit="1" customWidth="1"/>
  </cols>
  <sheetData>
    <row r="1" spans="1:37" x14ac:dyDescent="0.25">
      <c r="A1" t="s">
        <v>21</v>
      </c>
      <c r="B1" t="s">
        <v>22</v>
      </c>
      <c r="C1" t="s">
        <v>23</v>
      </c>
      <c r="D1" t="s">
        <v>24</v>
      </c>
      <c r="E1" t="s">
        <v>25</v>
      </c>
      <c r="F1" t="s">
        <v>26</v>
      </c>
      <c r="G1" t="s">
        <v>27</v>
      </c>
      <c r="H1" t="s">
        <v>28</v>
      </c>
      <c r="I1" t="s">
        <v>29</v>
      </c>
      <c r="J1" t="s">
        <v>7</v>
      </c>
      <c r="K1" t="s">
        <v>315</v>
      </c>
      <c r="L1" s="21" t="s">
        <v>30</v>
      </c>
      <c r="M1" s="21" t="s">
        <v>31</v>
      </c>
      <c r="Q1" t="s">
        <v>333</v>
      </c>
    </row>
    <row r="2" spans="1:37" x14ac:dyDescent="0.25">
      <c r="A2" t="s">
        <v>292</v>
      </c>
      <c r="B2" s="30">
        <v>45665</v>
      </c>
      <c r="C2">
        <v>351594</v>
      </c>
      <c r="D2" s="31">
        <v>1279.32</v>
      </c>
      <c r="E2" s="31">
        <v>204.72</v>
      </c>
      <c r="F2" t="s">
        <v>33</v>
      </c>
      <c r="G2">
        <v>1661</v>
      </c>
      <c r="H2" t="s">
        <v>10</v>
      </c>
      <c r="I2" t="s">
        <v>34</v>
      </c>
      <c r="J2" t="s">
        <v>11</v>
      </c>
      <c r="K2" s="34">
        <f>D2</f>
        <v>1279.32</v>
      </c>
      <c r="L2" s="29">
        <f>IF(I2="Product",IF(K2/'Commission Rate and Quota'!$D$3&lt;0.5,'Commission Rate and Quota'!$D$11,IF(K2/'Commission Rate and Quota'!$D$3&lt;0.75,'Commission Rate and Quota'!$D$12,IF(K2/'Commission Rate and Quota'!$D$3&lt;0.9,'Commission Rate and Quota'!$D$13,IF('Data (1 &amp; 2)'!K2/'Commission Rate and Quota'!$D$3&lt;1,'Commission Rate and Quota'!$D$14,IF('Data (1 &amp; 2)'!K2/'Commission Rate and Quota'!$D$3&lt;1.25,'Commission Rate and Quota'!$D$15,'Commission Rate and Quota'!$D$16))))),IF(K2/'Commission Rate and Quota'!$E$3&lt;0.5,'Commission Rate and Quota'!$E$11,IF(K2/'Commission Rate and Quota'!$E$3&lt;0.75,'Commission Rate and Quota'!$E$12,IF(K2/'Commission Rate and Quota'!$E$3&lt;0.9,'Commission Rate and Quota'!$E$13,IF(K2/'Commission Rate and Quota'!$E$3&lt;1,'Commission Rate and Quota'!$E$14,IF(K2/'Commission Rate and Quota'!$E$3&lt;1.25,'Commission Rate and Quota'!$E$15,'Commission Rate and Quota'!$E$16))))))</f>
        <v>7.0000000000000007E-2</v>
      </c>
      <c r="M2" s="34">
        <f t="shared" ref="M2:M65" si="0">L2*D2</f>
        <v>89.552400000000006</v>
      </c>
      <c r="N2" s="35"/>
      <c r="O2" t="s">
        <v>339</v>
      </c>
      <c r="Q2">
        <f>COUNTIF(E2:E502,"&lt;1")</f>
        <v>175</v>
      </c>
    </row>
    <row r="3" spans="1:37" x14ac:dyDescent="0.25">
      <c r="A3" t="s">
        <v>292</v>
      </c>
      <c r="B3" s="30">
        <v>45665</v>
      </c>
      <c r="C3">
        <v>351594</v>
      </c>
      <c r="D3" s="31">
        <v>373.12</v>
      </c>
      <c r="E3" s="31">
        <v>59.7</v>
      </c>
      <c r="F3" t="s">
        <v>33</v>
      </c>
      <c r="G3">
        <v>1661</v>
      </c>
      <c r="H3" t="s">
        <v>10</v>
      </c>
      <c r="I3" t="s">
        <v>34</v>
      </c>
      <c r="J3" t="s">
        <v>11</v>
      </c>
      <c r="K3" s="34">
        <f t="shared" ref="K3:K34" si="1">D3+K2</f>
        <v>1652.44</v>
      </c>
      <c r="L3" s="29">
        <f>IF(I3="Product",IF(K3/'Commission Rate and Quota'!$D$3&lt;0.5,'Commission Rate and Quota'!$D$11,IF(K3/'Commission Rate and Quota'!$D$3&lt;0.75,'Commission Rate and Quota'!$D$12,IF(K3/'Commission Rate and Quota'!$D$3&lt;0.9,'Commission Rate and Quota'!$D$13,IF('Data (1 &amp; 2)'!K3/'Commission Rate and Quota'!$D$3&lt;1,'Commission Rate and Quota'!$D$14,IF('Data (1 &amp; 2)'!K3/'Commission Rate and Quota'!$D$3&lt;1.25,'Commission Rate and Quota'!$D$15,'Commission Rate and Quota'!$D$16))))),IF(K3/'Commission Rate and Quota'!$E$3&lt;0.5,'Commission Rate and Quota'!$E$11,IF(K3/'Commission Rate and Quota'!$E$3&lt;0.75,'Commission Rate and Quota'!$E$12,IF(K3/'Commission Rate and Quota'!$E$3&lt;0.9,'Commission Rate and Quota'!$E$13,IF(K3/'Commission Rate and Quota'!$E$3&lt;1,'Commission Rate and Quota'!$E$14,IF(K3/'Commission Rate and Quota'!$E$3&lt;1.25,'Commission Rate and Quota'!$E$15,'Commission Rate and Quota'!$E$16))))))</f>
        <v>7.0000000000000007E-2</v>
      </c>
      <c r="M3" s="34">
        <f t="shared" si="0"/>
        <v>26.118400000000001</v>
      </c>
      <c r="N3" s="35"/>
      <c r="Q3">
        <f>COUNTIF(E503:E551,"&lt;1")</f>
        <v>1</v>
      </c>
      <c r="U3" s="49">
        <v>29795</v>
      </c>
      <c r="V3" s="48">
        <v>23945</v>
      </c>
      <c r="X3" s="49">
        <v>12348</v>
      </c>
      <c r="Y3" s="48">
        <v>4221.76</v>
      </c>
    </row>
    <row r="4" spans="1:37" x14ac:dyDescent="0.25">
      <c r="A4" t="s">
        <v>292</v>
      </c>
      <c r="B4" s="30">
        <v>45665</v>
      </c>
      <c r="C4">
        <v>351594</v>
      </c>
      <c r="D4" s="31">
        <v>75.41</v>
      </c>
      <c r="E4" s="31">
        <v>0</v>
      </c>
      <c r="F4" t="s">
        <v>33</v>
      </c>
      <c r="G4">
        <v>1661</v>
      </c>
      <c r="H4" t="s">
        <v>10</v>
      </c>
      <c r="I4" t="s">
        <v>34</v>
      </c>
      <c r="J4" t="s">
        <v>11</v>
      </c>
      <c r="K4" s="34">
        <f t="shared" si="1"/>
        <v>1727.8500000000001</v>
      </c>
      <c r="L4" s="29">
        <f>IF(I4="Product",IF(K4/'Commission Rate and Quota'!$D$3&lt;0.5,'Commission Rate and Quota'!$D$11,IF(K4/'Commission Rate and Quota'!$D$3&lt;0.75,'Commission Rate and Quota'!$D$12,IF(K4/'Commission Rate and Quota'!$D$3&lt;0.9,'Commission Rate and Quota'!$D$13,IF('Data (1 &amp; 2)'!K4/'Commission Rate and Quota'!$D$3&lt;1,'Commission Rate and Quota'!$D$14,IF('Data (1 &amp; 2)'!K4/'Commission Rate and Quota'!$D$3&lt;1.25,'Commission Rate and Quota'!$D$15,'Commission Rate and Quota'!$D$16))))),IF(K4/'Commission Rate and Quota'!$E$3&lt;0.5,'Commission Rate and Quota'!$E$11,IF(K4/'Commission Rate and Quota'!$E$3&lt;0.75,'Commission Rate and Quota'!$E$12,IF(K4/'Commission Rate and Quota'!$E$3&lt;0.9,'Commission Rate and Quota'!$E$13,IF(K4/'Commission Rate and Quota'!$E$3&lt;1,'Commission Rate and Quota'!$E$14,IF(K4/'Commission Rate and Quota'!$E$3&lt;1.25,'Commission Rate and Quota'!$E$15,'Commission Rate and Quota'!$E$16))))))</f>
        <v>7.0000000000000007E-2</v>
      </c>
      <c r="M4" s="34">
        <f t="shared" si="0"/>
        <v>5.2787000000000006</v>
      </c>
      <c r="N4" s="35"/>
      <c r="U4" s="49">
        <v>32783</v>
      </c>
      <c r="V4" s="48">
        <v>29200</v>
      </c>
      <c r="X4" s="49">
        <v>29795</v>
      </c>
      <c r="Y4" s="48">
        <v>246.33</v>
      </c>
    </row>
    <row r="5" spans="1:37" x14ac:dyDescent="0.25">
      <c r="A5" t="s">
        <v>124</v>
      </c>
      <c r="B5" s="30">
        <v>45676</v>
      </c>
      <c r="C5">
        <v>57609</v>
      </c>
      <c r="D5" s="31">
        <v>121328.21</v>
      </c>
      <c r="E5" s="31">
        <v>18201.810000000001</v>
      </c>
      <c r="F5" t="s">
        <v>33</v>
      </c>
      <c r="G5">
        <v>1661</v>
      </c>
      <c r="H5" t="s">
        <v>10</v>
      </c>
      <c r="I5" t="s">
        <v>34</v>
      </c>
      <c r="J5" t="s">
        <v>11</v>
      </c>
      <c r="K5" s="34">
        <f t="shared" si="1"/>
        <v>123056.06000000001</v>
      </c>
      <c r="L5" s="29">
        <f>IF(I5="Product",IF(K5/'Commission Rate and Quota'!$D$3&lt;0.5,'Commission Rate and Quota'!$D$11,IF(K5/'Commission Rate and Quota'!$D$3&lt;0.75,'Commission Rate and Quota'!$D$12,IF(K5/'Commission Rate and Quota'!$D$3&lt;0.9,'Commission Rate and Quota'!$D$13,IF('Data (1 &amp; 2)'!K5/'Commission Rate and Quota'!$D$3&lt;1,'Commission Rate and Quota'!$D$14,IF('Data (1 &amp; 2)'!K5/'Commission Rate and Quota'!$D$3&lt;1.25,'Commission Rate and Quota'!$D$15,'Commission Rate and Quota'!$D$16))))),IF(K5/'Commission Rate and Quota'!$E$3&lt;0.5,'Commission Rate and Quota'!$E$11,IF(K5/'Commission Rate and Quota'!$E$3&lt;0.75,'Commission Rate and Quota'!$E$12,IF(K5/'Commission Rate and Quota'!$E$3&lt;0.9,'Commission Rate and Quota'!$E$13,IF(K5/'Commission Rate and Quota'!$E$3&lt;1,'Commission Rate and Quota'!$E$14,IF(K5/'Commission Rate and Quota'!$E$3&lt;1.25,'Commission Rate and Quota'!$E$15,'Commission Rate and Quota'!$E$16))))))</f>
        <v>7.0000000000000007E-2</v>
      </c>
      <c r="M5" s="34">
        <f t="shared" si="0"/>
        <v>8492.9747000000007</v>
      </c>
      <c r="N5" s="35"/>
      <c r="U5" s="49">
        <v>34028</v>
      </c>
      <c r="V5" s="48">
        <v>18270.3</v>
      </c>
      <c r="X5" s="49">
        <v>32783</v>
      </c>
      <c r="Y5" s="48">
        <v>0</v>
      </c>
    </row>
    <row r="6" spans="1:37" x14ac:dyDescent="0.25">
      <c r="A6" t="s">
        <v>125</v>
      </c>
      <c r="B6" s="30">
        <v>45676</v>
      </c>
      <c r="C6">
        <v>57609</v>
      </c>
      <c r="D6" s="31">
        <v>320000</v>
      </c>
      <c r="E6" s="31">
        <v>70272.5</v>
      </c>
      <c r="F6" t="s">
        <v>33</v>
      </c>
      <c r="G6">
        <v>1661</v>
      </c>
      <c r="H6" t="s">
        <v>10</v>
      </c>
      <c r="I6" t="s">
        <v>34</v>
      </c>
      <c r="J6" t="s">
        <v>11</v>
      </c>
      <c r="K6" s="34">
        <f t="shared" si="1"/>
        <v>443056.06</v>
      </c>
      <c r="L6" s="29">
        <f>IF(I6="Product",IF(K6/'Commission Rate and Quota'!$D$3&lt;0.5,'Commission Rate and Quota'!$D$11,IF(K6/'Commission Rate and Quota'!$D$3&lt;0.75,'Commission Rate and Quota'!$D$12,IF(K6/'Commission Rate and Quota'!$D$3&lt;0.9,'Commission Rate and Quota'!$D$13,IF('Data (1 &amp; 2)'!K6/'Commission Rate and Quota'!$D$3&lt;1,'Commission Rate and Quota'!$D$14,IF('Data (1 &amp; 2)'!K6/'Commission Rate and Quota'!$D$3&lt;1.25,'Commission Rate and Quota'!$D$15,'Commission Rate and Quota'!$D$16))))),IF(K6/'Commission Rate and Quota'!$E$3&lt;0.5,'Commission Rate and Quota'!$E$11,IF(K6/'Commission Rate and Quota'!$E$3&lt;0.75,'Commission Rate and Quota'!$E$12,IF(K6/'Commission Rate and Quota'!$E$3&lt;0.9,'Commission Rate and Quota'!$E$13,IF(K6/'Commission Rate and Quota'!$E$3&lt;1,'Commission Rate and Quota'!$E$14,IF(K6/'Commission Rate and Quota'!$E$3&lt;1.25,'Commission Rate and Quota'!$E$15,'Commission Rate and Quota'!$E$16))))))</f>
        <v>7.0000000000000007E-2</v>
      </c>
      <c r="M6" s="34">
        <f t="shared" si="0"/>
        <v>22400.000000000004</v>
      </c>
      <c r="N6" s="35"/>
      <c r="U6" s="49">
        <v>39204</v>
      </c>
      <c r="V6" s="48">
        <v>1735</v>
      </c>
      <c r="X6" s="49">
        <v>33490</v>
      </c>
      <c r="Y6" s="48">
        <v>12962.41</v>
      </c>
    </row>
    <row r="7" spans="1:37" x14ac:dyDescent="0.25">
      <c r="A7" t="s">
        <v>126</v>
      </c>
      <c r="B7" s="30">
        <v>45679</v>
      </c>
      <c r="C7">
        <v>57609</v>
      </c>
      <c r="D7" s="31">
        <v>94064</v>
      </c>
      <c r="E7" s="31">
        <v>14112</v>
      </c>
      <c r="F7" t="s">
        <v>33</v>
      </c>
      <c r="G7">
        <v>1661</v>
      </c>
      <c r="H7" t="s">
        <v>10</v>
      </c>
      <c r="I7" t="s">
        <v>34</v>
      </c>
      <c r="J7" t="s">
        <v>11</v>
      </c>
      <c r="K7" s="34">
        <f t="shared" si="1"/>
        <v>537120.06000000006</v>
      </c>
      <c r="L7" s="29">
        <f>IF(I7="Product",IF(K7/'Commission Rate and Quota'!$D$3&lt;0.5,'Commission Rate and Quota'!$D$11,IF(K7/'Commission Rate and Quota'!$D$3&lt;0.75,'Commission Rate and Quota'!$D$12,IF(K7/'Commission Rate and Quota'!$D$3&lt;0.9,'Commission Rate and Quota'!$D$13,IF('Data (1 &amp; 2)'!K7/'Commission Rate and Quota'!$D$3&lt;1,'Commission Rate and Quota'!$D$14,IF('Data (1 &amp; 2)'!K7/'Commission Rate and Quota'!$D$3&lt;1.25,'Commission Rate and Quota'!$D$15,'Commission Rate and Quota'!$D$16))))),IF(K7/'Commission Rate and Quota'!$E$3&lt;0.5,'Commission Rate and Quota'!$E$11,IF(K7/'Commission Rate and Quota'!$E$3&lt;0.75,'Commission Rate and Quota'!$E$12,IF(K7/'Commission Rate and Quota'!$E$3&lt;0.9,'Commission Rate and Quota'!$E$13,IF(K7/'Commission Rate and Quota'!$E$3&lt;1,'Commission Rate and Quota'!$E$14,IF(K7/'Commission Rate and Quota'!$E$3&lt;1.25,'Commission Rate and Quota'!$E$15,'Commission Rate and Quota'!$E$16))))))</f>
        <v>7.0000000000000007E-2</v>
      </c>
      <c r="M7" s="34">
        <f t="shared" si="0"/>
        <v>6584.4800000000005</v>
      </c>
      <c r="N7" s="35"/>
      <c r="U7" s="49">
        <v>40054</v>
      </c>
      <c r="V7" s="48">
        <v>12100</v>
      </c>
      <c r="X7" s="49">
        <v>37624</v>
      </c>
      <c r="Y7" s="48">
        <v>27695.760000000002</v>
      </c>
      <c r="AE7" t="s">
        <v>311</v>
      </c>
      <c r="AF7" t="s">
        <v>336</v>
      </c>
      <c r="AG7" t="s">
        <v>314</v>
      </c>
      <c r="AH7" t="s">
        <v>313</v>
      </c>
      <c r="AI7" t="s">
        <v>316</v>
      </c>
      <c r="AJ7" t="s">
        <v>363</v>
      </c>
      <c r="AK7" t="s">
        <v>364</v>
      </c>
    </row>
    <row r="8" spans="1:37" x14ac:dyDescent="0.25">
      <c r="A8" t="s">
        <v>126</v>
      </c>
      <c r="B8" s="30">
        <v>45679</v>
      </c>
      <c r="C8">
        <v>57609</v>
      </c>
      <c r="D8" s="31">
        <v>11.14</v>
      </c>
      <c r="E8" s="31">
        <v>1.67</v>
      </c>
      <c r="F8" t="s">
        <v>33</v>
      </c>
      <c r="G8">
        <v>1661</v>
      </c>
      <c r="H8" t="s">
        <v>10</v>
      </c>
      <c r="I8" t="s">
        <v>34</v>
      </c>
      <c r="J8" t="s">
        <v>11</v>
      </c>
      <c r="K8" s="34">
        <f t="shared" si="1"/>
        <v>537131.20000000007</v>
      </c>
      <c r="L8" s="29">
        <f>IF(I8="Product",IF(K8/'Commission Rate and Quota'!$D$3&lt;0.5,'Commission Rate and Quota'!$D$11,IF(K8/'Commission Rate and Quota'!$D$3&lt;0.75,'Commission Rate and Quota'!$D$12,IF(K8/'Commission Rate and Quota'!$D$3&lt;0.9,'Commission Rate and Quota'!$D$13,IF('Data (1 &amp; 2)'!K8/'Commission Rate and Quota'!$D$3&lt;1,'Commission Rate and Quota'!$D$14,IF('Data (1 &amp; 2)'!K8/'Commission Rate and Quota'!$D$3&lt;1.25,'Commission Rate and Quota'!$D$15,'Commission Rate and Quota'!$D$16))))),IF(K8/'Commission Rate and Quota'!$E$3&lt;0.5,'Commission Rate and Quota'!$E$11,IF(K8/'Commission Rate and Quota'!$E$3&lt;0.75,'Commission Rate and Quota'!$E$12,IF(K8/'Commission Rate and Quota'!$E$3&lt;0.9,'Commission Rate and Quota'!$E$13,IF(K8/'Commission Rate and Quota'!$E$3&lt;1,'Commission Rate and Quota'!$E$14,IF(K8/'Commission Rate and Quota'!$E$3&lt;1.25,'Commission Rate and Quota'!$E$15,'Commission Rate and Quota'!$E$16))))))</f>
        <v>7.0000000000000007E-2</v>
      </c>
      <c r="M8" s="34">
        <f t="shared" si="0"/>
        <v>0.77980000000000016</v>
      </c>
      <c r="N8" s="35"/>
      <c r="O8" s="32" t="s">
        <v>29</v>
      </c>
      <c r="P8" t="s">
        <v>38</v>
      </c>
      <c r="U8" s="49">
        <v>41318</v>
      </c>
      <c r="V8" s="48">
        <v>540</v>
      </c>
      <c r="X8" s="49">
        <v>37707</v>
      </c>
      <c r="Y8" s="48">
        <v>16380.78</v>
      </c>
      <c r="AE8" t="s">
        <v>10</v>
      </c>
      <c r="AF8">
        <v>85</v>
      </c>
      <c r="AG8">
        <v>3691749.9400000009</v>
      </c>
      <c r="AH8">
        <v>489853.8</v>
      </c>
      <c r="AI8">
        <v>401684.18709999998</v>
      </c>
      <c r="AJ8" s="29">
        <f>Table1[[#This Row],[Sum of Margin]]/Table1[[#This Row],[Sum of Revenue]]</f>
        <v>0.1326887811908517</v>
      </c>
      <c r="AK8" s="31">
        <f>Table1[[#This Row],[Sum of Margin]]-Table1[[#This Row],[Sum of Commission Earned]]</f>
        <v>88169.612900000007</v>
      </c>
    </row>
    <row r="9" spans="1:37" x14ac:dyDescent="0.25">
      <c r="A9" t="s">
        <v>99</v>
      </c>
      <c r="B9" s="30">
        <v>45680</v>
      </c>
      <c r="C9">
        <v>43369</v>
      </c>
      <c r="D9" s="31">
        <v>311638</v>
      </c>
      <c r="E9" s="31">
        <v>47544.95</v>
      </c>
      <c r="F9" t="s">
        <v>33</v>
      </c>
      <c r="G9">
        <v>1661</v>
      </c>
      <c r="H9" t="s">
        <v>10</v>
      </c>
      <c r="I9" t="s">
        <v>34</v>
      </c>
      <c r="J9" t="s">
        <v>11</v>
      </c>
      <c r="K9" s="34">
        <f t="shared" si="1"/>
        <v>848769.20000000007</v>
      </c>
      <c r="L9" s="29">
        <f>IF(I9="Product",IF(K9/'Commission Rate and Quota'!$D$3&lt;0.5,'Commission Rate and Quota'!$D$11,IF(K9/'Commission Rate and Quota'!$D$3&lt;0.75,'Commission Rate and Quota'!$D$12,IF(K9/'Commission Rate and Quota'!$D$3&lt;0.9,'Commission Rate and Quota'!$D$13,IF('Data (1 &amp; 2)'!K9/'Commission Rate and Quota'!$D$3&lt;1,'Commission Rate and Quota'!$D$14,IF('Data (1 &amp; 2)'!K9/'Commission Rate and Quota'!$D$3&lt;1.25,'Commission Rate and Quota'!$D$15,'Commission Rate and Quota'!$D$16))))),IF(K9/'Commission Rate and Quota'!$E$3&lt;0.5,'Commission Rate and Quota'!$E$11,IF(K9/'Commission Rate and Quota'!$E$3&lt;0.75,'Commission Rate and Quota'!$E$12,IF(K9/'Commission Rate and Quota'!$E$3&lt;0.9,'Commission Rate and Quota'!$E$13,IF(K9/'Commission Rate and Quota'!$E$3&lt;1,'Commission Rate and Quota'!$E$14,IF(K9/'Commission Rate and Quota'!$E$3&lt;1.25,'Commission Rate and Quota'!$E$15,'Commission Rate and Quota'!$E$16))))))</f>
        <v>7.0000000000000007E-2</v>
      </c>
      <c r="M9" s="34">
        <f t="shared" si="0"/>
        <v>21814.660000000003</v>
      </c>
      <c r="N9" s="35"/>
      <c r="U9" s="49">
        <v>41359</v>
      </c>
      <c r="V9" s="48">
        <v>540</v>
      </c>
      <c r="X9" s="49">
        <v>38966</v>
      </c>
      <c r="Y9" s="48">
        <v>57284.34</v>
      </c>
      <c r="AE9">
        <v>7.0000000000000007E-2</v>
      </c>
      <c r="AF9">
        <v>17</v>
      </c>
      <c r="AG9">
        <v>1348435.98</v>
      </c>
      <c r="AH9">
        <v>200644.22999999998</v>
      </c>
      <c r="AI9">
        <v>94390.518600000025</v>
      </c>
      <c r="AJ9" s="29">
        <f>Table1[[#This Row],[Sum of Margin]]/Table1[[#This Row],[Sum of Revenue]]</f>
        <v>0.14879774270039872</v>
      </c>
      <c r="AK9" s="31">
        <f>Table1[[#This Row],[Sum of Margin]]-Table1[[#This Row],[Sum of Commission Earned]]</f>
        <v>106253.71139999996</v>
      </c>
    </row>
    <row r="10" spans="1:37" x14ac:dyDescent="0.25">
      <c r="A10" t="s">
        <v>272</v>
      </c>
      <c r="B10" s="30">
        <v>45680</v>
      </c>
      <c r="C10">
        <v>170462</v>
      </c>
      <c r="D10" s="31">
        <v>8105.02</v>
      </c>
      <c r="E10" s="31">
        <v>405.02</v>
      </c>
      <c r="F10" t="s">
        <v>33</v>
      </c>
      <c r="G10">
        <v>1661</v>
      </c>
      <c r="H10" t="s">
        <v>10</v>
      </c>
      <c r="I10" t="s">
        <v>34</v>
      </c>
      <c r="J10" t="s">
        <v>11</v>
      </c>
      <c r="K10" s="34">
        <f t="shared" si="1"/>
        <v>856874.22000000009</v>
      </c>
      <c r="L10" s="29">
        <f>IF(I10="Product",IF(K10/'Commission Rate and Quota'!$D$3&lt;0.5,'Commission Rate and Quota'!$D$11,IF(K10/'Commission Rate and Quota'!$D$3&lt;0.75,'Commission Rate and Quota'!$D$12,IF(K10/'Commission Rate and Quota'!$D$3&lt;0.9,'Commission Rate and Quota'!$D$13,IF('Data (1 &amp; 2)'!K10/'Commission Rate and Quota'!$D$3&lt;1,'Commission Rate and Quota'!$D$14,IF('Data (1 &amp; 2)'!K10/'Commission Rate and Quota'!$D$3&lt;1.25,'Commission Rate and Quota'!$D$15,'Commission Rate and Quota'!$D$16))))),IF(K10/'Commission Rate and Quota'!$E$3&lt;0.5,'Commission Rate and Quota'!$E$11,IF(K10/'Commission Rate and Quota'!$E$3&lt;0.75,'Commission Rate and Quota'!$E$12,IF(K10/'Commission Rate and Quota'!$E$3&lt;0.9,'Commission Rate and Quota'!$E$13,IF(K10/'Commission Rate and Quota'!$E$3&lt;1,'Commission Rate and Quota'!$E$14,IF(K10/'Commission Rate and Quota'!$E$3&lt;1.25,'Commission Rate and Quota'!$E$15,'Commission Rate and Quota'!$E$16))))))</f>
        <v>7.0000000000000007E-2</v>
      </c>
      <c r="M10" s="34">
        <f t="shared" si="0"/>
        <v>567.35140000000013</v>
      </c>
      <c r="N10" s="35"/>
      <c r="O10" s="32" t="s">
        <v>311</v>
      </c>
      <c r="P10" t="s">
        <v>336</v>
      </c>
      <c r="Q10" t="s">
        <v>314</v>
      </c>
      <c r="R10" s="34" t="s">
        <v>313</v>
      </c>
      <c r="S10" t="s">
        <v>316</v>
      </c>
      <c r="U10" s="49">
        <v>43369</v>
      </c>
      <c r="V10" s="48">
        <v>6478.5</v>
      </c>
      <c r="X10" s="49">
        <v>39204</v>
      </c>
      <c r="Y10" s="48">
        <v>947.79</v>
      </c>
      <c r="AE10" t="s">
        <v>124</v>
      </c>
      <c r="AF10">
        <v>1</v>
      </c>
      <c r="AG10">
        <v>121328.21</v>
      </c>
      <c r="AH10">
        <v>18201.810000000001</v>
      </c>
      <c r="AI10">
        <v>8492.9747000000007</v>
      </c>
      <c r="AJ10" s="29">
        <f>Table1[[#This Row],[Sum of Margin]]/Table1[[#This Row],[Sum of Revenue]]</f>
        <v>0.15002125227100935</v>
      </c>
      <c r="AK10" s="31">
        <f>Table1[[#This Row],[Sum of Margin]]-Table1[[#This Row],[Sum of Commission Earned]]</f>
        <v>9708.8353000000006</v>
      </c>
    </row>
    <row r="11" spans="1:37" x14ac:dyDescent="0.25">
      <c r="A11" t="s">
        <v>272</v>
      </c>
      <c r="B11" s="30">
        <v>45680</v>
      </c>
      <c r="C11">
        <v>170462</v>
      </c>
      <c r="D11" s="31">
        <v>7088</v>
      </c>
      <c r="E11" s="31">
        <v>354.2</v>
      </c>
      <c r="F11" t="s">
        <v>33</v>
      </c>
      <c r="G11">
        <v>1661</v>
      </c>
      <c r="H11" t="s">
        <v>10</v>
      </c>
      <c r="I11" t="s">
        <v>34</v>
      </c>
      <c r="J11" t="s">
        <v>11</v>
      </c>
      <c r="K11" s="34">
        <f t="shared" si="1"/>
        <v>863962.22000000009</v>
      </c>
      <c r="L11" s="29">
        <f>IF(I11="Product",IF(K11/'Commission Rate and Quota'!$D$3&lt;0.5,'Commission Rate and Quota'!$D$11,IF(K11/'Commission Rate and Quota'!$D$3&lt;0.75,'Commission Rate and Quota'!$D$12,IF(K11/'Commission Rate and Quota'!$D$3&lt;0.9,'Commission Rate and Quota'!$D$13,IF('Data (1 &amp; 2)'!K11/'Commission Rate and Quota'!$D$3&lt;1,'Commission Rate and Quota'!$D$14,IF('Data (1 &amp; 2)'!K11/'Commission Rate and Quota'!$D$3&lt;1.25,'Commission Rate and Quota'!$D$15,'Commission Rate and Quota'!$D$16))))),IF(K11/'Commission Rate and Quota'!$E$3&lt;0.5,'Commission Rate and Quota'!$E$11,IF(K11/'Commission Rate and Quota'!$E$3&lt;0.75,'Commission Rate and Quota'!$E$12,IF(K11/'Commission Rate and Quota'!$E$3&lt;0.9,'Commission Rate and Quota'!$E$13,IF(K11/'Commission Rate and Quota'!$E$3&lt;1,'Commission Rate and Quota'!$E$14,IF(K11/'Commission Rate and Quota'!$E$3&lt;1.25,'Commission Rate and Quota'!$E$15,'Commission Rate and Quota'!$E$16))))))</f>
        <v>7.0000000000000007E-2</v>
      </c>
      <c r="M11" s="34">
        <f t="shared" si="0"/>
        <v>496.16</v>
      </c>
      <c r="N11" s="35"/>
      <c r="O11" s="33" t="s">
        <v>10</v>
      </c>
      <c r="P11" s="48">
        <v>14</v>
      </c>
      <c r="Q11" s="34">
        <v>330580</v>
      </c>
      <c r="R11" s="34">
        <v>130077.72000000002</v>
      </c>
      <c r="S11" s="34">
        <v>56136.191000000006</v>
      </c>
      <c r="U11" s="49">
        <v>44084</v>
      </c>
      <c r="V11" s="48">
        <v>3290.18</v>
      </c>
      <c r="X11" s="49">
        <v>39257</v>
      </c>
      <c r="Y11" s="48">
        <v>15750.87</v>
      </c>
      <c r="AE11" t="s">
        <v>272</v>
      </c>
      <c r="AF11">
        <v>6</v>
      </c>
      <c r="AG11">
        <v>305771.52000000002</v>
      </c>
      <c r="AH11">
        <v>30958.080000000002</v>
      </c>
      <c r="AI11">
        <v>21404.006400000002</v>
      </c>
      <c r="AJ11" s="29">
        <f>Table1[[#This Row],[Sum of Margin]]/Table1[[#This Row],[Sum of Revenue]]</f>
        <v>0.10124579293715778</v>
      </c>
      <c r="AK11" s="31">
        <f>Table1[[#This Row],[Sum of Margin]]-Table1[[#This Row],[Sum of Commission Earned]]</f>
        <v>9554.0735999999997</v>
      </c>
    </row>
    <row r="12" spans="1:37" x14ac:dyDescent="0.25">
      <c r="A12" t="s">
        <v>272</v>
      </c>
      <c r="B12" s="30">
        <v>45680</v>
      </c>
      <c r="C12">
        <v>170462</v>
      </c>
      <c r="D12" s="31">
        <v>84960</v>
      </c>
      <c r="E12" s="31">
        <v>16992</v>
      </c>
      <c r="F12" t="s">
        <v>33</v>
      </c>
      <c r="G12">
        <v>1661</v>
      </c>
      <c r="H12" t="s">
        <v>10</v>
      </c>
      <c r="I12" t="s">
        <v>34</v>
      </c>
      <c r="J12" t="s">
        <v>11</v>
      </c>
      <c r="K12" s="34">
        <f t="shared" si="1"/>
        <v>948922.22000000009</v>
      </c>
      <c r="L12" s="29">
        <f>IF(I12="Product",IF(K12/'Commission Rate and Quota'!$D$3&lt;0.5,'Commission Rate and Quota'!$D$11,IF(K12/'Commission Rate and Quota'!$D$3&lt;0.75,'Commission Rate and Quota'!$D$12,IF(K12/'Commission Rate and Quota'!$D$3&lt;0.9,'Commission Rate and Quota'!$D$13,IF('Data (1 &amp; 2)'!K12/'Commission Rate and Quota'!$D$3&lt;1,'Commission Rate and Quota'!$D$14,IF('Data (1 &amp; 2)'!K12/'Commission Rate and Quota'!$D$3&lt;1.25,'Commission Rate and Quota'!$D$15,'Commission Rate and Quota'!$D$16))))),IF(K12/'Commission Rate and Quota'!$E$3&lt;0.5,'Commission Rate and Quota'!$E$11,IF(K12/'Commission Rate and Quota'!$E$3&lt;0.75,'Commission Rate and Quota'!$E$12,IF(K12/'Commission Rate and Quota'!$E$3&lt;0.9,'Commission Rate and Quota'!$E$13,IF(K12/'Commission Rate and Quota'!$E$3&lt;1,'Commission Rate and Quota'!$E$14,IF(K12/'Commission Rate and Quota'!$E$3&lt;1.25,'Commission Rate and Quota'!$E$15,'Commission Rate and Quota'!$E$16))))))</f>
        <v>7.0000000000000007E-2</v>
      </c>
      <c r="M12" s="34">
        <f t="shared" si="0"/>
        <v>5947.2000000000007</v>
      </c>
      <c r="N12" s="35"/>
      <c r="O12" s="49">
        <v>0.1</v>
      </c>
      <c r="P12" s="48">
        <v>5</v>
      </c>
      <c r="Q12" s="34">
        <v>117273.8</v>
      </c>
      <c r="R12" s="34">
        <v>46089.880000000005</v>
      </c>
      <c r="S12" s="34">
        <v>11727.380000000001</v>
      </c>
      <c r="T12" s="31"/>
      <c r="U12" s="49">
        <v>44613</v>
      </c>
      <c r="V12" s="48">
        <v>38827</v>
      </c>
      <c r="X12" s="49">
        <v>41318</v>
      </c>
      <c r="Y12" s="48">
        <v>2836.5</v>
      </c>
      <c r="AE12" t="s">
        <v>126</v>
      </c>
      <c r="AF12">
        <v>2</v>
      </c>
      <c r="AG12">
        <v>94075.14</v>
      </c>
      <c r="AH12">
        <v>14113.67</v>
      </c>
      <c r="AI12">
        <v>6585.2598000000007</v>
      </c>
      <c r="AJ12" s="29">
        <f>Table1[[#This Row],[Sum of Margin]]/Table1[[#This Row],[Sum of Revenue]]</f>
        <v>0.15002550089215919</v>
      </c>
      <c r="AK12" s="31">
        <f>Table1[[#This Row],[Sum of Margin]]-Table1[[#This Row],[Sum of Commission Earned]]</f>
        <v>7528.4101999999993</v>
      </c>
    </row>
    <row r="13" spans="1:37" x14ac:dyDescent="0.25">
      <c r="A13" t="s">
        <v>272</v>
      </c>
      <c r="B13" s="30">
        <v>45680</v>
      </c>
      <c r="C13">
        <v>170462</v>
      </c>
      <c r="D13" s="31">
        <v>165591.74</v>
      </c>
      <c r="E13" s="31">
        <v>8274.86</v>
      </c>
      <c r="F13" t="s">
        <v>33</v>
      </c>
      <c r="G13">
        <v>1661</v>
      </c>
      <c r="H13" t="s">
        <v>10</v>
      </c>
      <c r="I13" t="s">
        <v>34</v>
      </c>
      <c r="J13" t="s">
        <v>11</v>
      </c>
      <c r="K13" s="34">
        <f t="shared" si="1"/>
        <v>1114513.96</v>
      </c>
      <c r="L13" s="29">
        <f>IF(I13="Product",IF(K13/'Commission Rate and Quota'!$D$3&lt;0.5,'Commission Rate and Quota'!$D$11,IF(K13/'Commission Rate and Quota'!$D$3&lt;0.75,'Commission Rate and Quota'!$D$12,IF(K13/'Commission Rate and Quota'!$D$3&lt;0.9,'Commission Rate and Quota'!$D$13,IF('Data (1 &amp; 2)'!K13/'Commission Rate and Quota'!$D$3&lt;1,'Commission Rate and Quota'!$D$14,IF('Data (1 &amp; 2)'!K13/'Commission Rate and Quota'!$D$3&lt;1.25,'Commission Rate and Quota'!$D$15,'Commission Rate and Quota'!$D$16))))),IF(K13/'Commission Rate and Quota'!$E$3&lt;0.5,'Commission Rate and Quota'!$E$11,IF(K13/'Commission Rate and Quota'!$E$3&lt;0.75,'Commission Rate and Quota'!$E$12,IF(K13/'Commission Rate and Quota'!$E$3&lt;0.9,'Commission Rate and Quota'!$E$13,IF(K13/'Commission Rate and Quota'!$E$3&lt;1,'Commission Rate and Quota'!$E$14,IF(K13/'Commission Rate and Quota'!$E$3&lt;1.25,'Commission Rate and Quota'!$E$15,'Commission Rate and Quota'!$E$16))))))</f>
        <v>7.0000000000000007E-2</v>
      </c>
      <c r="M13" s="34">
        <f t="shared" si="0"/>
        <v>11591.4218</v>
      </c>
      <c r="N13" s="35"/>
      <c r="O13" s="53" t="s">
        <v>105</v>
      </c>
      <c r="P13" s="48">
        <v>1</v>
      </c>
      <c r="Q13" s="34">
        <v>1718.5</v>
      </c>
      <c r="R13" s="34">
        <v>234.58</v>
      </c>
      <c r="S13" s="34">
        <v>171.85000000000002</v>
      </c>
      <c r="U13" s="49">
        <v>57609</v>
      </c>
      <c r="V13" s="48">
        <v>21270</v>
      </c>
      <c r="X13" s="49">
        <v>41359</v>
      </c>
      <c r="Y13" s="48">
        <v>71166.250000000015</v>
      </c>
      <c r="AE13" t="s">
        <v>125</v>
      </c>
      <c r="AF13">
        <v>1</v>
      </c>
      <c r="AG13">
        <v>320000</v>
      </c>
      <c r="AH13">
        <v>70272.5</v>
      </c>
      <c r="AI13">
        <v>22400.000000000004</v>
      </c>
      <c r="AJ13" s="29">
        <f>Table1[[#This Row],[Sum of Margin]]/Table1[[#This Row],[Sum of Revenue]]</f>
        <v>0.21960156250000001</v>
      </c>
      <c r="AK13" s="31">
        <f>Table1[[#This Row],[Sum of Margin]]-Table1[[#This Row],[Sum of Commission Earned]]</f>
        <v>47872.5</v>
      </c>
    </row>
    <row r="14" spans="1:37" x14ac:dyDescent="0.25">
      <c r="A14" t="s">
        <v>272</v>
      </c>
      <c r="B14" s="30">
        <v>45680</v>
      </c>
      <c r="C14">
        <v>170462</v>
      </c>
      <c r="D14" s="31">
        <v>24660</v>
      </c>
      <c r="E14" s="31">
        <v>4932</v>
      </c>
      <c r="F14" t="s">
        <v>33</v>
      </c>
      <c r="G14">
        <v>1661</v>
      </c>
      <c r="H14" t="s">
        <v>10</v>
      </c>
      <c r="I14" t="s">
        <v>34</v>
      </c>
      <c r="J14" t="s">
        <v>11</v>
      </c>
      <c r="K14" s="34">
        <f t="shared" si="1"/>
        <v>1139173.96</v>
      </c>
      <c r="L14" s="29">
        <f>IF(I14="Product",IF(K14/'Commission Rate and Quota'!$D$3&lt;0.5,'Commission Rate and Quota'!$D$11,IF(K14/'Commission Rate and Quota'!$D$3&lt;0.75,'Commission Rate and Quota'!$D$12,IF(K14/'Commission Rate and Quota'!$D$3&lt;0.9,'Commission Rate and Quota'!$D$13,IF('Data (1 &amp; 2)'!K14/'Commission Rate and Quota'!$D$3&lt;1,'Commission Rate and Quota'!$D$14,IF('Data (1 &amp; 2)'!K14/'Commission Rate and Quota'!$D$3&lt;1.25,'Commission Rate and Quota'!$D$15,'Commission Rate and Quota'!$D$16))))),IF(K14/'Commission Rate and Quota'!$E$3&lt;0.5,'Commission Rate and Quota'!$E$11,IF(K14/'Commission Rate and Quota'!$E$3&lt;0.75,'Commission Rate and Quota'!$E$12,IF(K14/'Commission Rate and Quota'!$E$3&lt;0.9,'Commission Rate and Quota'!$E$13,IF(K14/'Commission Rate and Quota'!$E$3&lt;1,'Commission Rate and Quota'!$E$14,IF(K14/'Commission Rate and Quota'!$E$3&lt;1.25,'Commission Rate and Quota'!$E$15,'Commission Rate and Quota'!$E$16))))))</f>
        <v>7.0000000000000007E-2</v>
      </c>
      <c r="M14" s="34">
        <f t="shared" si="0"/>
        <v>1726.2000000000003</v>
      </c>
      <c r="N14" s="35"/>
      <c r="O14" s="53" t="s">
        <v>282</v>
      </c>
      <c r="P14" s="48">
        <v>1</v>
      </c>
      <c r="Q14" s="34">
        <v>17380</v>
      </c>
      <c r="R14" s="34">
        <v>6315</v>
      </c>
      <c r="S14" s="34">
        <v>1738</v>
      </c>
      <c r="U14" s="49">
        <v>69202</v>
      </c>
      <c r="V14" s="48">
        <v>47105</v>
      </c>
      <c r="X14" s="49">
        <v>42770</v>
      </c>
      <c r="Y14" s="48">
        <v>3589.2299999999996</v>
      </c>
      <c r="AE14" t="s">
        <v>281</v>
      </c>
      <c r="AF14">
        <v>3</v>
      </c>
      <c r="AG14">
        <v>193895.26</v>
      </c>
      <c r="AH14">
        <v>19288.8</v>
      </c>
      <c r="AI14">
        <v>13572.668200000002</v>
      </c>
      <c r="AJ14" s="29">
        <f>Table1[[#This Row],[Sum of Margin]]/Table1[[#This Row],[Sum of Revenue]]</f>
        <v>9.9480513345194713E-2</v>
      </c>
      <c r="AK14" s="31">
        <f>Table1[[#This Row],[Sum of Margin]]-Table1[[#This Row],[Sum of Commission Earned]]</f>
        <v>5716.1317999999974</v>
      </c>
    </row>
    <row r="15" spans="1:37" x14ac:dyDescent="0.25">
      <c r="A15" t="s">
        <v>272</v>
      </c>
      <c r="B15" s="30">
        <v>45680</v>
      </c>
      <c r="C15">
        <v>170462</v>
      </c>
      <c r="D15" s="31">
        <v>15366.76</v>
      </c>
      <c r="E15" s="31">
        <v>0</v>
      </c>
      <c r="F15" t="s">
        <v>33</v>
      </c>
      <c r="G15">
        <v>1661</v>
      </c>
      <c r="H15" t="s">
        <v>10</v>
      </c>
      <c r="I15" t="s">
        <v>34</v>
      </c>
      <c r="J15" t="s">
        <v>11</v>
      </c>
      <c r="K15" s="34">
        <f t="shared" si="1"/>
        <v>1154540.72</v>
      </c>
      <c r="L15" s="29">
        <f>IF(I15="Product",IF(K15/'Commission Rate and Quota'!$D$3&lt;0.5,'Commission Rate and Quota'!$D$11,IF(K15/'Commission Rate and Quota'!$D$3&lt;0.75,'Commission Rate and Quota'!$D$12,IF(K15/'Commission Rate and Quota'!$D$3&lt;0.9,'Commission Rate and Quota'!$D$13,IF('Data (1 &amp; 2)'!K15/'Commission Rate and Quota'!$D$3&lt;1,'Commission Rate and Quota'!$D$14,IF('Data (1 &amp; 2)'!K15/'Commission Rate and Quota'!$D$3&lt;1.25,'Commission Rate and Quota'!$D$15,'Commission Rate and Quota'!$D$16))))),IF(K15/'Commission Rate and Quota'!$E$3&lt;0.5,'Commission Rate and Quota'!$E$11,IF(K15/'Commission Rate and Quota'!$E$3&lt;0.75,'Commission Rate and Quota'!$E$12,IF(K15/'Commission Rate and Quota'!$E$3&lt;0.9,'Commission Rate and Quota'!$E$13,IF(K15/'Commission Rate and Quota'!$E$3&lt;1,'Commission Rate and Quota'!$E$14,IF(K15/'Commission Rate and Quota'!$E$3&lt;1.25,'Commission Rate and Quota'!$E$15,'Commission Rate and Quota'!$E$16))))))</f>
        <v>7.0000000000000007E-2</v>
      </c>
      <c r="M15" s="34">
        <f t="shared" si="0"/>
        <v>1075.6732000000002</v>
      </c>
      <c r="N15" s="35"/>
      <c r="O15" s="53" t="s">
        <v>123</v>
      </c>
      <c r="P15" s="48">
        <v>2</v>
      </c>
      <c r="Q15" s="34">
        <v>53175</v>
      </c>
      <c r="R15" s="34">
        <v>21270</v>
      </c>
      <c r="S15" s="34">
        <v>5317.5</v>
      </c>
      <c r="U15" s="49">
        <v>69609</v>
      </c>
      <c r="V15" s="48">
        <v>0</v>
      </c>
      <c r="X15" s="49">
        <v>42879</v>
      </c>
      <c r="Y15" s="48">
        <v>7093.74</v>
      </c>
      <c r="AE15" t="s">
        <v>292</v>
      </c>
      <c r="AF15">
        <v>3</v>
      </c>
      <c r="AG15">
        <v>1727.8500000000001</v>
      </c>
      <c r="AH15">
        <v>264.42</v>
      </c>
      <c r="AI15">
        <v>120.94950000000001</v>
      </c>
      <c r="AJ15" s="29">
        <f>Table1[[#This Row],[Sum of Margin]]/Table1[[#This Row],[Sum of Revenue]]</f>
        <v>0.15303411754492577</v>
      </c>
      <c r="AK15" s="31">
        <f>Table1[[#This Row],[Sum of Margin]]-Table1[[#This Row],[Sum of Commission Earned]]</f>
        <v>143.47050000000002</v>
      </c>
    </row>
    <row r="16" spans="1:37" x14ac:dyDescent="0.25">
      <c r="A16" t="s">
        <v>281</v>
      </c>
      <c r="B16" s="30">
        <v>45690</v>
      </c>
      <c r="C16">
        <v>221356</v>
      </c>
      <c r="D16" s="31">
        <v>137350.26</v>
      </c>
      <c r="E16" s="31">
        <v>13733.8</v>
      </c>
      <c r="F16" t="s">
        <v>33</v>
      </c>
      <c r="G16">
        <v>1661</v>
      </c>
      <c r="H16" t="s">
        <v>10</v>
      </c>
      <c r="I16" t="s">
        <v>34</v>
      </c>
      <c r="J16" t="s">
        <v>11</v>
      </c>
      <c r="K16" s="34">
        <f t="shared" si="1"/>
        <v>1291890.98</v>
      </c>
      <c r="L16" s="29">
        <f>IF(I16="Product",IF(K16/'Commission Rate and Quota'!$D$3&lt;0.5,'Commission Rate and Quota'!$D$11,IF(K16/'Commission Rate and Quota'!$D$3&lt;0.75,'Commission Rate and Quota'!$D$12,IF(K16/'Commission Rate and Quota'!$D$3&lt;0.9,'Commission Rate and Quota'!$D$13,IF('Data (1 &amp; 2)'!K16/'Commission Rate and Quota'!$D$3&lt;1,'Commission Rate and Quota'!$D$14,IF('Data (1 &amp; 2)'!K16/'Commission Rate and Quota'!$D$3&lt;1.25,'Commission Rate and Quota'!$D$15,'Commission Rate and Quota'!$D$16))))),IF(K16/'Commission Rate and Quota'!$E$3&lt;0.5,'Commission Rate and Quota'!$E$11,IF(K16/'Commission Rate and Quota'!$E$3&lt;0.75,'Commission Rate and Quota'!$E$12,IF(K16/'Commission Rate and Quota'!$E$3&lt;0.9,'Commission Rate and Quota'!$E$13,IF(K16/'Commission Rate and Quota'!$E$3&lt;1,'Commission Rate and Quota'!$E$14,IF(K16/'Commission Rate and Quota'!$E$3&lt;1.25,'Commission Rate and Quota'!$E$15,'Commission Rate and Quota'!$E$16))))))</f>
        <v>7.0000000000000007E-2</v>
      </c>
      <c r="M16" s="34">
        <f t="shared" si="0"/>
        <v>9614.5182000000023</v>
      </c>
      <c r="N16" s="35"/>
      <c r="O16" s="53" t="s">
        <v>283</v>
      </c>
      <c r="P16" s="48">
        <v>1</v>
      </c>
      <c r="Q16" s="34">
        <v>45000.3</v>
      </c>
      <c r="R16" s="34">
        <v>18270.3</v>
      </c>
      <c r="S16" s="34">
        <v>4500.0300000000007</v>
      </c>
      <c r="U16" s="49">
        <v>70610</v>
      </c>
      <c r="V16" s="48">
        <v>209457.9</v>
      </c>
      <c r="X16" s="49">
        <v>43369</v>
      </c>
      <c r="Y16" s="48">
        <v>50190.95</v>
      </c>
      <c r="AE16" t="s">
        <v>99</v>
      </c>
      <c r="AF16">
        <v>1</v>
      </c>
      <c r="AG16">
        <v>311638</v>
      </c>
      <c r="AH16">
        <v>47544.95</v>
      </c>
      <c r="AI16">
        <v>21814.660000000003</v>
      </c>
      <c r="AJ16" s="29">
        <f>Table1[[#This Row],[Sum of Margin]]/Table1[[#This Row],[Sum of Revenue]]</f>
        <v>0.15256467439785903</v>
      </c>
      <c r="AK16" s="31">
        <f>Table1[[#This Row],[Sum of Margin]]-Table1[[#This Row],[Sum of Commission Earned]]</f>
        <v>25730.289999999994</v>
      </c>
    </row>
    <row r="17" spans="1:40" x14ac:dyDescent="0.25">
      <c r="A17" t="s">
        <v>281</v>
      </c>
      <c r="B17" s="30">
        <v>45690</v>
      </c>
      <c r="C17">
        <v>221356</v>
      </c>
      <c r="D17" s="31">
        <v>55555</v>
      </c>
      <c r="E17" s="31">
        <v>5555</v>
      </c>
      <c r="F17" t="s">
        <v>33</v>
      </c>
      <c r="G17">
        <v>1661</v>
      </c>
      <c r="H17" t="s">
        <v>10</v>
      </c>
      <c r="I17" t="s">
        <v>34</v>
      </c>
      <c r="J17" t="s">
        <v>11</v>
      </c>
      <c r="K17" s="34">
        <f t="shared" si="1"/>
        <v>1347445.98</v>
      </c>
      <c r="L17" s="29">
        <f>IF(I17="Product",IF(K17/'Commission Rate and Quota'!$D$3&lt;0.5,'Commission Rate and Quota'!$D$11,IF(K17/'Commission Rate and Quota'!$D$3&lt;0.75,'Commission Rate and Quota'!$D$12,IF(K17/'Commission Rate and Quota'!$D$3&lt;0.9,'Commission Rate and Quota'!$D$13,IF('Data (1 &amp; 2)'!K17/'Commission Rate and Quota'!$D$3&lt;1,'Commission Rate and Quota'!$D$14,IF('Data (1 &amp; 2)'!K17/'Commission Rate and Quota'!$D$3&lt;1.25,'Commission Rate and Quota'!$D$15,'Commission Rate and Quota'!$D$16))))),IF(K17/'Commission Rate and Quota'!$E$3&lt;0.5,'Commission Rate and Quota'!$E$11,IF(K17/'Commission Rate and Quota'!$E$3&lt;0.75,'Commission Rate and Quota'!$E$12,IF(K17/'Commission Rate and Quota'!$E$3&lt;0.9,'Commission Rate and Quota'!$E$13,IF(K17/'Commission Rate and Quota'!$E$3&lt;1,'Commission Rate and Quota'!$E$14,IF(K17/'Commission Rate and Quota'!$E$3&lt;1.25,'Commission Rate and Quota'!$E$15,'Commission Rate and Quota'!$E$16))))))</f>
        <v>7.0000000000000007E-2</v>
      </c>
      <c r="M17" s="34">
        <f t="shared" si="0"/>
        <v>3888.8500000000004</v>
      </c>
      <c r="N17" s="35"/>
      <c r="O17" s="49">
        <v>0.125</v>
      </c>
      <c r="P17" s="48">
        <v>1</v>
      </c>
      <c r="Q17" s="34">
        <v>13975</v>
      </c>
      <c r="R17" s="34">
        <v>6478.5</v>
      </c>
      <c r="S17" s="34">
        <v>1746.875</v>
      </c>
      <c r="U17" s="49">
        <v>79209</v>
      </c>
      <c r="V17" s="48">
        <v>666</v>
      </c>
      <c r="X17" s="49">
        <v>44084</v>
      </c>
      <c r="Y17" s="48">
        <v>38974.890000000007</v>
      </c>
      <c r="AE17">
        <v>0.09</v>
      </c>
      <c r="AF17">
        <v>14</v>
      </c>
      <c r="AG17">
        <v>855661.21000000008</v>
      </c>
      <c r="AH17">
        <v>117835.97</v>
      </c>
      <c r="AI17">
        <v>77009.508900000001</v>
      </c>
      <c r="AJ17" s="29">
        <f>Table1[[#This Row],[Sum of Margin]]/Table1[[#This Row],[Sum of Revenue]]</f>
        <v>0.13771334802006507</v>
      </c>
      <c r="AK17" s="31">
        <f>Table1[[#This Row],[Sum of Margin]]-Table1[[#This Row],[Sum of Commission Earned]]</f>
        <v>40826.4611</v>
      </c>
    </row>
    <row r="18" spans="1:40" x14ac:dyDescent="0.25">
      <c r="A18" t="s">
        <v>281</v>
      </c>
      <c r="B18" s="30">
        <v>45690</v>
      </c>
      <c r="C18">
        <v>221356</v>
      </c>
      <c r="D18" s="31">
        <v>990</v>
      </c>
      <c r="E18" s="31">
        <v>0</v>
      </c>
      <c r="F18" t="s">
        <v>33</v>
      </c>
      <c r="G18">
        <v>1661</v>
      </c>
      <c r="H18" t="s">
        <v>10</v>
      </c>
      <c r="I18" t="s">
        <v>34</v>
      </c>
      <c r="J18" t="s">
        <v>11</v>
      </c>
      <c r="K18" s="34">
        <f t="shared" si="1"/>
        <v>1348435.98</v>
      </c>
      <c r="L18" s="29">
        <f>IF(I18="Product",IF(K18/'Commission Rate and Quota'!$D$3&lt;0.5,'Commission Rate and Quota'!$D$11,IF(K18/'Commission Rate and Quota'!$D$3&lt;0.75,'Commission Rate and Quota'!$D$12,IF(K18/'Commission Rate and Quota'!$D$3&lt;0.9,'Commission Rate and Quota'!$D$13,IF('Data (1 &amp; 2)'!K18/'Commission Rate and Quota'!$D$3&lt;1,'Commission Rate and Quota'!$D$14,IF('Data (1 &amp; 2)'!K18/'Commission Rate and Quota'!$D$3&lt;1.25,'Commission Rate and Quota'!$D$15,'Commission Rate and Quota'!$D$16))))),IF(K18/'Commission Rate and Quota'!$E$3&lt;0.5,'Commission Rate and Quota'!$E$11,IF(K18/'Commission Rate and Quota'!$E$3&lt;0.75,'Commission Rate and Quota'!$E$12,IF(K18/'Commission Rate and Quota'!$E$3&lt;0.9,'Commission Rate and Quota'!$E$13,IF(K18/'Commission Rate and Quota'!$E$3&lt;1,'Commission Rate and Quota'!$E$14,IF(K18/'Commission Rate and Quota'!$E$3&lt;1.25,'Commission Rate and Quota'!$E$15,'Commission Rate and Quota'!$E$16))))))</f>
        <v>7.0000000000000007E-2</v>
      </c>
      <c r="M18" s="34">
        <f t="shared" si="0"/>
        <v>69.300000000000011</v>
      </c>
      <c r="N18" s="35"/>
      <c r="O18" s="53" t="s">
        <v>100</v>
      </c>
      <c r="P18" s="48">
        <v>1</v>
      </c>
      <c r="Q18" s="34">
        <v>13975</v>
      </c>
      <c r="R18" s="34">
        <v>6478.5</v>
      </c>
      <c r="S18" s="34">
        <v>1746.875</v>
      </c>
      <c r="U18" s="49">
        <v>121409</v>
      </c>
      <c r="V18" s="48">
        <v>22338.74</v>
      </c>
      <c r="X18" s="49">
        <v>56586</v>
      </c>
      <c r="Y18" s="48">
        <v>40364.239999999998</v>
      </c>
      <c r="AE18" t="s">
        <v>102</v>
      </c>
      <c r="AF18">
        <v>1</v>
      </c>
      <c r="AG18">
        <v>49014.7</v>
      </c>
      <c r="AH18">
        <v>5367.22</v>
      </c>
      <c r="AI18">
        <v>4411.3229999999994</v>
      </c>
      <c r="AJ18" s="29">
        <f>Table1[[#This Row],[Sum of Margin]]/Table1[[#This Row],[Sum of Revenue]]</f>
        <v>0.10950225136540671</v>
      </c>
      <c r="AK18" s="31">
        <f>Table1[[#This Row],[Sum of Margin]]-Table1[[#This Row],[Sum of Commission Earned]]</f>
        <v>955.89700000000084</v>
      </c>
    </row>
    <row r="19" spans="1:40" x14ac:dyDescent="0.25">
      <c r="A19" t="s">
        <v>127</v>
      </c>
      <c r="B19" s="30">
        <v>45701</v>
      </c>
      <c r="C19">
        <v>57609</v>
      </c>
      <c r="D19" s="31">
        <v>558691.53</v>
      </c>
      <c r="E19" s="31">
        <v>100559.89</v>
      </c>
      <c r="F19" t="s">
        <v>33</v>
      </c>
      <c r="G19">
        <v>1661</v>
      </c>
      <c r="H19" t="s">
        <v>10</v>
      </c>
      <c r="I19" t="s">
        <v>34</v>
      </c>
      <c r="J19" t="s">
        <v>11</v>
      </c>
      <c r="K19" s="34">
        <f t="shared" si="1"/>
        <v>1907127.51</v>
      </c>
      <c r="L19" s="29">
        <f>IF(I19="Product",IF(K19/'Commission Rate and Quota'!$D$3&lt;0.5,'Commission Rate and Quota'!$D$11,IF(K19/'Commission Rate and Quota'!$D$3&lt;0.75,'Commission Rate and Quota'!$D$12,IF(K19/'Commission Rate and Quota'!$D$3&lt;0.9,'Commission Rate and Quota'!$D$13,IF('Data (1 &amp; 2)'!K19/'Commission Rate and Quota'!$D$3&lt;1,'Commission Rate and Quota'!$D$14,IF('Data (1 &amp; 2)'!K19/'Commission Rate and Quota'!$D$3&lt;1.25,'Commission Rate and Quota'!$D$15,'Commission Rate and Quota'!$D$16))))),IF(K19/'Commission Rate and Quota'!$E$3&lt;0.5,'Commission Rate and Quota'!$E$11,IF(K19/'Commission Rate and Quota'!$E$3&lt;0.75,'Commission Rate and Quota'!$E$12,IF(K19/'Commission Rate and Quota'!$E$3&lt;0.9,'Commission Rate and Quota'!$E$13,IF(K19/'Commission Rate and Quota'!$E$3&lt;1,'Commission Rate and Quota'!$E$14,IF(K19/'Commission Rate and Quota'!$E$3&lt;1.25,'Commission Rate and Quota'!$E$15,'Commission Rate and Quota'!$E$16))))))</f>
        <v>0.09</v>
      </c>
      <c r="M19" s="34">
        <f t="shared" si="0"/>
        <v>50282.237699999998</v>
      </c>
      <c r="N19" s="35"/>
      <c r="O19" s="49">
        <v>0.14000000000000001</v>
      </c>
      <c r="P19" s="48">
        <v>2</v>
      </c>
      <c r="Q19" s="34">
        <v>72750</v>
      </c>
      <c r="R19" s="34">
        <v>22458.74</v>
      </c>
      <c r="S19" s="34">
        <v>10185.000000000002</v>
      </c>
      <c r="U19" s="49">
        <v>164679</v>
      </c>
      <c r="V19" s="48">
        <v>235.45</v>
      </c>
      <c r="X19" s="49">
        <v>57609</v>
      </c>
      <c r="Y19" s="48">
        <v>208756.50999999998</v>
      </c>
      <c r="AE19" t="s">
        <v>103</v>
      </c>
      <c r="AF19">
        <v>1</v>
      </c>
      <c r="AG19">
        <v>125875</v>
      </c>
      <c r="AH19">
        <v>5137.76</v>
      </c>
      <c r="AI19">
        <v>11328.75</v>
      </c>
      <c r="AJ19" s="29">
        <f>Table1[[#This Row],[Sum of Margin]]/Table1[[#This Row],[Sum of Revenue]]</f>
        <v>4.0816365441906657E-2</v>
      </c>
      <c r="AK19" s="31">
        <f>Table1[[#This Row],[Sum of Margin]]-Table1[[#This Row],[Sum of Commission Earned]]</f>
        <v>-6190.99</v>
      </c>
    </row>
    <row r="20" spans="1:40" x14ac:dyDescent="0.25">
      <c r="A20" t="s">
        <v>102</v>
      </c>
      <c r="B20" s="30">
        <v>45707</v>
      </c>
      <c r="C20">
        <v>44084</v>
      </c>
      <c r="D20" s="31">
        <v>49014.7</v>
      </c>
      <c r="E20" s="31">
        <v>5367.22</v>
      </c>
      <c r="F20" t="s">
        <v>33</v>
      </c>
      <c r="G20">
        <v>1661</v>
      </c>
      <c r="H20" t="s">
        <v>10</v>
      </c>
      <c r="I20" t="s">
        <v>34</v>
      </c>
      <c r="J20" t="s">
        <v>11</v>
      </c>
      <c r="K20" s="34">
        <f t="shared" si="1"/>
        <v>1956142.21</v>
      </c>
      <c r="L20" s="29">
        <f>IF(I20="Product",IF(K20/'Commission Rate and Quota'!$D$3&lt;0.5,'Commission Rate and Quota'!$D$11,IF(K20/'Commission Rate and Quota'!$D$3&lt;0.75,'Commission Rate and Quota'!$D$12,IF(K20/'Commission Rate and Quota'!$D$3&lt;0.9,'Commission Rate and Quota'!$D$13,IF('Data (1 &amp; 2)'!K20/'Commission Rate and Quota'!$D$3&lt;1,'Commission Rate and Quota'!$D$14,IF('Data (1 &amp; 2)'!K20/'Commission Rate and Quota'!$D$3&lt;1.25,'Commission Rate and Quota'!$D$15,'Commission Rate and Quota'!$D$16))))),IF(K20/'Commission Rate and Quota'!$E$3&lt;0.5,'Commission Rate and Quota'!$E$11,IF(K20/'Commission Rate and Quota'!$E$3&lt;0.75,'Commission Rate and Quota'!$E$12,IF(K20/'Commission Rate and Quota'!$E$3&lt;0.9,'Commission Rate and Quota'!$E$13,IF(K20/'Commission Rate and Quota'!$E$3&lt;1,'Commission Rate and Quota'!$E$14,IF(K20/'Commission Rate and Quota'!$E$3&lt;1.25,'Commission Rate and Quota'!$E$15,'Commission Rate and Quota'!$E$16))))))</f>
        <v>0.09</v>
      </c>
      <c r="M20" s="34">
        <f t="shared" si="0"/>
        <v>4411.3229999999994</v>
      </c>
      <c r="N20" s="35"/>
      <c r="O20" s="53" t="s">
        <v>165</v>
      </c>
      <c r="P20" s="48">
        <v>1</v>
      </c>
      <c r="Q20" s="34">
        <v>72450</v>
      </c>
      <c r="R20" s="34">
        <v>22338.74</v>
      </c>
      <c r="S20" s="34">
        <v>10143.000000000002</v>
      </c>
      <c r="U20" s="49">
        <v>166022</v>
      </c>
      <c r="V20" s="48">
        <v>24700</v>
      </c>
      <c r="X20" s="49">
        <v>58426</v>
      </c>
      <c r="Y20" s="48">
        <v>59.23</v>
      </c>
      <c r="AE20" t="s">
        <v>104</v>
      </c>
      <c r="AF20">
        <v>1</v>
      </c>
      <c r="AG20">
        <v>13482.9</v>
      </c>
      <c r="AH20">
        <v>1139.4000000000001</v>
      </c>
      <c r="AI20">
        <v>1213.461</v>
      </c>
      <c r="AJ20" s="29">
        <f>Table1[[#This Row],[Sum of Margin]]/Table1[[#This Row],[Sum of Revenue]]</f>
        <v>8.4507042253521139E-2</v>
      </c>
      <c r="AK20" s="31">
        <f>Table1[[#This Row],[Sum of Margin]]-Table1[[#This Row],[Sum of Commission Earned]]</f>
        <v>-74.060999999999922</v>
      </c>
    </row>
    <row r="21" spans="1:40" x14ac:dyDescent="0.25">
      <c r="A21" t="s">
        <v>128</v>
      </c>
      <c r="B21" s="30">
        <v>45708</v>
      </c>
      <c r="C21">
        <v>57609</v>
      </c>
      <c r="D21" s="31">
        <v>49422.94</v>
      </c>
      <c r="E21" s="31">
        <v>2469.7399999999998</v>
      </c>
      <c r="F21" t="s">
        <v>33</v>
      </c>
      <c r="G21">
        <v>1661</v>
      </c>
      <c r="H21" t="s">
        <v>10</v>
      </c>
      <c r="I21" t="s">
        <v>34</v>
      </c>
      <c r="J21" t="s">
        <v>11</v>
      </c>
      <c r="K21" s="34">
        <f t="shared" si="1"/>
        <v>2005565.15</v>
      </c>
      <c r="L21" s="29">
        <f>IF(I21="Product",IF(K21/'Commission Rate and Quota'!$D$3&lt;0.5,'Commission Rate and Quota'!$D$11,IF(K21/'Commission Rate and Quota'!$D$3&lt;0.75,'Commission Rate and Quota'!$D$12,IF(K21/'Commission Rate and Quota'!$D$3&lt;0.9,'Commission Rate and Quota'!$D$13,IF('Data (1 &amp; 2)'!K21/'Commission Rate and Quota'!$D$3&lt;1,'Commission Rate and Quota'!$D$14,IF('Data (1 &amp; 2)'!K21/'Commission Rate and Quota'!$D$3&lt;1.25,'Commission Rate and Quota'!$D$15,'Commission Rate and Quota'!$D$16))))),IF(K21/'Commission Rate and Quota'!$E$3&lt;0.5,'Commission Rate and Quota'!$E$11,IF(K21/'Commission Rate and Quota'!$E$3&lt;0.75,'Commission Rate and Quota'!$E$12,IF(K21/'Commission Rate and Quota'!$E$3&lt;0.9,'Commission Rate and Quota'!$E$13,IF(K21/'Commission Rate and Quota'!$E$3&lt;1,'Commission Rate and Quota'!$E$14,IF(K21/'Commission Rate and Quota'!$E$3&lt;1.25,'Commission Rate and Quota'!$E$15,'Commission Rate and Quota'!$E$16))))))</f>
        <v>0.09</v>
      </c>
      <c r="M21" s="34">
        <f t="shared" si="0"/>
        <v>4448.0645999999997</v>
      </c>
      <c r="N21" s="35"/>
      <c r="O21" s="53" t="s">
        <v>270</v>
      </c>
      <c r="P21" s="48">
        <v>1</v>
      </c>
      <c r="Q21" s="34">
        <v>300</v>
      </c>
      <c r="R21" s="34">
        <v>120</v>
      </c>
      <c r="S21" s="34">
        <v>42.000000000000007</v>
      </c>
      <c r="U21" s="49">
        <v>167324</v>
      </c>
      <c r="V21" s="48">
        <v>18046</v>
      </c>
      <c r="X21" s="49">
        <v>66508</v>
      </c>
      <c r="Y21" s="48">
        <v>36599.980000000003</v>
      </c>
      <c r="AE21" t="s">
        <v>164</v>
      </c>
      <c r="AF21">
        <v>1</v>
      </c>
      <c r="AG21">
        <v>1208.8800000000001</v>
      </c>
      <c r="AH21">
        <v>120.88</v>
      </c>
      <c r="AI21">
        <v>108.7992</v>
      </c>
      <c r="AJ21" s="29">
        <f>Table1[[#This Row],[Sum of Margin]]/Table1[[#This Row],[Sum of Revenue]]</f>
        <v>9.9993382304281633E-2</v>
      </c>
      <c r="AK21" s="31">
        <f>Table1[[#This Row],[Sum of Margin]]-Table1[[#This Row],[Sum of Commission Earned]]</f>
        <v>12.080799999999996</v>
      </c>
    </row>
    <row r="22" spans="1:40" x14ac:dyDescent="0.25">
      <c r="A22" t="s">
        <v>128</v>
      </c>
      <c r="B22" s="30">
        <v>45708</v>
      </c>
      <c r="C22">
        <v>57609</v>
      </c>
      <c r="D22" s="31">
        <v>246.7</v>
      </c>
      <c r="E22" s="31">
        <v>0</v>
      </c>
      <c r="F22" t="s">
        <v>33</v>
      </c>
      <c r="G22">
        <v>1661</v>
      </c>
      <c r="H22" t="s">
        <v>10</v>
      </c>
      <c r="I22" t="s">
        <v>34</v>
      </c>
      <c r="J22" t="s">
        <v>11</v>
      </c>
      <c r="K22" s="34">
        <f t="shared" si="1"/>
        <v>2005811.8499999999</v>
      </c>
      <c r="L22" s="29">
        <f>IF(I22="Product",IF(K22/'Commission Rate and Quota'!$D$3&lt;0.5,'Commission Rate and Quota'!$D$11,IF(K22/'Commission Rate and Quota'!$D$3&lt;0.75,'Commission Rate and Quota'!$D$12,IF(K22/'Commission Rate and Quota'!$D$3&lt;0.9,'Commission Rate and Quota'!$D$13,IF('Data (1 &amp; 2)'!K22/'Commission Rate and Quota'!$D$3&lt;1,'Commission Rate and Quota'!$D$14,IF('Data (1 &amp; 2)'!K22/'Commission Rate and Quota'!$D$3&lt;1.25,'Commission Rate and Quota'!$D$15,'Commission Rate and Quota'!$D$16))))),IF(K22/'Commission Rate and Quota'!$E$3&lt;0.5,'Commission Rate and Quota'!$E$11,IF(K22/'Commission Rate and Quota'!$E$3&lt;0.75,'Commission Rate and Quota'!$E$12,IF(K22/'Commission Rate and Quota'!$E$3&lt;0.9,'Commission Rate and Quota'!$E$13,IF(K22/'Commission Rate and Quota'!$E$3&lt;1,'Commission Rate and Quota'!$E$14,IF(K22/'Commission Rate and Quota'!$E$3&lt;1.25,'Commission Rate and Quota'!$E$15,'Commission Rate and Quota'!$E$16))))))</f>
        <v>0.09</v>
      </c>
      <c r="M22" s="34">
        <f t="shared" si="0"/>
        <v>22.202999999999999</v>
      </c>
      <c r="N22" s="35"/>
      <c r="O22" s="49">
        <v>0.22500000000000001</v>
      </c>
      <c r="P22" s="48">
        <v>2</v>
      </c>
      <c r="Q22" s="34">
        <v>23100</v>
      </c>
      <c r="R22" s="34">
        <v>10050</v>
      </c>
      <c r="S22" s="34">
        <v>5197.5</v>
      </c>
      <c r="U22" s="49">
        <v>167672</v>
      </c>
      <c r="V22" s="48">
        <v>2173.4</v>
      </c>
      <c r="X22" s="49">
        <v>67123</v>
      </c>
      <c r="Y22" s="48">
        <v>11600</v>
      </c>
      <c r="AE22" t="s">
        <v>128</v>
      </c>
      <c r="AF22">
        <v>2</v>
      </c>
      <c r="AG22">
        <v>49669.64</v>
      </c>
      <c r="AH22">
        <v>2469.7399999999998</v>
      </c>
      <c r="AI22">
        <v>4470.2676000000001</v>
      </c>
      <c r="AJ22" s="29">
        <f>Table1[[#This Row],[Sum of Margin]]/Table1[[#This Row],[Sum of Revenue]]</f>
        <v>4.9723331999185008E-2</v>
      </c>
      <c r="AK22" s="31">
        <f>Table1[[#This Row],[Sum of Margin]]-Table1[[#This Row],[Sum of Commission Earned]]</f>
        <v>-2000.5276000000003</v>
      </c>
      <c r="AM22" s="32" t="s">
        <v>311</v>
      </c>
      <c r="AN22" t="s">
        <v>365</v>
      </c>
    </row>
    <row r="23" spans="1:40" x14ac:dyDescent="0.25">
      <c r="A23" t="s">
        <v>129</v>
      </c>
      <c r="B23" s="30">
        <v>45708</v>
      </c>
      <c r="C23">
        <v>57609</v>
      </c>
      <c r="D23" s="31">
        <v>4874.0200000000004</v>
      </c>
      <c r="E23" s="31">
        <v>438.66</v>
      </c>
      <c r="F23" t="s">
        <v>33</v>
      </c>
      <c r="G23">
        <v>1661</v>
      </c>
      <c r="H23" t="s">
        <v>10</v>
      </c>
      <c r="I23" t="s">
        <v>34</v>
      </c>
      <c r="J23" t="s">
        <v>11</v>
      </c>
      <c r="K23" s="34">
        <f t="shared" si="1"/>
        <v>2010685.8699999999</v>
      </c>
      <c r="L23" s="29">
        <f>IF(I23="Product",IF(K23/'Commission Rate and Quota'!$D$3&lt;0.5,'Commission Rate and Quota'!$D$11,IF(K23/'Commission Rate and Quota'!$D$3&lt;0.75,'Commission Rate and Quota'!$D$12,IF(K23/'Commission Rate and Quota'!$D$3&lt;0.9,'Commission Rate and Quota'!$D$13,IF('Data (1 &amp; 2)'!K23/'Commission Rate and Quota'!$D$3&lt;1,'Commission Rate and Quota'!$D$14,IF('Data (1 &amp; 2)'!K23/'Commission Rate and Quota'!$D$3&lt;1.25,'Commission Rate and Quota'!$D$15,'Commission Rate and Quota'!$D$16))))),IF(K23/'Commission Rate and Quota'!$E$3&lt;0.5,'Commission Rate and Quota'!$E$11,IF(K23/'Commission Rate and Quota'!$E$3&lt;0.75,'Commission Rate and Quota'!$E$12,IF(K23/'Commission Rate and Quota'!$E$3&lt;0.9,'Commission Rate and Quota'!$E$13,IF(K23/'Commission Rate and Quota'!$E$3&lt;1,'Commission Rate and Quota'!$E$14,IF(K23/'Commission Rate and Quota'!$E$3&lt;1.25,'Commission Rate and Quota'!$E$15,'Commission Rate and Quota'!$E$16))))))</f>
        <v>0.09</v>
      </c>
      <c r="M23" s="34">
        <f t="shared" si="0"/>
        <v>438.66180000000003</v>
      </c>
      <c r="N23" s="35"/>
      <c r="O23" s="53" t="s">
        <v>37</v>
      </c>
      <c r="P23" s="48">
        <v>1</v>
      </c>
      <c r="Q23" s="34">
        <v>1500</v>
      </c>
      <c r="R23" s="34">
        <v>600</v>
      </c>
      <c r="S23" s="34">
        <v>337.5</v>
      </c>
      <c r="U23" s="49">
        <v>168699</v>
      </c>
      <c r="V23" s="48">
        <v>570</v>
      </c>
      <c r="X23" s="49">
        <v>69202</v>
      </c>
      <c r="Y23" s="48">
        <v>42585.399999999994</v>
      </c>
      <c r="AE23" t="s">
        <v>127</v>
      </c>
      <c r="AF23">
        <v>1</v>
      </c>
      <c r="AG23">
        <v>558691.53</v>
      </c>
      <c r="AH23">
        <v>100559.89</v>
      </c>
      <c r="AI23">
        <v>50282.237699999998</v>
      </c>
      <c r="AJ23" s="29">
        <f>Table1[[#This Row],[Sum of Margin]]/Table1[[#This Row],[Sum of Revenue]]</f>
        <v>0.17999179260870482</v>
      </c>
      <c r="AK23" s="31">
        <f>Table1[[#This Row],[Sum of Margin]]-Table1[[#This Row],[Sum of Commission Earned]]</f>
        <v>50277.652300000002</v>
      </c>
      <c r="AM23" s="80" t="s">
        <v>366</v>
      </c>
      <c r="AN23" s="34">
        <v>-15447.601500000001</v>
      </c>
    </row>
    <row r="24" spans="1:40" x14ac:dyDescent="0.25">
      <c r="A24" t="s">
        <v>129</v>
      </c>
      <c r="B24" s="30">
        <v>45708</v>
      </c>
      <c r="C24">
        <v>57609</v>
      </c>
      <c r="D24" s="31">
        <v>1221.82</v>
      </c>
      <c r="E24" s="31">
        <v>109.96</v>
      </c>
      <c r="F24" t="s">
        <v>33</v>
      </c>
      <c r="G24">
        <v>1661</v>
      </c>
      <c r="H24" t="s">
        <v>10</v>
      </c>
      <c r="I24" t="s">
        <v>34</v>
      </c>
      <c r="J24" t="s">
        <v>11</v>
      </c>
      <c r="K24" s="34">
        <f t="shared" si="1"/>
        <v>2011907.69</v>
      </c>
      <c r="L24" s="29">
        <f>IF(I24="Product",IF(K24/'Commission Rate and Quota'!$D$3&lt;0.5,'Commission Rate and Quota'!$D$11,IF(K24/'Commission Rate and Quota'!$D$3&lt;0.75,'Commission Rate and Quota'!$D$12,IF(K24/'Commission Rate and Quota'!$D$3&lt;0.9,'Commission Rate and Quota'!$D$13,IF('Data (1 &amp; 2)'!K24/'Commission Rate and Quota'!$D$3&lt;1,'Commission Rate and Quota'!$D$14,IF('Data (1 &amp; 2)'!K24/'Commission Rate and Quota'!$D$3&lt;1.25,'Commission Rate and Quota'!$D$15,'Commission Rate and Quota'!$D$16))))),IF(K24/'Commission Rate and Quota'!$E$3&lt;0.5,'Commission Rate and Quota'!$E$11,IF(K24/'Commission Rate and Quota'!$E$3&lt;0.75,'Commission Rate and Quota'!$E$12,IF(K24/'Commission Rate and Quota'!$E$3&lt;0.9,'Commission Rate and Quota'!$E$13,IF(K24/'Commission Rate and Quota'!$E$3&lt;1,'Commission Rate and Quota'!$E$14,IF(K24/'Commission Rate and Quota'!$E$3&lt;1.25,'Commission Rate and Quota'!$E$15,'Commission Rate and Quota'!$E$16))))))</f>
        <v>0.09</v>
      </c>
      <c r="M24" s="34">
        <f t="shared" si="0"/>
        <v>109.96379999999999</v>
      </c>
      <c r="N24" s="35"/>
      <c r="O24" s="53" t="s">
        <v>270</v>
      </c>
      <c r="P24" s="48">
        <v>1</v>
      </c>
      <c r="Q24" s="34">
        <v>21600</v>
      </c>
      <c r="R24" s="34">
        <v>9450</v>
      </c>
      <c r="S24" s="34">
        <v>4860</v>
      </c>
      <c r="U24" s="49">
        <v>169385</v>
      </c>
      <c r="V24" s="48">
        <v>25070</v>
      </c>
      <c r="X24" s="49">
        <v>69609</v>
      </c>
      <c r="Y24" s="48">
        <v>7226.38</v>
      </c>
      <c r="AE24" t="s">
        <v>129</v>
      </c>
      <c r="AF24">
        <v>3</v>
      </c>
      <c r="AG24">
        <v>6476.83</v>
      </c>
      <c r="AH24">
        <v>548.62</v>
      </c>
      <c r="AI24">
        <v>582.91470000000004</v>
      </c>
      <c r="AJ24" s="29">
        <f>Table1[[#This Row],[Sum of Margin]]/Table1[[#This Row],[Sum of Revenue]]</f>
        <v>8.4705017732440102E-2</v>
      </c>
      <c r="AK24" s="31">
        <f>Table1[[#This Row],[Sum of Margin]]-Table1[[#This Row],[Sum of Commission Earned]]</f>
        <v>-34.294700000000034</v>
      </c>
      <c r="AM24" s="80" t="s">
        <v>367</v>
      </c>
      <c r="AN24" s="34">
        <v>-22310.193799999997</v>
      </c>
    </row>
    <row r="25" spans="1:40" x14ac:dyDescent="0.25">
      <c r="A25" t="s">
        <v>129</v>
      </c>
      <c r="B25" s="30">
        <v>45708</v>
      </c>
      <c r="C25">
        <v>57609</v>
      </c>
      <c r="D25" s="31">
        <v>380.99</v>
      </c>
      <c r="E25" s="31">
        <v>0</v>
      </c>
      <c r="F25" t="s">
        <v>33</v>
      </c>
      <c r="G25">
        <v>1661</v>
      </c>
      <c r="H25" t="s">
        <v>10</v>
      </c>
      <c r="I25" t="s">
        <v>34</v>
      </c>
      <c r="J25" t="s">
        <v>11</v>
      </c>
      <c r="K25" s="34">
        <f t="shared" si="1"/>
        <v>2012288.68</v>
      </c>
      <c r="L25" s="29">
        <f>IF(I25="Product",IF(K25/'Commission Rate and Quota'!$D$3&lt;0.5,'Commission Rate and Quota'!$D$11,IF(K25/'Commission Rate and Quota'!$D$3&lt;0.75,'Commission Rate and Quota'!$D$12,IF(K25/'Commission Rate and Quota'!$D$3&lt;0.9,'Commission Rate and Quota'!$D$13,IF('Data (1 &amp; 2)'!K25/'Commission Rate and Quota'!$D$3&lt;1,'Commission Rate and Quota'!$D$14,IF('Data (1 &amp; 2)'!K25/'Commission Rate and Quota'!$D$3&lt;1.25,'Commission Rate and Quota'!$D$15,'Commission Rate and Quota'!$D$16))))),IF(K25/'Commission Rate and Quota'!$E$3&lt;0.5,'Commission Rate and Quota'!$E$11,IF(K25/'Commission Rate and Quota'!$E$3&lt;0.75,'Commission Rate and Quota'!$E$12,IF(K25/'Commission Rate and Quota'!$E$3&lt;0.9,'Commission Rate and Quota'!$E$13,IF(K25/'Commission Rate and Quota'!$E$3&lt;1,'Commission Rate and Quota'!$E$14,IF(K25/'Commission Rate and Quota'!$E$3&lt;1.25,'Commission Rate and Quota'!$E$15,'Commission Rate and Quota'!$E$16))))))</f>
        <v>0.09</v>
      </c>
      <c r="M25" s="34">
        <f t="shared" si="0"/>
        <v>34.289099999999998</v>
      </c>
      <c r="N25" s="35"/>
      <c r="O25" s="49">
        <v>0.25</v>
      </c>
      <c r="P25" s="48">
        <v>2</v>
      </c>
      <c r="Q25" s="34">
        <v>56510</v>
      </c>
      <c r="R25" s="34">
        <v>26161</v>
      </c>
      <c r="S25" s="34">
        <v>14127.5</v>
      </c>
      <c r="U25" s="49">
        <v>170447</v>
      </c>
      <c r="V25" s="48">
        <v>9570</v>
      </c>
      <c r="X25" s="49">
        <v>70484</v>
      </c>
      <c r="Y25" s="48">
        <v>23940</v>
      </c>
      <c r="AE25" t="s">
        <v>106</v>
      </c>
      <c r="AF25">
        <v>3</v>
      </c>
      <c r="AG25">
        <v>46696.13</v>
      </c>
      <c r="AH25">
        <v>1946.8600000000001</v>
      </c>
      <c r="AI25">
        <v>4202.6517000000003</v>
      </c>
      <c r="AJ25" s="29">
        <f>Table1[[#This Row],[Sum of Margin]]/Table1[[#This Row],[Sum of Revenue]]</f>
        <v>4.1692105962528377E-2</v>
      </c>
      <c r="AK25" s="31">
        <f>Table1[[#This Row],[Sum of Margin]]-Table1[[#This Row],[Sum of Commission Earned]]</f>
        <v>-2255.7917000000002</v>
      </c>
      <c r="AM25" s="80" t="s">
        <v>368</v>
      </c>
      <c r="AN25" s="34">
        <v>-24625.915300000001</v>
      </c>
    </row>
    <row r="26" spans="1:40" x14ac:dyDescent="0.25">
      <c r="A26" t="s">
        <v>103</v>
      </c>
      <c r="B26" s="30">
        <v>45709</v>
      </c>
      <c r="C26">
        <v>44084</v>
      </c>
      <c r="D26" s="31">
        <v>125875</v>
      </c>
      <c r="E26" s="31">
        <v>5137.76</v>
      </c>
      <c r="F26" t="s">
        <v>33</v>
      </c>
      <c r="G26">
        <v>1661</v>
      </c>
      <c r="H26" t="s">
        <v>10</v>
      </c>
      <c r="I26" t="s">
        <v>34</v>
      </c>
      <c r="J26" t="s">
        <v>11</v>
      </c>
      <c r="K26" s="34">
        <f t="shared" si="1"/>
        <v>2138163.6799999997</v>
      </c>
      <c r="L26" s="29">
        <f>IF(I26="Product",IF(K26/'Commission Rate and Quota'!$D$3&lt;0.5,'Commission Rate and Quota'!$D$11,IF(K26/'Commission Rate and Quota'!$D$3&lt;0.75,'Commission Rate and Quota'!$D$12,IF(K26/'Commission Rate and Quota'!$D$3&lt;0.9,'Commission Rate and Quota'!$D$13,IF('Data (1 &amp; 2)'!K26/'Commission Rate and Quota'!$D$3&lt;1,'Commission Rate and Quota'!$D$14,IF('Data (1 &amp; 2)'!K26/'Commission Rate and Quota'!$D$3&lt;1.25,'Commission Rate and Quota'!$D$15,'Commission Rate and Quota'!$D$16))))),IF(K26/'Commission Rate and Quota'!$E$3&lt;0.5,'Commission Rate and Quota'!$E$11,IF(K26/'Commission Rate and Quota'!$E$3&lt;0.75,'Commission Rate and Quota'!$E$12,IF(K26/'Commission Rate and Quota'!$E$3&lt;0.9,'Commission Rate and Quota'!$E$13,IF(K26/'Commission Rate and Quota'!$E$3&lt;1,'Commission Rate and Quota'!$E$14,IF(K26/'Commission Rate and Quota'!$E$3&lt;1.25,'Commission Rate and Quota'!$E$15,'Commission Rate and Quota'!$E$16))))))</f>
        <v>0.09</v>
      </c>
      <c r="M26" s="34">
        <f t="shared" si="0"/>
        <v>11328.75</v>
      </c>
      <c r="N26" s="35"/>
      <c r="O26" s="53" t="s">
        <v>37</v>
      </c>
      <c r="P26" s="48">
        <v>1</v>
      </c>
      <c r="Q26" s="34">
        <v>50750</v>
      </c>
      <c r="R26" s="34">
        <v>23345</v>
      </c>
      <c r="S26" s="34">
        <v>12687.5</v>
      </c>
      <c r="U26" s="49">
        <v>221356</v>
      </c>
      <c r="V26" s="48">
        <v>24585.3</v>
      </c>
      <c r="X26" s="49">
        <v>70610</v>
      </c>
      <c r="Y26" s="48">
        <v>142986.14000000001</v>
      </c>
      <c r="AE26" t="s">
        <v>130</v>
      </c>
      <c r="AF26">
        <v>1</v>
      </c>
      <c r="AG26">
        <v>4545.6000000000004</v>
      </c>
      <c r="AH26">
        <v>545.6</v>
      </c>
      <c r="AI26">
        <v>409.10400000000004</v>
      </c>
      <c r="AJ26" s="29">
        <f>Table1[[#This Row],[Sum of Margin]]/Table1[[#This Row],[Sum of Revenue]]</f>
        <v>0.12002815909890883</v>
      </c>
      <c r="AK26" s="31">
        <f>Table1[[#This Row],[Sum of Margin]]-Table1[[#This Row],[Sum of Commission Earned]]</f>
        <v>136.49599999999998</v>
      </c>
      <c r="AM26" s="80" t="s">
        <v>369</v>
      </c>
      <c r="AN26" s="34">
        <v>-5144.8843999999999</v>
      </c>
    </row>
    <row r="27" spans="1:40" x14ac:dyDescent="0.25">
      <c r="A27" t="s">
        <v>104</v>
      </c>
      <c r="B27" s="30">
        <v>45721</v>
      </c>
      <c r="C27">
        <v>44084</v>
      </c>
      <c r="D27" s="31">
        <v>13482.9</v>
      </c>
      <c r="E27" s="31">
        <v>1139.4000000000001</v>
      </c>
      <c r="F27" t="s">
        <v>33</v>
      </c>
      <c r="G27">
        <v>1661</v>
      </c>
      <c r="H27" t="s">
        <v>10</v>
      </c>
      <c r="I27" t="s">
        <v>34</v>
      </c>
      <c r="J27" t="s">
        <v>11</v>
      </c>
      <c r="K27" s="34">
        <f t="shared" si="1"/>
        <v>2151646.5799999996</v>
      </c>
      <c r="L27" s="29">
        <f>IF(I27="Product",IF(K27/'Commission Rate and Quota'!$D$3&lt;0.5,'Commission Rate and Quota'!$D$11,IF(K27/'Commission Rate and Quota'!$D$3&lt;0.75,'Commission Rate and Quota'!$D$12,IF(K27/'Commission Rate and Quota'!$D$3&lt;0.9,'Commission Rate and Quota'!$D$13,IF('Data (1 &amp; 2)'!K27/'Commission Rate and Quota'!$D$3&lt;1,'Commission Rate and Quota'!$D$14,IF('Data (1 &amp; 2)'!K27/'Commission Rate and Quota'!$D$3&lt;1.25,'Commission Rate and Quota'!$D$15,'Commission Rate and Quota'!$D$16))))),IF(K27/'Commission Rate and Quota'!$E$3&lt;0.5,'Commission Rate and Quota'!$E$11,IF(K27/'Commission Rate and Quota'!$E$3&lt;0.75,'Commission Rate and Quota'!$E$12,IF(K27/'Commission Rate and Quota'!$E$3&lt;0.9,'Commission Rate and Quota'!$E$13,IF(K27/'Commission Rate and Quota'!$E$3&lt;1,'Commission Rate and Quota'!$E$14,IF(K27/'Commission Rate and Quota'!$E$3&lt;1.25,'Commission Rate and Quota'!$E$15,'Commission Rate and Quota'!$E$16))))))</f>
        <v>0.09</v>
      </c>
      <c r="M27" s="34">
        <f t="shared" si="0"/>
        <v>1213.461</v>
      </c>
      <c r="N27" s="35"/>
      <c r="O27" s="53" t="s">
        <v>111</v>
      </c>
      <c r="P27" s="48">
        <v>1</v>
      </c>
      <c r="Q27" s="34">
        <v>5760</v>
      </c>
      <c r="R27" s="34">
        <v>2816</v>
      </c>
      <c r="S27" s="34">
        <v>1440</v>
      </c>
      <c r="U27" s="49">
        <v>222927</v>
      </c>
      <c r="V27" s="48">
        <v>18600</v>
      </c>
      <c r="X27" s="49">
        <v>71125</v>
      </c>
      <c r="Y27" s="48">
        <v>3060.82</v>
      </c>
      <c r="AE27">
        <v>0.1</v>
      </c>
      <c r="AF27">
        <v>7</v>
      </c>
      <c r="AG27">
        <v>376838.83999999997</v>
      </c>
      <c r="AH27">
        <v>50029.36</v>
      </c>
      <c r="AI27">
        <v>37683.884000000005</v>
      </c>
      <c r="AJ27" s="29">
        <f>Table1[[#This Row],[Sum of Margin]]/Table1[[#This Row],[Sum of Revenue]]</f>
        <v>0.13276062520519383</v>
      </c>
      <c r="AK27" s="31">
        <f>Table1[[#This Row],[Sum of Margin]]-Table1[[#This Row],[Sum of Commission Earned]]</f>
        <v>12345.475999999995</v>
      </c>
      <c r="AM27" s="80" t="s">
        <v>370</v>
      </c>
      <c r="AN27" s="34">
        <v>-41397.525100000006</v>
      </c>
    </row>
    <row r="28" spans="1:40" x14ac:dyDescent="0.25">
      <c r="A28" t="s">
        <v>106</v>
      </c>
      <c r="B28" s="30">
        <v>45724</v>
      </c>
      <c r="C28">
        <v>44084</v>
      </c>
      <c r="D28" s="31">
        <v>34378.18</v>
      </c>
      <c r="E28" s="31">
        <v>628.17999999999995</v>
      </c>
      <c r="F28" t="s">
        <v>33</v>
      </c>
      <c r="G28">
        <v>1661</v>
      </c>
      <c r="H28" t="s">
        <v>10</v>
      </c>
      <c r="I28" t="s">
        <v>34</v>
      </c>
      <c r="J28" t="s">
        <v>11</v>
      </c>
      <c r="K28" s="34">
        <f t="shared" si="1"/>
        <v>2186024.7599999998</v>
      </c>
      <c r="L28" s="29">
        <f>IF(I28="Product",IF(K28/'Commission Rate and Quota'!$D$3&lt;0.5,'Commission Rate and Quota'!$D$11,IF(K28/'Commission Rate and Quota'!$D$3&lt;0.75,'Commission Rate and Quota'!$D$12,IF(K28/'Commission Rate and Quota'!$D$3&lt;0.9,'Commission Rate and Quota'!$D$13,IF('Data (1 &amp; 2)'!K28/'Commission Rate and Quota'!$D$3&lt;1,'Commission Rate and Quota'!$D$14,IF('Data (1 &amp; 2)'!K28/'Commission Rate and Quota'!$D$3&lt;1.25,'Commission Rate and Quota'!$D$15,'Commission Rate and Quota'!$D$16))))),IF(K28/'Commission Rate and Quota'!$E$3&lt;0.5,'Commission Rate and Quota'!$E$11,IF(K28/'Commission Rate and Quota'!$E$3&lt;0.75,'Commission Rate and Quota'!$E$12,IF(K28/'Commission Rate and Quota'!$E$3&lt;0.9,'Commission Rate and Quota'!$E$13,IF(K28/'Commission Rate and Quota'!$E$3&lt;1,'Commission Rate and Quota'!$E$14,IF(K28/'Commission Rate and Quota'!$E$3&lt;1.25,'Commission Rate and Quota'!$E$15,'Commission Rate and Quota'!$E$16))))))</f>
        <v>0.09</v>
      </c>
      <c r="M28" s="34">
        <f t="shared" si="0"/>
        <v>3094.0362</v>
      </c>
      <c r="N28" s="35"/>
      <c r="O28" s="49">
        <v>0.28000000000000003</v>
      </c>
      <c r="P28" s="48">
        <v>2</v>
      </c>
      <c r="Q28" s="34">
        <v>46971.199999999997</v>
      </c>
      <c r="R28" s="34">
        <v>18839.599999999999</v>
      </c>
      <c r="S28" s="34">
        <v>13151.936000000002</v>
      </c>
      <c r="U28" s="49">
        <v>386244</v>
      </c>
      <c r="V28" s="48">
        <v>63620</v>
      </c>
      <c r="X28" s="49">
        <v>76405</v>
      </c>
      <c r="Y28" s="48">
        <v>23898</v>
      </c>
      <c r="AE28" t="s">
        <v>158</v>
      </c>
      <c r="AF28">
        <v>1</v>
      </c>
      <c r="AG28">
        <v>119448</v>
      </c>
      <c r="AH28">
        <v>23898</v>
      </c>
      <c r="AI28">
        <v>11944.800000000001</v>
      </c>
      <c r="AJ28" s="29">
        <f>Table1[[#This Row],[Sum of Margin]]/Table1[[#This Row],[Sum of Revenue]]</f>
        <v>0.20007032348804502</v>
      </c>
      <c r="AK28" s="31">
        <f>Table1[[#This Row],[Sum of Margin]]-Table1[[#This Row],[Sum of Commission Earned]]</f>
        <v>11953.199999999999</v>
      </c>
      <c r="AM28" s="80" t="s">
        <v>371</v>
      </c>
      <c r="AN28" s="34">
        <v>-12560.317500000001</v>
      </c>
    </row>
    <row r="29" spans="1:40" x14ac:dyDescent="0.25">
      <c r="A29" t="s">
        <v>106</v>
      </c>
      <c r="B29" s="30">
        <v>45724</v>
      </c>
      <c r="C29">
        <v>44084</v>
      </c>
      <c r="D29" s="31">
        <v>9418.68</v>
      </c>
      <c r="E29" s="31">
        <v>1318.68</v>
      </c>
      <c r="F29" t="s">
        <v>33</v>
      </c>
      <c r="G29">
        <v>1661</v>
      </c>
      <c r="H29" t="s">
        <v>10</v>
      </c>
      <c r="I29" t="s">
        <v>34</v>
      </c>
      <c r="J29" t="s">
        <v>11</v>
      </c>
      <c r="K29" s="34">
        <f t="shared" si="1"/>
        <v>2195443.44</v>
      </c>
      <c r="L29" s="29">
        <f>IF(I29="Product",IF(K29/'Commission Rate and Quota'!$D$3&lt;0.5,'Commission Rate and Quota'!$D$11,IF(K29/'Commission Rate and Quota'!$D$3&lt;0.75,'Commission Rate and Quota'!$D$12,IF(K29/'Commission Rate and Quota'!$D$3&lt;0.9,'Commission Rate and Quota'!$D$13,IF('Data (1 &amp; 2)'!K29/'Commission Rate and Quota'!$D$3&lt;1,'Commission Rate and Quota'!$D$14,IF('Data (1 &amp; 2)'!K29/'Commission Rate and Quota'!$D$3&lt;1.25,'Commission Rate and Quota'!$D$15,'Commission Rate and Quota'!$D$16))))),IF(K29/'Commission Rate and Quota'!$E$3&lt;0.5,'Commission Rate and Quota'!$E$11,IF(K29/'Commission Rate and Quota'!$E$3&lt;0.75,'Commission Rate and Quota'!$E$12,IF(K29/'Commission Rate and Quota'!$E$3&lt;0.9,'Commission Rate and Quota'!$E$13,IF(K29/'Commission Rate and Quota'!$E$3&lt;1,'Commission Rate and Quota'!$E$14,IF(K29/'Commission Rate and Quota'!$E$3&lt;1.25,'Commission Rate and Quota'!$E$15,'Commission Rate and Quota'!$E$16))))))</f>
        <v>0.09</v>
      </c>
      <c r="M29" s="34">
        <f t="shared" si="0"/>
        <v>847.68119999999999</v>
      </c>
      <c r="N29" s="35"/>
      <c r="O29" s="53" t="s">
        <v>114</v>
      </c>
      <c r="P29" s="48">
        <v>1</v>
      </c>
      <c r="Q29" s="34">
        <v>471.2</v>
      </c>
      <c r="R29" s="34">
        <v>239.6</v>
      </c>
      <c r="S29" s="34">
        <v>131.93600000000001</v>
      </c>
      <c r="U29" s="49">
        <v>480019</v>
      </c>
      <c r="V29" s="48">
        <v>420</v>
      </c>
      <c r="X29" s="49">
        <v>77535</v>
      </c>
      <c r="Y29" s="48">
        <v>5847.9400000000005</v>
      </c>
      <c r="AE29" t="s">
        <v>269</v>
      </c>
      <c r="AF29">
        <v>1</v>
      </c>
      <c r="AG29">
        <v>36199.050000000003</v>
      </c>
      <c r="AH29">
        <v>2720.84</v>
      </c>
      <c r="AI29">
        <v>3619.9050000000007</v>
      </c>
      <c r="AJ29" s="29">
        <f>Table1[[#This Row],[Sum of Margin]]/Table1[[#This Row],[Sum of Revenue]]</f>
        <v>7.5163298484352492E-2</v>
      </c>
      <c r="AK29" s="31">
        <f>Table1[[#This Row],[Sum of Margin]]-Table1[[#This Row],[Sum of Commission Earned]]</f>
        <v>-899.06500000000051</v>
      </c>
      <c r="AM29" s="80" t="s">
        <v>372</v>
      </c>
      <c r="AN29" s="34">
        <v>15262.88080000003</v>
      </c>
    </row>
    <row r="30" spans="1:40" x14ac:dyDescent="0.25">
      <c r="A30" t="s">
        <v>106</v>
      </c>
      <c r="B30" s="30">
        <v>45724</v>
      </c>
      <c r="C30">
        <v>44084</v>
      </c>
      <c r="D30" s="31">
        <v>2899.27</v>
      </c>
      <c r="E30" s="31">
        <v>0</v>
      </c>
      <c r="F30" t="s">
        <v>33</v>
      </c>
      <c r="G30">
        <v>1661</v>
      </c>
      <c r="H30" t="s">
        <v>10</v>
      </c>
      <c r="I30" t="s">
        <v>34</v>
      </c>
      <c r="J30" t="s">
        <v>11</v>
      </c>
      <c r="K30" s="34">
        <f t="shared" si="1"/>
        <v>2198342.71</v>
      </c>
      <c r="L30" s="29">
        <f>IF(I30="Product",IF(K30/'Commission Rate and Quota'!$D$3&lt;0.5,'Commission Rate and Quota'!$D$11,IF(K30/'Commission Rate and Quota'!$D$3&lt;0.75,'Commission Rate and Quota'!$D$12,IF(K30/'Commission Rate and Quota'!$D$3&lt;0.9,'Commission Rate and Quota'!$D$13,IF('Data (1 &amp; 2)'!K30/'Commission Rate and Quota'!$D$3&lt;1,'Commission Rate and Quota'!$D$14,IF('Data (1 &amp; 2)'!K30/'Commission Rate and Quota'!$D$3&lt;1.25,'Commission Rate and Quota'!$D$15,'Commission Rate and Quota'!$D$16))))),IF(K30/'Commission Rate and Quota'!$E$3&lt;0.5,'Commission Rate and Quota'!$E$11,IF(K30/'Commission Rate and Quota'!$E$3&lt;0.75,'Commission Rate and Quota'!$E$12,IF(K30/'Commission Rate and Quota'!$E$3&lt;0.9,'Commission Rate and Quota'!$E$13,IF(K30/'Commission Rate and Quota'!$E$3&lt;1,'Commission Rate and Quota'!$E$14,IF(K30/'Commission Rate and Quota'!$E$3&lt;1.25,'Commission Rate and Quota'!$E$15,'Commission Rate and Quota'!$E$16))))))</f>
        <v>0.09</v>
      </c>
      <c r="M30" s="34">
        <f t="shared" si="0"/>
        <v>260.93430000000001</v>
      </c>
      <c r="N30" s="35"/>
      <c r="O30" s="53" t="s">
        <v>289</v>
      </c>
      <c r="P30" s="48">
        <v>1</v>
      </c>
      <c r="Q30" s="34">
        <v>46500</v>
      </c>
      <c r="R30" s="34">
        <v>18600</v>
      </c>
      <c r="S30" s="34">
        <v>13020.000000000002</v>
      </c>
      <c r="X30" s="49">
        <v>81955</v>
      </c>
      <c r="Y30" s="48">
        <v>4547.05</v>
      </c>
      <c r="AE30" t="s">
        <v>36</v>
      </c>
      <c r="AF30">
        <v>1</v>
      </c>
      <c r="AG30">
        <v>1071</v>
      </c>
      <c r="AH30">
        <v>246.33</v>
      </c>
      <c r="AI30">
        <v>107.10000000000001</v>
      </c>
      <c r="AJ30" s="29">
        <f>Table1[[#This Row],[Sum of Margin]]/Table1[[#This Row],[Sum of Revenue]]</f>
        <v>0.23</v>
      </c>
      <c r="AK30" s="31">
        <f>Table1[[#This Row],[Sum of Margin]]-Table1[[#This Row],[Sum of Commission Earned]]</f>
        <v>139.23000000000002</v>
      </c>
      <c r="AM30" s="80" t="s">
        <v>373</v>
      </c>
      <c r="AN30" s="34">
        <v>-104901.66650000004</v>
      </c>
    </row>
    <row r="31" spans="1:40" x14ac:dyDescent="0.25">
      <c r="A31" t="s">
        <v>130</v>
      </c>
      <c r="B31" s="30">
        <v>45724</v>
      </c>
      <c r="C31">
        <v>57609</v>
      </c>
      <c r="D31" s="31">
        <v>4545.6000000000004</v>
      </c>
      <c r="E31" s="31">
        <v>545.6</v>
      </c>
      <c r="F31" t="s">
        <v>33</v>
      </c>
      <c r="G31">
        <v>1661</v>
      </c>
      <c r="H31" t="s">
        <v>10</v>
      </c>
      <c r="I31" t="s">
        <v>34</v>
      </c>
      <c r="J31" t="s">
        <v>11</v>
      </c>
      <c r="K31" s="34">
        <f t="shared" si="1"/>
        <v>2202888.31</v>
      </c>
      <c r="L31" s="29">
        <f>IF(I31="Product",IF(K31/'Commission Rate and Quota'!$D$3&lt;0.5,'Commission Rate and Quota'!$D$11,IF(K31/'Commission Rate and Quota'!$D$3&lt;0.75,'Commission Rate and Quota'!$D$12,IF(K31/'Commission Rate and Quota'!$D$3&lt;0.9,'Commission Rate and Quota'!$D$13,IF('Data (1 &amp; 2)'!K31/'Commission Rate and Quota'!$D$3&lt;1,'Commission Rate and Quota'!$D$14,IF('Data (1 &amp; 2)'!K31/'Commission Rate and Quota'!$D$3&lt;1.25,'Commission Rate and Quota'!$D$15,'Commission Rate and Quota'!$D$16))))),IF(K31/'Commission Rate and Quota'!$E$3&lt;0.5,'Commission Rate and Quota'!$E$11,IF(K31/'Commission Rate and Quota'!$E$3&lt;0.75,'Commission Rate and Quota'!$E$12,IF(K31/'Commission Rate and Quota'!$E$3&lt;0.9,'Commission Rate and Quota'!$E$13,IF(K31/'Commission Rate and Quota'!$E$3&lt;1,'Commission Rate and Quota'!$E$14,IF(K31/'Commission Rate and Quota'!$E$3&lt;1.25,'Commission Rate and Quota'!$E$15,'Commission Rate and Quota'!$E$16))))))</f>
        <v>0.09</v>
      </c>
      <c r="M31" s="34">
        <f t="shared" si="0"/>
        <v>409.10400000000004</v>
      </c>
      <c r="N31" s="35"/>
      <c r="O31" s="33" t="s">
        <v>12</v>
      </c>
      <c r="P31" s="48">
        <v>5</v>
      </c>
      <c r="Q31" s="34">
        <v>160163</v>
      </c>
      <c r="R31" s="34">
        <v>57959</v>
      </c>
      <c r="S31" s="34">
        <v>37904.17</v>
      </c>
      <c r="X31" s="49">
        <v>83525</v>
      </c>
      <c r="Y31" s="48">
        <v>3890.84</v>
      </c>
      <c r="AE31" t="s">
        <v>131</v>
      </c>
      <c r="AF31">
        <v>1</v>
      </c>
      <c r="AG31">
        <v>2983.05</v>
      </c>
      <c r="AH31">
        <v>358.05</v>
      </c>
      <c r="AI31">
        <v>298.30500000000001</v>
      </c>
      <c r="AJ31" s="29">
        <f>Table1[[#This Row],[Sum of Margin]]/Table1[[#This Row],[Sum of Revenue]]</f>
        <v>0.12002815909890883</v>
      </c>
      <c r="AK31" s="31">
        <f>Table1[[#This Row],[Sum of Margin]]-Table1[[#This Row],[Sum of Commission Earned]]</f>
        <v>59.745000000000005</v>
      </c>
      <c r="AM31" s="80" t="s">
        <v>374</v>
      </c>
      <c r="AN31" s="34">
        <v>-571.85569999999962</v>
      </c>
    </row>
    <row r="32" spans="1:40" x14ac:dyDescent="0.25">
      <c r="A32" t="s">
        <v>164</v>
      </c>
      <c r="B32" s="30">
        <v>45724</v>
      </c>
      <c r="C32">
        <v>121409</v>
      </c>
      <c r="D32" s="31">
        <v>1208.8800000000001</v>
      </c>
      <c r="E32" s="31">
        <v>120.88</v>
      </c>
      <c r="F32" t="s">
        <v>33</v>
      </c>
      <c r="G32">
        <v>1661</v>
      </c>
      <c r="H32" t="s">
        <v>10</v>
      </c>
      <c r="I32" t="s">
        <v>34</v>
      </c>
      <c r="J32" t="s">
        <v>11</v>
      </c>
      <c r="K32" s="34">
        <f t="shared" si="1"/>
        <v>2204097.19</v>
      </c>
      <c r="L32" s="29">
        <f>IF(I32="Product",IF(K32/'Commission Rate and Quota'!$D$3&lt;0.5,'Commission Rate and Quota'!$D$11,IF(K32/'Commission Rate and Quota'!$D$3&lt;0.75,'Commission Rate and Quota'!$D$12,IF(K32/'Commission Rate and Quota'!$D$3&lt;0.9,'Commission Rate and Quota'!$D$13,IF('Data (1 &amp; 2)'!K32/'Commission Rate and Quota'!$D$3&lt;1,'Commission Rate and Quota'!$D$14,IF('Data (1 &amp; 2)'!K32/'Commission Rate and Quota'!$D$3&lt;1.25,'Commission Rate and Quota'!$D$15,'Commission Rate and Quota'!$D$16))))),IF(K32/'Commission Rate and Quota'!$E$3&lt;0.5,'Commission Rate and Quota'!$E$11,IF(K32/'Commission Rate and Quota'!$E$3&lt;0.75,'Commission Rate and Quota'!$E$12,IF(K32/'Commission Rate and Quota'!$E$3&lt;0.9,'Commission Rate and Quota'!$E$13,IF(K32/'Commission Rate and Quota'!$E$3&lt;1,'Commission Rate and Quota'!$E$14,IF(K32/'Commission Rate and Quota'!$E$3&lt;1.25,'Commission Rate and Quota'!$E$15,'Commission Rate and Quota'!$E$16))))))</f>
        <v>0.09</v>
      </c>
      <c r="M32" s="34">
        <f t="shared" si="0"/>
        <v>108.7992</v>
      </c>
      <c r="N32" s="35"/>
      <c r="O32" s="49">
        <v>0.08</v>
      </c>
      <c r="P32" s="48">
        <v>1</v>
      </c>
      <c r="Q32" s="34">
        <v>1475</v>
      </c>
      <c r="R32" s="34">
        <v>420</v>
      </c>
      <c r="S32" s="34">
        <v>118</v>
      </c>
      <c r="X32" s="49">
        <v>121409</v>
      </c>
      <c r="Y32" s="48">
        <v>120.88</v>
      </c>
      <c r="AE32" t="s">
        <v>284</v>
      </c>
      <c r="AF32">
        <v>3</v>
      </c>
      <c r="AG32">
        <v>217137.74</v>
      </c>
      <c r="AH32">
        <v>22806.14</v>
      </c>
      <c r="AI32">
        <v>21713.774000000001</v>
      </c>
      <c r="AJ32" s="29">
        <f>Table1[[#This Row],[Sum of Margin]]/Table1[[#This Row],[Sum of Revenue]]</f>
        <v>0.10503075144836638</v>
      </c>
      <c r="AK32" s="31">
        <f>Table1[[#This Row],[Sum of Margin]]-Table1[[#This Row],[Sum of Commission Earned]]</f>
        <v>1092.3659999999982</v>
      </c>
      <c r="AM32" s="80" t="s">
        <v>375</v>
      </c>
      <c r="AN32" s="34">
        <v>8552.8068999999923</v>
      </c>
    </row>
    <row r="33" spans="1:40" x14ac:dyDescent="0.25">
      <c r="A33" t="s">
        <v>158</v>
      </c>
      <c r="B33" s="30">
        <v>45730</v>
      </c>
      <c r="C33">
        <v>76405</v>
      </c>
      <c r="D33" s="31">
        <v>119448</v>
      </c>
      <c r="E33" s="31">
        <v>23898</v>
      </c>
      <c r="F33" t="s">
        <v>33</v>
      </c>
      <c r="G33">
        <v>1661</v>
      </c>
      <c r="H33" t="s">
        <v>10</v>
      </c>
      <c r="I33" t="s">
        <v>34</v>
      </c>
      <c r="J33" t="s">
        <v>11</v>
      </c>
      <c r="K33" s="34">
        <f t="shared" si="1"/>
        <v>2323545.19</v>
      </c>
      <c r="L33" s="29">
        <f>IF(I33="Product",IF(K33/'Commission Rate and Quota'!$D$3&lt;0.5,'Commission Rate and Quota'!$D$11,IF(K33/'Commission Rate and Quota'!$D$3&lt;0.75,'Commission Rate and Quota'!$D$12,IF(K33/'Commission Rate and Quota'!$D$3&lt;0.9,'Commission Rate and Quota'!$D$13,IF('Data (1 &amp; 2)'!K33/'Commission Rate and Quota'!$D$3&lt;1,'Commission Rate and Quota'!$D$14,IF('Data (1 &amp; 2)'!K33/'Commission Rate and Quota'!$D$3&lt;1.25,'Commission Rate and Quota'!$D$15,'Commission Rate and Quota'!$D$16))))),IF(K33/'Commission Rate and Quota'!$E$3&lt;0.5,'Commission Rate and Quota'!$E$11,IF(K33/'Commission Rate and Quota'!$E$3&lt;0.75,'Commission Rate and Quota'!$E$12,IF(K33/'Commission Rate and Quota'!$E$3&lt;0.9,'Commission Rate and Quota'!$E$13,IF(K33/'Commission Rate and Quota'!$E$3&lt;1,'Commission Rate and Quota'!$E$14,IF(K33/'Commission Rate and Quota'!$E$3&lt;1.25,'Commission Rate and Quota'!$E$15,'Commission Rate and Quota'!$E$16))))))</f>
        <v>0.1</v>
      </c>
      <c r="M33" s="34">
        <f t="shared" si="0"/>
        <v>11944.800000000001</v>
      </c>
      <c r="N33" s="35"/>
      <c r="O33" s="53" t="s">
        <v>305</v>
      </c>
      <c r="P33" s="48">
        <v>1</v>
      </c>
      <c r="Q33" s="34">
        <v>1475</v>
      </c>
      <c r="R33" s="34">
        <v>420</v>
      </c>
      <c r="S33" s="34">
        <v>118</v>
      </c>
      <c r="X33" s="49">
        <v>121779</v>
      </c>
      <c r="Y33" s="48">
        <v>26500.65</v>
      </c>
      <c r="AE33">
        <v>0.16</v>
      </c>
      <c r="AF33">
        <v>10</v>
      </c>
      <c r="AG33">
        <v>369789.41000000003</v>
      </c>
      <c r="AH33">
        <v>41465.519999999997</v>
      </c>
      <c r="AI33">
        <v>59166.3056</v>
      </c>
      <c r="AJ33" s="29">
        <f>Table1[[#This Row],[Sum of Margin]]/Table1[[#This Row],[Sum of Revenue]]</f>
        <v>0.11213279471686328</v>
      </c>
      <c r="AK33" s="31">
        <f>Table1[[#This Row],[Sum of Margin]]-Table1[[#This Row],[Sum of Commission Earned]]</f>
        <v>-17700.785600000003</v>
      </c>
      <c r="AM33" s="80" t="s">
        <v>376</v>
      </c>
      <c r="AN33" s="34">
        <v>-246238.24699999986</v>
      </c>
    </row>
    <row r="34" spans="1:40" x14ac:dyDescent="0.25">
      <c r="A34" t="s">
        <v>36</v>
      </c>
      <c r="B34" s="30">
        <v>45732</v>
      </c>
      <c r="C34">
        <v>29795</v>
      </c>
      <c r="D34" s="31">
        <v>1071</v>
      </c>
      <c r="E34" s="31">
        <v>246.33</v>
      </c>
      <c r="F34" t="s">
        <v>33</v>
      </c>
      <c r="G34">
        <v>1661</v>
      </c>
      <c r="H34" t="s">
        <v>10</v>
      </c>
      <c r="I34" t="s">
        <v>34</v>
      </c>
      <c r="J34" t="s">
        <v>11</v>
      </c>
      <c r="K34" s="34">
        <f t="shared" si="1"/>
        <v>2324616.19</v>
      </c>
      <c r="L34" s="29">
        <f>IF(I34="Product",IF(K34/'Commission Rate and Quota'!$D$3&lt;0.5,'Commission Rate and Quota'!$D$11,IF(K34/'Commission Rate and Quota'!$D$3&lt;0.75,'Commission Rate and Quota'!$D$12,IF(K34/'Commission Rate and Quota'!$D$3&lt;0.9,'Commission Rate and Quota'!$D$13,IF('Data (1 &amp; 2)'!K34/'Commission Rate and Quota'!$D$3&lt;1,'Commission Rate and Quota'!$D$14,IF('Data (1 &amp; 2)'!K34/'Commission Rate and Quota'!$D$3&lt;1.25,'Commission Rate and Quota'!$D$15,'Commission Rate and Quota'!$D$16))))),IF(K34/'Commission Rate and Quota'!$E$3&lt;0.5,'Commission Rate and Quota'!$E$11,IF(K34/'Commission Rate and Quota'!$E$3&lt;0.75,'Commission Rate and Quota'!$E$12,IF(K34/'Commission Rate and Quota'!$E$3&lt;0.9,'Commission Rate and Quota'!$E$13,IF(K34/'Commission Rate and Quota'!$E$3&lt;1,'Commission Rate and Quota'!$E$14,IF(K34/'Commission Rate and Quota'!$E$3&lt;1.25,'Commission Rate and Quota'!$E$15,'Commission Rate and Quota'!$E$16))))))</f>
        <v>0.1</v>
      </c>
      <c r="M34" s="34">
        <f t="shared" si="0"/>
        <v>107.10000000000001</v>
      </c>
      <c r="N34" s="35"/>
      <c r="O34" s="49">
        <v>0.23</v>
      </c>
      <c r="P34" s="48">
        <v>2</v>
      </c>
      <c r="Q34" s="34">
        <v>115757</v>
      </c>
      <c r="R34" s="34">
        <v>39493</v>
      </c>
      <c r="S34" s="34">
        <v>26624.11</v>
      </c>
      <c r="X34" s="49">
        <v>124749</v>
      </c>
      <c r="Y34" s="48">
        <v>3073.1899999999996</v>
      </c>
      <c r="AE34" t="s">
        <v>96</v>
      </c>
      <c r="AF34">
        <v>3</v>
      </c>
      <c r="AG34">
        <v>14517.24</v>
      </c>
      <c r="AH34">
        <v>1523.24</v>
      </c>
      <c r="AI34">
        <v>2322.7583999999997</v>
      </c>
      <c r="AJ34" s="29">
        <f>Table1[[#This Row],[Sum of Margin]]/Table1[[#This Row],[Sum of Revenue]]</f>
        <v>0.10492628075309081</v>
      </c>
      <c r="AK34" s="31">
        <f>Table1[[#This Row],[Sum of Margin]]-Table1[[#This Row],[Sum of Commission Earned]]</f>
        <v>-799.5183999999997</v>
      </c>
      <c r="AM34" s="80" t="s">
        <v>377</v>
      </c>
      <c r="AN34" s="34">
        <v>-123157.96980000121</v>
      </c>
    </row>
    <row r="35" spans="1:40" x14ac:dyDescent="0.25">
      <c r="A35" t="s">
        <v>269</v>
      </c>
      <c r="B35" s="30">
        <v>45732</v>
      </c>
      <c r="C35">
        <v>170447</v>
      </c>
      <c r="D35" s="31">
        <v>36199.050000000003</v>
      </c>
      <c r="E35" s="31">
        <v>2720.84</v>
      </c>
      <c r="F35" t="s">
        <v>33</v>
      </c>
      <c r="G35">
        <v>1661</v>
      </c>
      <c r="H35" t="s">
        <v>10</v>
      </c>
      <c r="I35" t="s">
        <v>34</v>
      </c>
      <c r="J35" t="s">
        <v>11</v>
      </c>
      <c r="K35" s="34">
        <f t="shared" ref="K35:K66" si="2">D35+K34</f>
        <v>2360815.2399999998</v>
      </c>
      <c r="L35" s="29">
        <f>IF(I35="Product",IF(K35/'Commission Rate and Quota'!$D$3&lt;0.5,'Commission Rate and Quota'!$D$11,IF(K35/'Commission Rate and Quota'!$D$3&lt;0.75,'Commission Rate and Quota'!$D$12,IF(K35/'Commission Rate and Quota'!$D$3&lt;0.9,'Commission Rate and Quota'!$D$13,IF('Data (1 &amp; 2)'!K35/'Commission Rate and Quota'!$D$3&lt;1,'Commission Rate and Quota'!$D$14,IF('Data (1 &amp; 2)'!K35/'Commission Rate and Quota'!$D$3&lt;1.25,'Commission Rate and Quota'!$D$15,'Commission Rate and Quota'!$D$16))))),IF(K35/'Commission Rate and Quota'!$E$3&lt;0.5,'Commission Rate and Quota'!$E$11,IF(K35/'Commission Rate and Quota'!$E$3&lt;0.75,'Commission Rate and Quota'!$E$12,IF(K35/'Commission Rate and Quota'!$E$3&lt;0.9,'Commission Rate and Quota'!$E$13,IF(K35/'Commission Rate and Quota'!$E$3&lt;1,'Commission Rate and Quota'!$E$14,IF(K35/'Commission Rate and Quota'!$E$3&lt;1.25,'Commission Rate and Quota'!$E$15,'Commission Rate and Quota'!$E$16))))))</f>
        <v>0.1</v>
      </c>
      <c r="M35" s="34">
        <f t="shared" si="0"/>
        <v>3619.9050000000007</v>
      </c>
      <c r="N35" s="35"/>
      <c r="O35" s="53" t="s">
        <v>115</v>
      </c>
      <c r="P35" s="48">
        <v>1</v>
      </c>
      <c r="Q35" s="34">
        <v>114092</v>
      </c>
      <c r="R35" s="34">
        <v>38827</v>
      </c>
      <c r="S35" s="34">
        <v>26241.16</v>
      </c>
      <c r="X35" s="49">
        <v>126279</v>
      </c>
      <c r="Y35" s="48">
        <v>2091.75</v>
      </c>
      <c r="AE35" t="s">
        <v>97</v>
      </c>
      <c r="AF35">
        <v>1</v>
      </c>
      <c r="AG35">
        <v>18030.560000000001</v>
      </c>
      <c r="AH35">
        <v>2065.9899999999998</v>
      </c>
      <c r="AI35">
        <v>2884.8896000000004</v>
      </c>
      <c r="AJ35" s="29">
        <f>Table1[[#This Row],[Sum of Margin]]/Table1[[#This Row],[Sum of Revenue]]</f>
        <v>0.1145826862837316</v>
      </c>
      <c r="AK35" s="31">
        <f>Table1[[#This Row],[Sum of Margin]]-Table1[[#This Row],[Sum of Commission Earned]]</f>
        <v>-818.89960000000065</v>
      </c>
      <c r="AM35" s="80" t="s">
        <v>378</v>
      </c>
      <c r="AN35" s="34">
        <v>-68344.141399999979</v>
      </c>
    </row>
    <row r="36" spans="1:40" x14ac:dyDescent="0.25">
      <c r="A36" t="s">
        <v>131</v>
      </c>
      <c r="B36" s="30">
        <v>45736</v>
      </c>
      <c r="C36">
        <v>57609</v>
      </c>
      <c r="D36" s="31">
        <v>2983.05</v>
      </c>
      <c r="E36" s="31">
        <v>358.05</v>
      </c>
      <c r="F36" t="s">
        <v>33</v>
      </c>
      <c r="G36">
        <v>1661</v>
      </c>
      <c r="H36" t="s">
        <v>10</v>
      </c>
      <c r="I36" t="s">
        <v>34</v>
      </c>
      <c r="J36" t="s">
        <v>11</v>
      </c>
      <c r="K36" s="34">
        <f t="shared" si="2"/>
        <v>2363798.2899999996</v>
      </c>
      <c r="L36" s="29">
        <f>IF(I36="Product",IF(K36/'Commission Rate and Quota'!$D$3&lt;0.5,'Commission Rate and Quota'!$D$11,IF(K36/'Commission Rate and Quota'!$D$3&lt;0.75,'Commission Rate and Quota'!$D$12,IF(K36/'Commission Rate and Quota'!$D$3&lt;0.9,'Commission Rate and Quota'!$D$13,IF('Data (1 &amp; 2)'!K36/'Commission Rate and Quota'!$D$3&lt;1,'Commission Rate and Quota'!$D$14,IF('Data (1 &amp; 2)'!K36/'Commission Rate and Quota'!$D$3&lt;1.25,'Commission Rate and Quota'!$D$15,'Commission Rate and Quota'!$D$16))))),IF(K36/'Commission Rate and Quota'!$E$3&lt;0.5,'Commission Rate and Quota'!$E$11,IF(K36/'Commission Rate and Quota'!$E$3&lt;0.75,'Commission Rate and Quota'!$E$12,IF(K36/'Commission Rate and Quota'!$E$3&lt;0.9,'Commission Rate and Quota'!$E$13,IF(K36/'Commission Rate and Quota'!$E$3&lt;1,'Commission Rate and Quota'!$E$14,IF(K36/'Commission Rate and Quota'!$E$3&lt;1.25,'Commission Rate and Quota'!$E$15,'Commission Rate and Quota'!$E$16))))))</f>
        <v>0.1</v>
      </c>
      <c r="M36" s="34">
        <f t="shared" si="0"/>
        <v>298.30500000000001</v>
      </c>
      <c r="N36" s="35"/>
      <c r="O36" s="53" t="s">
        <v>161</v>
      </c>
      <c r="P36" s="48">
        <v>1</v>
      </c>
      <c r="Q36" s="34">
        <v>1665</v>
      </c>
      <c r="R36" s="34">
        <v>666</v>
      </c>
      <c r="S36" s="34">
        <v>382.95</v>
      </c>
      <c r="X36" s="49">
        <v>131058</v>
      </c>
      <c r="Y36" s="48">
        <v>3853.33</v>
      </c>
      <c r="AE36" t="s">
        <v>107</v>
      </c>
      <c r="AF36">
        <v>2</v>
      </c>
      <c r="AG36">
        <v>9178.82</v>
      </c>
      <c r="AH36">
        <v>1276.31</v>
      </c>
      <c r="AI36">
        <v>1468.6112000000001</v>
      </c>
      <c r="AJ36" s="29">
        <f>Table1[[#This Row],[Sum of Margin]]/Table1[[#This Row],[Sum of Revenue]]</f>
        <v>0.13904946387444136</v>
      </c>
      <c r="AK36" s="31">
        <f>Table1[[#This Row],[Sum of Margin]]-Table1[[#This Row],[Sum of Commission Earned]]</f>
        <v>-192.30120000000011</v>
      </c>
      <c r="AM36" s="80" t="s">
        <v>379</v>
      </c>
      <c r="AN36" s="34">
        <v>201086.89819999997</v>
      </c>
    </row>
    <row r="37" spans="1:40" x14ac:dyDescent="0.25">
      <c r="A37" t="s">
        <v>284</v>
      </c>
      <c r="B37" s="30">
        <v>45738</v>
      </c>
      <c r="C37">
        <v>221356</v>
      </c>
      <c r="D37" s="31">
        <v>99639.94</v>
      </c>
      <c r="E37" s="31">
        <v>10467.94</v>
      </c>
      <c r="F37" t="s">
        <v>33</v>
      </c>
      <c r="G37">
        <v>1661</v>
      </c>
      <c r="H37" t="s">
        <v>10</v>
      </c>
      <c r="I37" t="s">
        <v>34</v>
      </c>
      <c r="J37" t="s">
        <v>11</v>
      </c>
      <c r="K37" s="34">
        <f t="shared" si="2"/>
        <v>2463438.2299999995</v>
      </c>
      <c r="L37" s="29">
        <f>IF(I37="Product",IF(K37/'Commission Rate and Quota'!$D$3&lt;0.5,'Commission Rate and Quota'!$D$11,IF(K37/'Commission Rate and Quota'!$D$3&lt;0.75,'Commission Rate and Quota'!$D$12,IF(K37/'Commission Rate and Quota'!$D$3&lt;0.9,'Commission Rate and Quota'!$D$13,IF('Data (1 &amp; 2)'!K37/'Commission Rate and Quota'!$D$3&lt;1,'Commission Rate and Quota'!$D$14,IF('Data (1 &amp; 2)'!K37/'Commission Rate and Quota'!$D$3&lt;1.25,'Commission Rate and Quota'!$D$15,'Commission Rate and Quota'!$D$16))))),IF(K37/'Commission Rate and Quota'!$E$3&lt;0.5,'Commission Rate and Quota'!$E$11,IF(K37/'Commission Rate and Quota'!$E$3&lt;0.75,'Commission Rate and Quota'!$E$12,IF(K37/'Commission Rate and Quota'!$E$3&lt;0.9,'Commission Rate and Quota'!$E$13,IF(K37/'Commission Rate and Quota'!$E$3&lt;1,'Commission Rate and Quota'!$E$14,IF(K37/'Commission Rate and Quota'!$E$3&lt;1.25,'Commission Rate and Quota'!$E$15,'Commission Rate and Quota'!$E$16))))))</f>
        <v>0.1</v>
      </c>
      <c r="M37" s="34">
        <f t="shared" si="0"/>
        <v>9963.9940000000006</v>
      </c>
      <c r="N37" s="35"/>
      <c r="O37" s="49">
        <v>0.26</v>
      </c>
      <c r="P37" s="48">
        <v>2</v>
      </c>
      <c r="Q37" s="34">
        <v>42931</v>
      </c>
      <c r="R37" s="34">
        <v>18046</v>
      </c>
      <c r="S37" s="34">
        <v>11162.06</v>
      </c>
      <c r="X37" s="49">
        <v>164679</v>
      </c>
      <c r="Y37" s="48">
        <v>6271.76</v>
      </c>
      <c r="AE37" t="s">
        <v>136</v>
      </c>
      <c r="AF37">
        <v>3</v>
      </c>
      <c r="AG37">
        <v>327421.56</v>
      </c>
      <c r="AH37">
        <v>36599.980000000003</v>
      </c>
      <c r="AI37">
        <v>52387.4496</v>
      </c>
      <c r="AJ37" s="29">
        <f>Table1[[#This Row],[Sum of Margin]]/Table1[[#This Row],[Sum of Revenue]]</f>
        <v>0.11178243729582134</v>
      </c>
      <c r="AK37" s="31">
        <f>Table1[[#This Row],[Sum of Margin]]-Table1[[#This Row],[Sum of Commission Earned]]</f>
        <v>-15787.469599999997</v>
      </c>
      <c r="AM37" s="80" t="s">
        <v>380</v>
      </c>
      <c r="AN37" s="34">
        <v>124609.72199999997</v>
      </c>
    </row>
    <row r="38" spans="1:40" x14ac:dyDescent="0.25">
      <c r="A38" t="s">
        <v>284</v>
      </c>
      <c r="B38" s="30">
        <v>45738</v>
      </c>
      <c r="C38">
        <v>221356</v>
      </c>
      <c r="D38" s="31">
        <v>98569.8</v>
      </c>
      <c r="E38" s="31">
        <v>10350.200000000001</v>
      </c>
      <c r="F38" t="s">
        <v>33</v>
      </c>
      <c r="G38">
        <v>1661</v>
      </c>
      <c r="H38" t="s">
        <v>10</v>
      </c>
      <c r="I38" t="s">
        <v>34</v>
      </c>
      <c r="J38" t="s">
        <v>11</v>
      </c>
      <c r="K38" s="34">
        <f t="shared" si="2"/>
        <v>2562008.0299999993</v>
      </c>
      <c r="L38" s="29">
        <f>IF(I38="Product",IF(K38/'Commission Rate and Quota'!$D$3&lt;0.5,'Commission Rate and Quota'!$D$11,IF(K38/'Commission Rate and Quota'!$D$3&lt;0.75,'Commission Rate and Quota'!$D$12,IF(K38/'Commission Rate and Quota'!$D$3&lt;0.9,'Commission Rate and Quota'!$D$13,IF('Data (1 &amp; 2)'!K38/'Commission Rate and Quota'!$D$3&lt;1,'Commission Rate and Quota'!$D$14,IF('Data (1 &amp; 2)'!K38/'Commission Rate and Quota'!$D$3&lt;1.25,'Commission Rate and Quota'!$D$15,'Commission Rate and Quota'!$D$16))))),IF(K38/'Commission Rate and Quota'!$E$3&lt;0.5,'Commission Rate and Quota'!$E$11,IF(K38/'Commission Rate and Quota'!$E$3&lt;0.75,'Commission Rate and Quota'!$E$12,IF(K38/'Commission Rate and Quota'!$E$3&lt;0.9,'Commission Rate and Quota'!$E$13,IF(K38/'Commission Rate and Quota'!$E$3&lt;1,'Commission Rate and Quota'!$E$14,IF(K38/'Commission Rate and Quota'!$E$3&lt;1.25,'Commission Rate and Quota'!$E$15,'Commission Rate and Quota'!$E$16))))))</f>
        <v>0.1</v>
      </c>
      <c r="M38" s="34">
        <f t="shared" si="0"/>
        <v>9856.9800000000014</v>
      </c>
      <c r="N38" s="35"/>
      <c r="O38" s="53" t="s">
        <v>234</v>
      </c>
      <c r="P38" s="48">
        <v>2</v>
      </c>
      <c r="Q38" s="34">
        <v>42931</v>
      </c>
      <c r="R38" s="34">
        <v>18046</v>
      </c>
      <c r="S38" s="34">
        <v>11162.06</v>
      </c>
      <c r="X38" s="49">
        <v>166022</v>
      </c>
      <c r="Y38" s="48">
        <v>37536.89</v>
      </c>
      <c r="AE38" t="s">
        <v>293</v>
      </c>
      <c r="AF38">
        <v>1</v>
      </c>
      <c r="AG38">
        <v>641.23</v>
      </c>
      <c r="AH38">
        <v>0</v>
      </c>
      <c r="AI38">
        <v>102.5968</v>
      </c>
      <c r="AJ38" s="29">
        <f>Table1[[#This Row],[Sum of Margin]]/Table1[[#This Row],[Sum of Revenue]]</f>
        <v>0</v>
      </c>
      <c r="AK38" s="31">
        <f>Table1[[#This Row],[Sum of Margin]]-Table1[[#This Row],[Sum of Commission Earned]]</f>
        <v>-102.5968</v>
      </c>
      <c r="AM38" s="80" t="s">
        <v>381</v>
      </c>
      <c r="AN38" s="34">
        <v>49680.903999999995</v>
      </c>
    </row>
    <row r="39" spans="1:40" x14ac:dyDescent="0.25">
      <c r="A39" t="s">
        <v>284</v>
      </c>
      <c r="B39" s="30">
        <v>45738</v>
      </c>
      <c r="C39">
        <v>221356</v>
      </c>
      <c r="D39" s="31">
        <v>18928</v>
      </c>
      <c r="E39" s="31">
        <v>1988</v>
      </c>
      <c r="F39" t="s">
        <v>33</v>
      </c>
      <c r="G39">
        <v>1661</v>
      </c>
      <c r="H39" t="s">
        <v>10</v>
      </c>
      <c r="I39" t="s">
        <v>34</v>
      </c>
      <c r="J39" t="s">
        <v>11</v>
      </c>
      <c r="K39" s="34">
        <f t="shared" si="2"/>
        <v>2580936.0299999993</v>
      </c>
      <c r="L39" s="29">
        <f>IF(I39="Product",IF(K39/'Commission Rate and Quota'!$D$3&lt;0.5,'Commission Rate and Quota'!$D$11,IF(K39/'Commission Rate and Quota'!$D$3&lt;0.75,'Commission Rate and Quota'!$D$12,IF(K39/'Commission Rate and Quota'!$D$3&lt;0.9,'Commission Rate and Quota'!$D$13,IF('Data (1 &amp; 2)'!K39/'Commission Rate and Quota'!$D$3&lt;1,'Commission Rate and Quota'!$D$14,IF('Data (1 &amp; 2)'!K39/'Commission Rate and Quota'!$D$3&lt;1.25,'Commission Rate and Quota'!$D$15,'Commission Rate and Quota'!$D$16))))),IF(K39/'Commission Rate and Quota'!$E$3&lt;0.5,'Commission Rate and Quota'!$E$11,IF(K39/'Commission Rate and Quota'!$E$3&lt;0.75,'Commission Rate and Quota'!$E$12,IF(K39/'Commission Rate and Quota'!$E$3&lt;0.9,'Commission Rate and Quota'!$E$13,IF(K39/'Commission Rate and Quota'!$E$3&lt;1,'Commission Rate and Quota'!$E$14,IF(K39/'Commission Rate and Quota'!$E$3&lt;1.25,'Commission Rate and Quota'!$E$15,'Commission Rate and Quota'!$E$16))))))</f>
        <v>0.1</v>
      </c>
      <c r="M39" s="34">
        <f t="shared" si="0"/>
        <v>1892.8000000000002</v>
      </c>
      <c r="N39" s="35"/>
      <c r="O39" s="33" t="s">
        <v>14</v>
      </c>
      <c r="P39" s="48">
        <v>20</v>
      </c>
      <c r="Q39" s="34">
        <v>1181917.76</v>
      </c>
      <c r="R39" s="34">
        <v>400323.19999999995</v>
      </c>
      <c r="S39" s="34">
        <v>210716.38040000002</v>
      </c>
      <c r="X39" s="49">
        <v>167265</v>
      </c>
      <c r="Y39" s="48">
        <v>1386.46</v>
      </c>
      <c r="AE39">
        <v>0.18</v>
      </c>
      <c r="AF39">
        <v>36</v>
      </c>
      <c r="AG39">
        <v>738546.5</v>
      </c>
      <c r="AH39">
        <v>79380.719999999987</v>
      </c>
      <c r="AI39">
        <v>132938.37</v>
      </c>
      <c r="AJ39" s="29">
        <f>Table1[[#This Row],[Sum of Margin]]/Table1[[#This Row],[Sum of Revenue]]</f>
        <v>0.10748235893068342</v>
      </c>
      <c r="AK39" s="31">
        <f>Table1[[#This Row],[Sum of Margin]]-Table1[[#This Row],[Sum of Commission Earned]]</f>
        <v>-53557.650000000009</v>
      </c>
      <c r="AM39" s="80" t="s">
        <v>382</v>
      </c>
      <c r="AN39" s="34">
        <v>15796.384199999999</v>
      </c>
    </row>
    <row r="40" spans="1:40" x14ac:dyDescent="0.25">
      <c r="A40" t="s">
        <v>136</v>
      </c>
      <c r="B40" s="30">
        <v>45739</v>
      </c>
      <c r="C40">
        <v>66508</v>
      </c>
      <c r="D40" s="31">
        <v>150331.16</v>
      </c>
      <c r="E40" s="31">
        <v>16779.560000000001</v>
      </c>
      <c r="F40" t="s">
        <v>33</v>
      </c>
      <c r="G40">
        <v>1661</v>
      </c>
      <c r="H40" t="s">
        <v>10</v>
      </c>
      <c r="I40" t="s">
        <v>34</v>
      </c>
      <c r="J40" t="s">
        <v>11</v>
      </c>
      <c r="K40" s="34">
        <f t="shared" si="2"/>
        <v>2731267.1899999995</v>
      </c>
      <c r="L40" s="29">
        <f>IF(I40="Product",IF(K40/'Commission Rate and Quota'!$D$3&lt;0.5,'Commission Rate and Quota'!$D$11,IF(K40/'Commission Rate and Quota'!$D$3&lt;0.75,'Commission Rate and Quota'!$D$12,IF(K40/'Commission Rate and Quota'!$D$3&lt;0.9,'Commission Rate and Quota'!$D$13,IF('Data (1 &amp; 2)'!K40/'Commission Rate and Quota'!$D$3&lt;1,'Commission Rate and Quota'!$D$14,IF('Data (1 &amp; 2)'!K40/'Commission Rate and Quota'!$D$3&lt;1.25,'Commission Rate and Quota'!$D$15,'Commission Rate and Quota'!$D$16))))),IF(K40/'Commission Rate and Quota'!$E$3&lt;0.5,'Commission Rate and Quota'!$E$11,IF(K40/'Commission Rate and Quota'!$E$3&lt;0.75,'Commission Rate and Quota'!$E$12,IF(K40/'Commission Rate and Quota'!$E$3&lt;0.9,'Commission Rate and Quota'!$E$13,IF(K40/'Commission Rate and Quota'!$E$3&lt;1,'Commission Rate and Quota'!$E$14,IF(K40/'Commission Rate and Quota'!$E$3&lt;1.25,'Commission Rate and Quota'!$E$15,'Commission Rate and Quota'!$E$16))))))</f>
        <v>0.16</v>
      </c>
      <c r="M40" s="34">
        <f t="shared" si="0"/>
        <v>24052.9856</v>
      </c>
      <c r="N40" s="35"/>
      <c r="O40" s="37">
        <v>0.1</v>
      </c>
      <c r="P40" s="77">
        <v>14</v>
      </c>
      <c r="Q40" s="78">
        <v>397140.3</v>
      </c>
      <c r="R40" s="78">
        <v>182645.3</v>
      </c>
      <c r="S40" s="78">
        <v>39714.03</v>
      </c>
      <c r="X40" s="49">
        <v>167324</v>
      </c>
      <c r="Y40" s="48">
        <v>607260.01</v>
      </c>
      <c r="AE40" t="s">
        <v>98</v>
      </c>
      <c r="AF40">
        <v>1</v>
      </c>
      <c r="AG40">
        <v>7093.74</v>
      </c>
      <c r="AH40">
        <v>7093.74</v>
      </c>
      <c r="AI40">
        <v>1276.8732</v>
      </c>
      <c r="AJ40" s="29">
        <f>Table1[[#This Row],[Sum of Margin]]/Table1[[#This Row],[Sum of Revenue]]</f>
        <v>1</v>
      </c>
      <c r="AK40" s="31">
        <f>Table1[[#This Row],[Sum of Margin]]-Table1[[#This Row],[Sum of Commission Earned]]</f>
        <v>5816.8667999999998</v>
      </c>
      <c r="AM40" s="80" t="s">
        <v>383</v>
      </c>
      <c r="AN40" s="34">
        <v>65955.742100000003</v>
      </c>
    </row>
    <row r="41" spans="1:40" x14ac:dyDescent="0.25">
      <c r="A41" t="s">
        <v>136</v>
      </c>
      <c r="B41" s="30">
        <v>45739</v>
      </c>
      <c r="C41">
        <v>66508</v>
      </c>
      <c r="D41" s="31">
        <v>166230.16</v>
      </c>
      <c r="E41" s="31">
        <v>18587.150000000001</v>
      </c>
      <c r="F41" t="s">
        <v>33</v>
      </c>
      <c r="G41">
        <v>1661</v>
      </c>
      <c r="H41" t="s">
        <v>10</v>
      </c>
      <c r="I41" t="s">
        <v>34</v>
      </c>
      <c r="J41" t="s">
        <v>11</v>
      </c>
      <c r="K41" s="34">
        <f t="shared" si="2"/>
        <v>2897497.3499999996</v>
      </c>
      <c r="L41" s="29">
        <f>IF(I41="Product",IF(K41/'Commission Rate and Quota'!$D$3&lt;0.5,'Commission Rate and Quota'!$D$11,IF(K41/'Commission Rate and Quota'!$D$3&lt;0.75,'Commission Rate and Quota'!$D$12,IF(K41/'Commission Rate and Quota'!$D$3&lt;0.9,'Commission Rate and Quota'!$D$13,IF('Data (1 &amp; 2)'!K41/'Commission Rate and Quota'!$D$3&lt;1,'Commission Rate and Quota'!$D$14,IF('Data (1 &amp; 2)'!K41/'Commission Rate and Quota'!$D$3&lt;1.25,'Commission Rate and Quota'!$D$15,'Commission Rate and Quota'!$D$16))))),IF(K41/'Commission Rate and Quota'!$E$3&lt;0.5,'Commission Rate and Quota'!$E$11,IF(K41/'Commission Rate and Quota'!$E$3&lt;0.75,'Commission Rate and Quota'!$E$12,IF(K41/'Commission Rate and Quota'!$E$3&lt;0.9,'Commission Rate and Quota'!$E$13,IF(K41/'Commission Rate and Quota'!$E$3&lt;1,'Commission Rate and Quota'!$E$14,IF(K41/'Commission Rate and Quota'!$E$3&lt;1.25,'Commission Rate and Quota'!$E$15,'Commission Rate and Quota'!$E$16))))))</f>
        <v>0.16</v>
      </c>
      <c r="M41" s="34">
        <f t="shared" si="0"/>
        <v>26596.8256</v>
      </c>
      <c r="N41" s="35"/>
      <c r="O41" s="53" t="s">
        <v>140</v>
      </c>
      <c r="P41" s="48">
        <v>1</v>
      </c>
      <c r="Q41" s="34">
        <v>60000</v>
      </c>
      <c r="R41" s="34">
        <v>31470</v>
      </c>
      <c r="S41" s="34">
        <v>6000</v>
      </c>
      <c r="X41" s="49">
        <v>167450</v>
      </c>
      <c r="Y41" s="48">
        <v>1671.25</v>
      </c>
      <c r="AE41" t="s">
        <v>307</v>
      </c>
      <c r="AF41">
        <v>1</v>
      </c>
      <c r="AG41">
        <v>5491</v>
      </c>
      <c r="AH41">
        <v>867</v>
      </c>
      <c r="AI41">
        <v>988.38</v>
      </c>
      <c r="AJ41" s="29">
        <f>Table1[[#This Row],[Sum of Margin]]/Table1[[#This Row],[Sum of Revenue]]</f>
        <v>0.15789473684210525</v>
      </c>
      <c r="AK41" s="31">
        <f>Table1[[#This Row],[Sum of Margin]]-Table1[[#This Row],[Sum of Commission Earned]]</f>
        <v>-121.38</v>
      </c>
      <c r="AM41" s="80" t="s">
        <v>384</v>
      </c>
      <c r="AN41" s="34">
        <v>27995.222600000001</v>
      </c>
    </row>
    <row r="42" spans="1:40" x14ac:dyDescent="0.25">
      <c r="A42" t="s">
        <v>136</v>
      </c>
      <c r="B42" s="30">
        <v>45739</v>
      </c>
      <c r="C42">
        <v>66508</v>
      </c>
      <c r="D42" s="31">
        <v>10860.24</v>
      </c>
      <c r="E42" s="31">
        <v>1233.27</v>
      </c>
      <c r="F42" t="s">
        <v>33</v>
      </c>
      <c r="G42">
        <v>1661</v>
      </c>
      <c r="H42" t="s">
        <v>10</v>
      </c>
      <c r="I42" t="s">
        <v>34</v>
      </c>
      <c r="J42" t="s">
        <v>11</v>
      </c>
      <c r="K42" s="34">
        <f t="shared" si="2"/>
        <v>2908357.59</v>
      </c>
      <c r="L42" s="29">
        <f>IF(I42="Product",IF(K42/'Commission Rate and Quota'!$D$3&lt;0.5,'Commission Rate and Quota'!$D$11,IF(K42/'Commission Rate and Quota'!$D$3&lt;0.75,'Commission Rate and Quota'!$D$12,IF(K42/'Commission Rate and Quota'!$D$3&lt;0.9,'Commission Rate and Quota'!$D$13,IF('Data (1 &amp; 2)'!K42/'Commission Rate and Quota'!$D$3&lt;1,'Commission Rate and Quota'!$D$14,IF('Data (1 &amp; 2)'!K42/'Commission Rate and Quota'!$D$3&lt;1.25,'Commission Rate and Quota'!$D$15,'Commission Rate and Quota'!$D$16))))),IF(K42/'Commission Rate and Quota'!$E$3&lt;0.5,'Commission Rate and Quota'!$E$11,IF(K42/'Commission Rate and Quota'!$E$3&lt;0.75,'Commission Rate and Quota'!$E$12,IF(K42/'Commission Rate and Quota'!$E$3&lt;0.9,'Commission Rate and Quota'!$E$13,IF(K42/'Commission Rate and Quota'!$E$3&lt;1,'Commission Rate and Quota'!$E$14,IF(K42/'Commission Rate and Quota'!$E$3&lt;1.25,'Commission Rate and Quota'!$E$15,'Commission Rate and Quota'!$E$16))))))</f>
        <v>0.16</v>
      </c>
      <c r="M42" s="34">
        <f t="shared" si="0"/>
        <v>1737.6384</v>
      </c>
      <c r="N42" s="35"/>
      <c r="O42" s="53" t="s">
        <v>296</v>
      </c>
      <c r="P42" s="48">
        <v>1</v>
      </c>
      <c r="Q42" s="34">
        <v>10300</v>
      </c>
      <c r="R42" s="34">
        <v>5720</v>
      </c>
      <c r="S42" s="34">
        <v>1030</v>
      </c>
      <c r="X42" s="49">
        <v>167528</v>
      </c>
      <c r="Y42" s="48">
        <v>27432.579999999998</v>
      </c>
      <c r="AE42" t="s">
        <v>110</v>
      </c>
      <c r="AF42">
        <v>2</v>
      </c>
      <c r="AG42">
        <v>1225.4100000000001</v>
      </c>
      <c r="AH42">
        <v>138.30000000000001</v>
      </c>
      <c r="AI42">
        <v>220.57380000000001</v>
      </c>
      <c r="AJ42" s="29">
        <f>Table1[[#This Row],[Sum of Margin]]/Table1[[#This Row],[Sum of Revenue]]</f>
        <v>0.11286018557054374</v>
      </c>
      <c r="AK42" s="31">
        <f>Table1[[#This Row],[Sum of Margin]]-Table1[[#This Row],[Sum of Commission Earned]]</f>
        <v>-82.273799999999994</v>
      </c>
      <c r="AM42" s="80" t="s">
        <v>385</v>
      </c>
      <c r="AN42" s="34">
        <v>9488.1200000000008</v>
      </c>
    </row>
    <row r="43" spans="1:40" x14ac:dyDescent="0.25">
      <c r="A43" t="s">
        <v>96</v>
      </c>
      <c r="B43" s="30">
        <v>45743</v>
      </c>
      <c r="C43">
        <v>42770</v>
      </c>
      <c r="D43" s="31">
        <v>1392.24</v>
      </c>
      <c r="E43" s="31">
        <v>0.24</v>
      </c>
      <c r="F43" t="s">
        <v>33</v>
      </c>
      <c r="G43">
        <v>1661</v>
      </c>
      <c r="H43" t="s">
        <v>10</v>
      </c>
      <c r="I43" t="s">
        <v>34</v>
      </c>
      <c r="J43" t="s">
        <v>11</v>
      </c>
      <c r="K43" s="34">
        <f t="shared" si="2"/>
        <v>2909749.83</v>
      </c>
      <c r="L43" s="29">
        <f>IF(I43="Product",IF(K43/'Commission Rate and Quota'!$D$3&lt;0.5,'Commission Rate and Quota'!$D$11,IF(K43/'Commission Rate and Quota'!$D$3&lt;0.75,'Commission Rate and Quota'!$D$12,IF(K43/'Commission Rate and Quota'!$D$3&lt;0.9,'Commission Rate and Quota'!$D$13,IF('Data (1 &amp; 2)'!K43/'Commission Rate and Quota'!$D$3&lt;1,'Commission Rate and Quota'!$D$14,IF('Data (1 &amp; 2)'!K43/'Commission Rate and Quota'!$D$3&lt;1.25,'Commission Rate and Quota'!$D$15,'Commission Rate and Quota'!$D$16))))),IF(K43/'Commission Rate and Quota'!$E$3&lt;0.5,'Commission Rate and Quota'!$E$11,IF(K43/'Commission Rate and Quota'!$E$3&lt;0.75,'Commission Rate and Quota'!$E$12,IF(K43/'Commission Rate and Quota'!$E$3&lt;0.9,'Commission Rate and Quota'!$E$13,IF(K43/'Commission Rate and Quota'!$E$3&lt;1,'Commission Rate and Quota'!$E$14,IF(K43/'Commission Rate and Quota'!$E$3&lt;1.25,'Commission Rate and Quota'!$E$15,'Commission Rate and Quota'!$E$16))))))</f>
        <v>0.16</v>
      </c>
      <c r="M43" s="34">
        <f t="shared" si="0"/>
        <v>222.75839999999999</v>
      </c>
      <c r="N43" s="35"/>
      <c r="O43" s="53" t="s">
        <v>141</v>
      </c>
      <c r="P43" s="48">
        <v>1</v>
      </c>
      <c r="Q43" s="34">
        <v>28050</v>
      </c>
      <c r="R43" s="34">
        <v>12795</v>
      </c>
      <c r="S43" s="34">
        <v>2805</v>
      </c>
      <c r="X43" s="49">
        <v>167620</v>
      </c>
      <c r="Y43" s="48">
        <v>22925.059999999998</v>
      </c>
      <c r="AE43" t="s">
        <v>286</v>
      </c>
      <c r="AF43">
        <v>1</v>
      </c>
      <c r="AG43">
        <v>11733.96</v>
      </c>
      <c r="AH43">
        <v>3150.06</v>
      </c>
      <c r="AI43">
        <v>2112.1127999999999</v>
      </c>
      <c r="AJ43" s="29">
        <f>Table1[[#This Row],[Sum of Margin]]/Table1[[#This Row],[Sum of Revenue]]</f>
        <v>0.26845668469979445</v>
      </c>
      <c r="AK43" s="31">
        <f>Table1[[#This Row],[Sum of Margin]]-Table1[[#This Row],[Sum of Commission Earned]]</f>
        <v>1037.9472000000001</v>
      </c>
      <c r="AM43" s="80" t="s">
        <v>386</v>
      </c>
      <c r="AN43" s="34">
        <v>30639.324999999997</v>
      </c>
    </row>
    <row r="44" spans="1:40" x14ac:dyDescent="0.25">
      <c r="A44" t="s">
        <v>96</v>
      </c>
      <c r="B44" s="30">
        <v>45743</v>
      </c>
      <c r="C44">
        <v>42770</v>
      </c>
      <c r="D44" s="31">
        <v>2614</v>
      </c>
      <c r="E44" s="31">
        <v>340</v>
      </c>
      <c r="F44" t="s">
        <v>33</v>
      </c>
      <c r="G44">
        <v>1661</v>
      </c>
      <c r="H44" t="s">
        <v>10</v>
      </c>
      <c r="I44" t="s">
        <v>34</v>
      </c>
      <c r="J44" t="s">
        <v>11</v>
      </c>
      <c r="K44" s="34">
        <f t="shared" si="2"/>
        <v>2912363.83</v>
      </c>
      <c r="L44" s="29">
        <f>IF(I44="Product",IF(K44/'Commission Rate and Quota'!$D$3&lt;0.5,'Commission Rate and Quota'!$D$11,IF(K44/'Commission Rate and Quota'!$D$3&lt;0.75,'Commission Rate and Quota'!$D$12,IF(K44/'Commission Rate and Quota'!$D$3&lt;0.9,'Commission Rate and Quota'!$D$13,IF('Data (1 &amp; 2)'!K44/'Commission Rate and Quota'!$D$3&lt;1,'Commission Rate and Quota'!$D$14,IF('Data (1 &amp; 2)'!K44/'Commission Rate and Quota'!$D$3&lt;1.25,'Commission Rate and Quota'!$D$15,'Commission Rate and Quota'!$D$16))))),IF(K44/'Commission Rate and Quota'!$E$3&lt;0.5,'Commission Rate and Quota'!$E$11,IF(K44/'Commission Rate and Quota'!$E$3&lt;0.75,'Commission Rate and Quota'!$E$12,IF(K44/'Commission Rate and Quota'!$E$3&lt;0.9,'Commission Rate and Quota'!$E$13,IF(K44/'Commission Rate and Quota'!$E$3&lt;1,'Commission Rate and Quota'!$E$14,IF(K44/'Commission Rate and Quota'!$E$3&lt;1.25,'Commission Rate and Quota'!$E$15,'Commission Rate and Quota'!$E$16))))))</f>
        <v>0.16</v>
      </c>
      <c r="M44" s="34">
        <f t="shared" si="0"/>
        <v>418.24</v>
      </c>
      <c r="N44" s="35"/>
      <c r="O44" s="53" t="s">
        <v>189</v>
      </c>
      <c r="P44" s="48">
        <v>1</v>
      </c>
      <c r="Q44" s="34">
        <v>20400</v>
      </c>
      <c r="R44" s="34">
        <v>11760</v>
      </c>
      <c r="S44" s="34">
        <v>2040</v>
      </c>
      <c r="X44" s="49">
        <v>167672</v>
      </c>
      <c r="Y44" s="48">
        <v>0</v>
      </c>
      <c r="AE44" t="s">
        <v>101</v>
      </c>
      <c r="AF44">
        <v>1</v>
      </c>
      <c r="AG44">
        <v>15000</v>
      </c>
      <c r="AH44">
        <v>2148</v>
      </c>
      <c r="AI44">
        <v>2700</v>
      </c>
      <c r="AJ44" s="29">
        <f>Table1[[#This Row],[Sum of Margin]]/Table1[[#This Row],[Sum of Revenue]]</f>
        <v>0.14319999999999999</v>
      </c>
      <c r="AK44" s="31">
        <f>Table1[[#This Row],[Sum of Margin]]-Table1[[#This Row],[Sum of Commission Earned]]</f>
        <v>-552</v>
      </c>
      <c r="AM44" s="80" t="s">
        <v>387</v>
      </c>
      <c r="AN44" s="34">
        <v>47872.5</v>
      </c>
    </row>
    <row r="45" spans="1:40" x14ac:dyDescent="0.25">
      <c r="A45" t="s">
        <v>96</v>
      </c>
      <c r="B45" s="30">
        <v>45743</v>
      </c>
      <c r="C45">
        <v>42770</v>
      </c>
      <c r="D45" s="31">
        <v>10511</v>
      </c>
      <c r="E45" s="31">
        <v>1183</v>
      </c>
      <c r="F45" t="s">
        <v>33</v>
      </c>
      <c r="G45">
        <v>1661</v>
      </c>
      <c r="H45" t="s">
        <v>10</v>
      </c>
      <c r="I45" t="s">
        <v>34</v>
      </c>
      <c r="J45" t="s">
        <v>11</v>
      </c>
      <c r="K45" s="34">
        <f t="shared" si="2"/>
        <v>2922874.83</v>
      </c>
      <c r="L45" s="29">
        <f>IF(I45="Product",IF(K45/'Commission Rate and Quota'!$D$3&lt;0.5,'Commission Rate and Quota'!$D$11,IF(K45/'Commission Rate and Quota'!$D$3&lt;0.75,'Commission Rate and Quota'!$D$12,IF(K45/'Commission Rate and Quota'!$D$3&lt;0.9,'Commission Rate and Quota'!$D$13,IF('Data (1 &amp; 2)'!K45/'Commission Rate and Quota'!$D$3&lt;1,'Commission Rate and Quota'!$D$14,IF('Data (1 &amp; 2)'!K45/'Commission Rate and Quota'!$D$3&lt;1.25,'Commission Rate and Quota'!$D$15,'Commission Rate and Quota'!$D$16))))),IF(K45/'Commission Rate and Quota'!$E$3&lt;0.5,'Commission Rate and Quota'!$E$11,IF(K45/'Commission Rate and Quota'!$E$3&lt;0.75,'Commission Rate and Quota'!$E$12,IF(K45/'Commission Rate and Quota'!$E$3&lt;0.9,'Commission Rate and Quota'!$E$13,IF(K45/'Commission Rate and Quota'!$E$3&lt;1,'Commission Rate and Quota'!$E$14,IF(K45/'Commission Rate and Quota'!$E$3&lt;1.25,'Commission Rate and Quota'!$E$15,'Commission Rate and Quota'!$E$16))))))</f>
        <v>0.16</v>
      </c>
      <c r="M45" s="34">
        <f t="shared" si="0"/>
        <v>1681.76</v>
      </c>
      <c r="N45" s="35"/>
      <c r="O45" s="53" t="s">
        <v>152</v>
      </c>
      <c r="P45" s="48">
        <v>1</v>
      </c>
      <c r="Q45" s="34">
        <v>600</v>
      </c>
      <c r="R45" s="34">
        <v>240</v>
      </c>
      <c r="S45" s="34">
        <v>60</v>
      </c>
      <c r="X45" s="49">
        <v>168030</v>
      </c>
      <c r="Y45" s="48">
        <v>1838.64</v>
      </c>
      <c r="AE45" t="s">
        <v>294</v>
      </c>
      <c r="AF45">
        <v>3</v>
      </c>
      <c r="AG45">
        <v>16606.7</v>
      </c>
      <c r="AH45">
        <v>2450.7199999999998</v>
      </c>
      <c r="AI45">
        <v>2989.2060000000001</v>
      </c>
      <c r="AJ45" s="29">
        <f>Table1[[#This Row],[Sum of Margin]]/Table1[[#This Row],[Sum of Revenue]]</f>
        <v>0.14757417187038965</v>
      </c>
      <c r="AK45" s="31">
        <f>Table1[[#This Row],[Sum of Margin]]-Table1[[#This Row],[Sum of Commission Earned]]</f>
        <v>-538.48600000000033</v>
      </c>
      <c r="AM45" s="80" t="s">
        <v>388</v>
      </c>
      <c r="AN45" s="34">
        <v>139.23000000000002</v>
      </c>
    </row>
    <row r="46" spans="1:40" x14ac:dyDescent="0.25">
      <c r="A46" t="s">
        <v>97</v>
      </c>
      <c r="B46" s="30">
        <v>45743</v>
      </c>
      <c r="C46">
        <v>42770</v>
      </c>
      <c r="D46" s="31">
        <v>18030.560000000001</v>
      </c>
      <c r="E46" s="31">
        <v>2065.9899999999998</v>
      </c>
      <c r="F46" t="s">
        <v>33</v>
      </c>
      <c r="G46">
        <v>1661</v>
      </c>
      <c r="H46" t="s">
        <v>10</v>
      </c>
      <c r="I46" t="s">
        <v>34</v>
      </c>
      <c r="J46" t="s">
        <v>11</v>
      </c>
      <c r="K46" s="34">
        <f t="shared" si="2"/>
        <v>2940905.39</v>
      </c>
      <c r="L46" s="29">
        <f>IF(I46="Product",IF(K46/'Commission Rate and Quota'!$D$3&lt;0.5,'Commission Rate and Quota'!$D$11,IF(K46/'Commission Rate and Quota'!$D$3&lt;0.75,'Commission Rate and Quota'!$D$12,IF(K46/'Commission Rate and Quota'!$D$3&lt;0.9,'Commission Rate and Quota'!$D$13,IF('Data (1 &amp; 2)'!K46/'Commission Rate and Quota'!$D$3&lt;1,'Commission Rate and Quota'!$D$14,IF('Data (1 &amp; 2)'!K46/'Commission Rate and Quota'!$D$3&lt;1.25,'Commission Rate and Quota'!$D$15,'Commission Rate and Quota'!$D$16))))),IF(K46/'Commission Rate and Quota'!$E$3&lt;0.5,'Commission Rate and Quota'!$E$11,IF(K46/'Commission Rate and Quota'!$E$3&lt;0.75,'Commission Rate and Quota'!$E$12,IF(K46/'Commission Rate and Quota'!$E$3&lt;0.9,'Commission Rate and Quota'!$E$13,IF(K46/'Commission Rate and Quota'!$E$3&lt;1,'Commission Rate and Quota'!$E$14,IF(K46/'Commission Rate and Quota'!$E$3&lt;1.25,'Commission Rate and Quota'!$E$15,'Commission Rate and Quota'!$E$16))))))</f>
        <v>0.16</v>
      </c>
      <c r="M46" s="34">
        <f t="shared" si="0"/>
        <v>2884.8896000000004</v>
      </c>
      <c r="N46" s="35"/>
      <c r="O46" s="53" t="s">
        <v>188</v>
      </c>
      <c r="P46" s="48">
        <v>1</v>
      </c>
      <c r="Q46" s="34">
        <v>19040</v>
      </c>
      <c r="R46" s="34">
        <v>4480</v>
      </c>
      <c r="S46" s="34">
        <v>1904</v>
      </c>
      <c r="X46" s="49">
        <v>168699</v>
      </c>
      <c r="Y46" s="48">
        <v>7278.96</v>
      </c>
      <c r="AE46" t="s">
        <v>134</v>
      </c>
      <c r="AF46">
        <v>1</v>
      </c>
      <c r="AG46">
        <v>9766.5</v>
      </c>
      <c r="AH46">
        <v>994.5</v>
      </c>
      <c r="AI46">
        <v>1757.97</v>
      </c>
      <c r="AJ46" s="29">
        <f>Table1[[#This Row],[Sum of Margin]]/Table1[[#This Row],[Sum of Revenue]]</f>
        <v>0.10182767624020887</v>
      </c>
      <c r="AK46" s="31">
        <f>Table1[[#This Row],[Sum of Margin]]-Table1[[#This Row],[Sum of Commission Earned]]</f>
        <v>-763.47</v>
      </c>
      <c r="AM46" s="80" t="s">
        <v>389</v>
      </c>
      <c r="AN46" s="34">
        <v>578.12159999999994</v>
      </c>
    </row>
    <row r="47" spans="1:40" x14ac:dyDescent="0.25">
      <c r="A47" t="s">
        <v>107</v>
      </c>
      <c r="B47" s="30">
        <v>45743</v>
      </c>
      <c r="C47">
        <v>44084</v>
      </c>
      <c r="D47" s="31">
        <v>671.3</v>
      </c>
      <c r="E47" s="31">
        <v>0</v>
      </c>
      <c r="F47" t="s">
        <v>33</v>
      </c>
      <c r="G47">
        <v>1661</v>
      </c>
      <c r="H47" t="s">
        <v>10</v>
      </c>
      <c r="I47" t="s">
        <v>34</v>
      </c>
      <c r="J47" t="s">
        <v>11</v>
      </c>
      <c r="K47" s="34">
        <f t="shared" si="2"/>
        <v>2941576.69</v>
      </c>
      <c r="L47" s="29">
        <f>IF(I47="Product",IF(K47/'Commission Rate and Quota'!$D$3&lt;0.5,'Commission Rate and Quota'!$D$11,IF(K47/'Commission Rate and Quota'!$D$3&lt;0.75,'Commission Rate and Quota'!$D$12,IF(K47/'Commission Rate and Quota'!$D$3&lt;0.9,'Commission Rate and Quota'!$D$13,IF('Data (1 &amp; 2)'!K47/'Commission Rate and Quota'!$D$3&lt;1,'Commission Rate and Quota'!$D$14,IF('Data (1 &amp; 2)'!K47/'Commission Rate and Quota'!$D$3&lt;1.25,'Commission Rate and Quota'!$D$15,'Commission Rate and Quota'!$D$16))))),IF(K47/'Commission Rate and Quota'!$E$3&lt;0.5,'Commission Rate and Quota'!$E$11,IF(K47/'Commission Rate and Quota'!$E$3&lt;0.75,'Commission Rate and Quota'!$E$12,IF(K47/'Commission Rate and Quota'!$E$3&lt;0.9,'Commission Rate and Quota'!$E$13,IF(K47/'Commission Rate and Quota'!$E$3&lt;1,'Commission Rate and Quota'!$E$14,IF(K47/'Commission Rate and Quota'!$E$3&lt;1.25,'Commission Rate and Quota'!$E$15,'Commission Rate and Quota'!$E$16))))))</f>
        <v>0.16</v>
      </c>
      <c r="M47" s="34">
        <f t="shared" si="0"/>
        <v>107.408</v>
      </c>
      <c r="N47" s="35"/>
      <c r="O47" s="53" t="s">
        <v>297</v>
      </c>
      <c r="P47" s="48">
        <v>1</v>
      </c>
      <c r="Q47" s="34">
        <v>126000</v>
      </c>
      <c r="R47" s="34">
        <v>57900</v>
      </c>
      <c r="S47" s="34">
        <v>12600</v>
      </c>
      <c r="X47" s="49">
        <v>169040</v>
      </c>
      <c r="Y47" s="48">
        <v>1349.05</v>
      </c>
      <c r="AE47" t="s">
        <v>295</v>
      </c>
      <c r="AF47">
        <v>3</v>
      </c>
      <c r="AG47">
        <v>1700.24</v>
      </c>
      <c r="AH47">
        <v>258.84000000000003</v>
      </c>
      <c r="AI47">
        <v>306.04320000000001</v>
      </c>
      <c r="AJ47" s="29">
        <f>Table1[[#This Row],[Sum of Margin]]/Table1[[#This Row],[Sum of Revenue]]</f>
        <v>0.15223733120030114</v>
      </c>
      <c r="AK47" s="31">
        <f>Table1[[#This Row],[Sum of Margin]]-Table1[[#This Row],[Sum of Commission Earned]]</f>
        <v>-47.203199999999981</v>
      </c>
      <c r="AM47" s="80" t="s">
        <v>390</v>
      </c>
      <c r="AN47" s="34">
        <v>1037.9472000000001</v>
      </c>
    </row>
    <row r="48" spans="1:40" x14ac:dyDescent="0.25">
      <c r="A48" t="s">
        <v>107</v>
      </c>
      <c r="B48" s="30">
        <v>45743</v>
      </c>
      <c r="C48">
        <v>44084</v>
      </c>
      <c r="D48" s="31">
        <v>8507.52</v>
      </c>
      <c r="E48" s="31">
        <v>1276.31</v>
      </c>
      <c r="F48" t="s">
        <v>33</v>
      </c>
      <c r="G48">
        <v>1661</v>
      </c>
      <c r="H48" t="s">
        <v>10</v>
      </c>
      <c r="I48" t="s">
        <v>34</v>
      </c>
      <c r="J48" t="s">
        <v>11</v>
      </c>
      <c r="K48" s="34">
        <f t="shared" si="2"/>
        <v>2950084.21</v>
      </c>
      <c r="L48" s="29">
        <f>IF(I48="Product",IF(K48/'Commission Rate and Quota'!$D$3&lt;0.5,'Commission Rate and Quota'!$D$11,IF(K48/'Commission Rate and Quota'!$D$3&lt;0.75,'Commission Rate and Quota'!$D$12,IF(K48/'Commission Rate and Quota'!$D$3&lt;0.9,'Commission Rate and Quota'!$D$13,IF('Data (1 &amp; 2)'!K48/'Commission Rate and Quota'!$D$3&lt;1,'Commission Rate and Quota'!$D$14,IF('Data (1 &amp; 2)'!K48/'Commission Rate and Quota'!$D$3&lt;1.25,'Commission Rate and Quota'!$D$15,'Commission Rate and Quota'!$D$16))))),IF(K48/'Commission Rate and Quota'!$E$3&lt;0.5,'Commission Rate and Quota'!$E$11,IF(K48/'Commission Rate and Quota'!$E$3&lt;0.75,'Commission Rate and Quota'!$E$12,IF(K48/'Commission Rate and Quota'!$E$3&lt;0.9,'Commission Rate and Quota'!$E$13,IF(K48/'Commission Rate and Quota'!$E$3&lt;1,'Commission Rate and Quota'!$E$14,IF(K48/'Commission Rate and Quota'!$E$3&lt;1.25,'Commission Rate and Quota'!$E$15,'Commission Rate and Quota'!$E$16))))))</f>
        <v>0.16</v>
      </c>
      <c r="M48" s="34">
        <f t="shared" si="0"/>
        <v>1361.2032000000002</v>
      </c>
      <c r="N48" s="35"/>
      <c r="O48" s="53" t="s">
        <v>67</v>
      </c>
      <c r="P48" s="48">
        <v>3</v>
      </c>
      <c r="Q48" s="34">
        <v>29600</v>
      </c>
      <c r="R48" s="34">
        <v>12100</v>
      </c>
      <c r="S48" s="34">
        <v>2960</v>
      </c>
      <c r="X48" s="49">
        <v>169622</v>
      </c>
      <c r="Y48" s="48">
        <v>8900.2199999999993</v>
      </c>
      <c r="AE48" t="s">
        <v>108</v>
      </c>
      <c r="AF48">
        <v>3</v>
      </c>
      <c r="AG48">
        <v>139345.26</v>
      </c>
      <c r="AH48">
        <v>13915.119999999999</v>
      </c>
      <c r="AI48">
        <v>25082.146800000002</v>
      </c>
      <c r="AJ48" s="29">
        <f>Table1[[#This Row],[Sum of Margin]]/Table1[[#This Row],[Sum of Revenue]]</f>
        <v>9.9860734408906318E-2</v>
      </c>
      <c r="AK48" s="31">
        <f>Table1[[#This Row],[Sum of Margin]]-Table1[[#This Row],[Sum of Commission Earned]]</f>
        <v>-11167.026800000003</v>
      </c>
      <c r="AM48" s="80" t="s">
        <v>391</v>
      </c>
      <c r="AN48" s="34">
        <v>41027.946599999996</v>
      </c>
    </row>
    <row r="49" spans="1:40" x14ac:dyDescent="0.25">
      <c r="A49" t="s">
        <v>293</v>
      </c>
      <c r="B49" s="30">
        <v>45743</v>
      </c>
      <c r="C49">
        <v>351594</v>
      </c>
      <c r="D49" s="31">
        <v>641.23</v>
      </c>
      <c r="E49" s="31">
        <v>0</v>
      </c>
      <c r="F49" t="s">
        <v>33</v>
      </c>
      <c r="G49">
        <v>1661</v>
      </c>
      <c r="H49" t="s">
        <v>10</v>
      </c>
      <c r="I49" t="s">
        <v>34</v>
      </c>
      <c r="J49" t="s">
        <v>11</v>
      </c>
      <c r="K49" s="34">
        <f t="shared" si="2"/>
        <v>2950725.44</v>
      </c>
      <c r="L49" s="29">
        <f>IF(I49="Product",IF(K49/'Commission Rate and Quota'!$D$3&lt;0.5,'Commission Rate and Quota'!$D$11,IF(K49/'Commission Rate and Quota'!$D$3&lt;0.75,'Commission Rate and Quota'!$D$12,IF(K49/'Commission Rate and Quota'!$D$3&lt;0.9,'Commission Rate and Quota'!$D$13,IF('Data (1 &amp; 2)'!K49/'Commission Rate and Quota'!$D$3&lt;1,'Commission Rate and Quota'!$D$14,IF('Data (1 &amp; 2)'!K49/'Commission Rate and Quota'!$D$3&lt;1.25,'Commission Rate and Quota'!$D$15,'Commission Rate and Quota'!$D$16))))),IF(K49/'Commission Rate and Quota'!$E$3&lt;0.5,'Commission Rate and Quota'!$E$11,IF(K49/'Commission Rate and Quota'!$E$3&lt;0.75,'Commission Rate and Quota'!$E$12,IF(K49/'Commission Rate and Quota'!$E$3&lt;0.9,'Commission Rate and Quota'!$E$13,IF(K49/'Commission Rate and Quota'!$E$3&lt;1,'Commission Rate and Quota'!$E$14,IF(K49/'Commission Rate and Quota'!$E$3&lt;1.25,'Commission Rate and Quota'!$E$15,'Commission Rate and Quota'!$E$16))))))</f>
        <v>0.16</v>
      </c>
      <c r="M49" s="34">
        <f t="shared" si="0"/>
        <v>102.5968</v>
      </c>
      <c r="N49" s="35"/>
      <c r="O49" s="53" t="s">
        <v>265</v>
      </c>
      <c r="P49" s="48">
        <v>1</v>
      </c>
      <c r="Q49" s="34">
        <v>49550</v>
      </c>
      <c r="R49" s="34">
        <v>25070</v>
      </c>
      <c r="S49" s="34">
        <v>4955</v>
      </c>
      <c r="X49" s="49">
        <v>169718</v>
      </c>
      <c r="Y49" s="48">
        <v>8559.8799999999992</v>
      </c>
      <c r="AE49" t="s">
        <v>112</v>
      </c>
      <c r="AF49">
        <v>1</v>
      </c>
      <c r="AG49">
        <v>17386.150000000001</v>
      </c>
      <c r="AH49">
        <v>1653.5</v>
      </c>
      <c r="AI49">
        <v>3129.5070000000001</v>
      </c>
      <c r="AJ49" s="29">
        <f>Table1[[#This Row],[Sum of Margin]]/Table1[[#This Row],[Sum of Revenue]]</f>
        <v>9.5104436577390622E-2</v>
      </c>
      <c r="AK49" s="31">
        <f>Table1[[#This Row],[Sum of Margin]]-Table1[[#This Row],[Sum of Commission Earned]]</f>
        <v>-1476.0070000000001</v>
      </c>
      <c r="AM49" s="80" t="s">
        <v>392</v>
      </c>
      <c r="AN49" s="34">
        <v>166.614</v>
      </c>
    </row>
    <row r="50" spans="1:40" x14ac:dyDescent="0.25">
      <c r="A50" t="s">
        <v>293</v>
      </c>
      <c r="B50" s="30">
        <v>45743</v>
      </c>
      <c r="C50">
        <v>351594</v>
      </c>
      <c r="D50" s="31">
        <v>7481.72</v>
      </c>
      <c r="E50" s="31">
        <v>1197.2</v>
      </c>
      <c r="F50" t="s">
        <v>33</v>
      </c>
      <c r="G50">
        <v>1661</v>
      </c>
      <c r="H50" t="s">
        <v>10</v>
      </c>
      <c r="I50" t="s">
        <v>34</v>
      </c>
      <c r="J50" t="s">
        <v>11</v>
      </c>
      <c r="K50" s="34">
        <f t="shared" si="2"/>
        <v>2958207.16</v>
      </c>
      <c r="L50" s="29">
        <f>IF(I50="Product",IF(K50/'Commission Rate and Quota'!$D$3&lt;0.5,'Commission Rate and Quota'!$D$11,IF(K50/'Commission Rate and Quota'!$D$3&lt;0.75,'Commission Rate and Quota'!$D$12,IF(K50/'Commission Rate and Quota'!$D$3&lt;0.9,'Commission Rate and Quota'!$D$13,IF('Data (1 &amp; 2)'!K50/'Commission Rate and Quota'!$D$3&lt;1,'Commission Rate and Quota'!$D$14,IF('Data (1 &amp; 2)'!K50/'Commission Rate and Quota'!$D$3&lt;1.25,'Commission Rate and Quota'!$D$15,'Commission Rate and Quota'!$D$16))))),IF(K50/'Commission Rate and Quota'!$E$3&lt;0.5,'Commission Rate and Quota'!$E$11,IF(K50/'Commission Rate and Quota'!$E$3&lt;0.75,'Commission Rate and Quota'!$E$12,IF(K50/'Commission Rate and Quota'!$E$3&lt;0.9,'Commission Rate and Quota'!$E$13,IF(K50/'Commission Rate and Quota'!$E$3&lt;1,'Commission Rate and Quota'!$E$14,IF(K50/'Commission Rate and Quota'!$E$3&lt;1.25,'Commission Rate and Quota'!$E$15,'Commission Rate and Quota'!$E$16))))))</f>
        <v>0.18</v>
      </c>
      <c r="M50" s="34">
        <f t="shared" si="0"/>
        <v>1346.7095999999999</v>
      </c>
      <c r="N50" s="35"/>
      <c r="O50" s="53" t="s">
        <v>138</v>
      </c>
      <c r="P50" s="48">
        <v>2</v>
      </c>
      <c r="Q50" s="34">
        <v>8600</v>
      </c>
      <c r="R50" s="34">
        <v>2840</v>
      </c>
      <c r="S50" s="34">
        <v>860</v>
      </c>
      <c r="X50" s="49">
        <v>170417</v>
      </c>
      <c r="Y50" s="48">
        <v>564.79999999999995</v>
      </c>
      <c r="AE50" t="s">
        <v>273</v>
      </c>
      <c r="AF50">
        <v>1</v>
      </c>
      <c r="AG50">
        <v>4601.12</v>
      </c>
      <c r="AH50">
        <v>460.07</v>
      </c>
      <c r="AI50">
        <v>828.20159999999998</v>
      </c>
      <c r="AJ50" s="29">
        <f>Table1[[#This Row],[Sum of Margin]]/Table1[[#This Row],[Sum of Revenue]]</f>
        <v>9.9990871787738633E-2</v>
      </c>
      <c r="AK50" s="31">
        <f>Table1[[#This Row],[Sum of Margin]]-Table1[[#This Row],[Sum of Commission Earned]]</f>
        <v>-368.13159999999999</v>
      </c>
      <c r="AM50" s="80" t="s">
        <v>393</v>
      </c>
      <c r="AN50" s="34">
        <v>7182.6699999999992</v>
      </c>
    </row>
    <row r="51" spans="1:40" x14ac:dyDescent="0.25">
      <c r="A51" t="s">
        <v>98</v>
      </c>
      <c r="B51" s="30">
        <v>45744</v>
      </c>
      <c r="C51">
        <v>42879</v>
      </c>
      <c r="D51" s="31">
        <v>7093.74</v>
      </c>
      <c r="E51" s="31">
        <v>7093.74</v>
      </c>
      <c r="F51" t="s">
        <v>33</v>
      </c>
      <c r="G51">
        <v>1661</v>
      </c>
      <c r="H51" t="s">
        <v>10</v>
      </c>
      <c r="I51" t="s">
        <v>34</v>
      </c>
      <c r="J51" t="s">
        <v>11</v>
      </c>
      <c r="K51" s="34">
        <f t="shared" si="2"/>
        <v>2965300.9000000004</v>
      </c>
      <c r="L51" s="29">
        <f>IF(I51="Product",IF(K51/'Commission Rate and Quota'!$D$3&lt;0.5,'Commission Rate and Quota'!$D$11,IF(K51/'Commission Rate and Quota'!$D$3&lt;0.75,'Commission Rate and Quota'!$D$12,IF(K51/'Commission Rate and Quota'!$D$3&lt;0.9,'Commission Rate and Quota'!$D$13,IF('Data (1 &amp; 2)'!K51/'Commission Rate and Quota'!$D$3&lt;1,'Commission Rate and Quota'!$D$14,IF('Data (1 &amp; 2)'!K51/'Commission Rate and Quota'!$D$3&lt;1.25,'Commission Rate and Quota'!$D$15,'Commission Rate and Quota'!$D$16))))),IF(K51/'Commission Rate and Quota'!$E$3&lt;0.5,'Commission Rate and Quota'!$E$11,IF(K51/'Commission Rate and Quota'!$E$3&lt;0.75,'Commission Rate and Quota'!$E$12,IF(K51/'Commission Rate and Quota'!$E$3&lt;0.9,'Commission Rate and Quota'!$E$13,IF(K51/'Commission Rate and Quota'!$E$3&lt;1,'Commission Rate and Quota'!$E$14,IF(K51/'Commission Rate and Quota'!$E$3&lt;1.25,'Commission Rate and Quota'!$E$15,'Commission Rate and Quota'!$E$16))))))</f>
        <v>0.18</v>
      </c>
      <c r="M51" s="34">
        <f t="shared" si="0"/>
        <v>1276.8732</v>
      </c>
      <c r="N51" s="35"/>
      <c r="O51" s="53" t="s">
        <v>45</v>
      </c>
      <c r="P51" s="48">
        <v>1</v>
      </c>
      <c r="Q51" s="34">
        <v>45000.3</v>
      </c>
      <c r="R51" s="34">
        <v>18270.3</v>
      </c>
      <c r="S51" s="34">
        <v>4500.0300000000007</v>
      </c>
      <c r="X51" s="49">
        <v>170447</v>
      </c>
      <c r="Y51" s="48">
        <v>4707.1499999999996</v>
      </c>
      <c r="AE51" t="s">
        <v>274</v>
      </c>
      <c r="AF51">
        <v>3</v>
      </c>
      <c r="AG51">
        <v>33501.549999999996</v>
      </c>
      <c r="AH51">
        <v>2325.36</v>
      </c>
      <c r="AI51">
        <v>6030.2789999999995</v>
      </c>
      <c r="AJ51" s="29">
        <f>Table1[[#This Row],[Sum of Margin]]/Table1[[#This Row],[Sum of Revenue]]</f>
        <v>6.9410519811769919E-2</v>
      </c>
      <c r="AK51" s="31">
        <f>Table1[[#This Row],[Sum of Margin]]-Table1[[#This Row],[Sum of Commission Earned]]</f>
        <v>-3704.9189999999994</v>
      </c>
      <c r="AM51" s="80" t="s">
        <v>394</v>
      </c>
      <c r="AN51" s="34">
        <v>38274.266799999998</v>
      </c>
    </row>
    <row r="52" spans="1:40" x14ac:dyDescent="0.25">
      <c r="A52" t="s">
        <v>108</v>
      </c>
      <c r="B52" s="30">
        <v>45744</v>
      </c>
      <c r="C52">
        <v>44084</v>
      </c>
      <c r="D52" s="31">
        <v>92340</v>
      </c>
      <c r="E52" s="31">
        <v>9215</v>
      </c>
      <c r="F52" t="s">
        <v>33</v>
      </c>
      <c r="G52">
        <v>1661</v>
      </c>
      <c r="H52" t="s">
        <v>10</v>
      </c>
      <c r="I52" t="s">
        <v>34</v>
      </c>
      <c r="J52" t="s">
        <v>11</v>
      </c>
      <c r="K52" s="34">
        <f t="shared" si="2"/>
        <v>3057640.9000000004</v>
      </c>
      <c r="L52" s="29">
        <f>IF(I52="Product",IF(K52/'Commission Rate and Quota'!$D$3&lt;0.5,'Commission Rate and Quota'!$D$11,IF(K52/'Commission Rate and Quota'!$D$3&lt;0.75,'Commission Rate and Quota'!$D$12,IF(K52/'Commission Rate and Quota'!$D$3&lt;0.9,'Commission Rate and Quota'!$D$13,IF('Data (1 &amp; 2)'!K52/'Commission Rate and Quota'!$D$3&lt;1,'Commission Rate and Quota'!$D$14,IF('Data (1 &amp; 2)'!K52/'Commission Rate and Quota'!$D$3&lt;1.25,'Commission Rate and Quota'!$D$15,'Commission Rate and Quota'!$D$16))))),IF(K52/'Commission Rate and Quota'!$E$3&lt;0.5,'Commission Rate and Quota'!$E$11,IF(K52/'Commission Rate and Quota'!$E$3&lt;0.75,'Commission Rate and Quota'!$E$12,IF(K52/'Commission Rate and Quota'!$E$3&lt;0.9,'Commission Rate and Quota'!$E$13,IF(K52/'Commission Rate and Quota'!$E$3&lt;1,'Commission Rate and Quota'!$E$14,IF(K52/'Commission Rate and Quota'!$E$3&lt;1.25,'Commission Rate and Quota'!$E$15,'Commission Rate and Quota'!$E$16))))))</f>
        <v>0.18</v>
      </c>
      <c r="M52" s="34">
        <f t="shared" si="0"/>
        <v>16621.2</v>
      </c>
      <c r="N52" s="35"/>
      <c r="O52" s="49">
        <v>0.125</v>
      </c>
      <c r="P52" s="48">
        <v>1</v>
      </c>
      <c r="Q52" s="34">
        <v>21000</v>
      </c>
      <c r="R52" s="34">
        <v>9660</v>
      </c>
      <c r="S52" s="34">
        <v>2625</v>
      </c>
      <c r="X52" s="49">
        <v>170462</v>
      </c>
      <c r="Y52" s="48">
        <v>33743.51</v>
      </c>
      <c r="AE52" t="s">
        <v>113</v>
      </c>
      <c r="AF52">
        <v>1</v>
      </c>
      <c r="AG52">
        <v>29926.91</v>
      </c>
      <c r="AH52">
        <v>2100.62</v>
      </c>
      <c r="AI52">
        <v>5386.8437999999996</v>
      </c>
      <c r="AJ52" s="29">
        <f>Table1[[#This Row],[Sum of Margin]]/Table1[[#This Row],[Sum of Revenue]]</f>
        <v>7.0191676989037624E-2</v>
      </c>
      <c r="AK52" s="31">
        <f>Table1[[#This Row],[Sum of Margin]]-Table1[[#This Row],[Sum of Commission Earned]]</f>
        <v>-3286.2237999999998</v>
      </c>
      <c r="AM52" s="80" t="s">
        <v>312</v>
      </c>
      <c r="AN52" s="48">
        <v>20646.983999998847</v>
      </c>
    </row>
    <row r="53" spans="1:40" x14ac:dyDescent="0.25">
      <c r="A53" t="s">
        <v>108</v>
      </c>
      <c r="B53" s="30">
        <v>45744</v>
      </c>
      <c r="C53">
        <v>44084</v>
      </c>
      <c r="D53" s="31">
        <v>36012.19</v>
      </c>
      <c r="E53" s="31">
        <v>3600.91</v>
      </c>
      <c r="F53" t="s">
        <v>33</v>
      </c>
      <c r="G53">
        <v>1661</v>
      </c>
      <c r="H53" t="s">
        <v>10</v>
      </c>
      <c r="I53" t="s">
        <v>34</v>
      </c>
      <c r="J53" t="s">
        <v>11</v>
      </c>
      <c r="K53" s="34">
        <f t="shared" si="2"/>
        <v>3093653.0900000003</v>
      </c>
      <c r="L53" s="29">
        <f>IF(I53="Product",IF(K53/'Commission Rate and Quota'!$D$3&lt;0.5,'Commission Rate and Quota'!$D$11,IF(K53/'Commission Rate and Quota'!$D$3&lt;0.75,'Commission Rate and Quota'!$D$12,IF(K53/'Commission Rate and Quota'!$D$3&lt;0.9,'Commission Rate and Quota'!$D$13,IF('Data (1 &amp; 2)'!K53/'Commission Rate and Quota'!$D$3&lt;1,'Commission Rate and Quota'!$D$14,IF('Data (1 &amp; 2)'!K53/'Commission Rate and Quota'!$D$3&lt;1.25,'Commission Rate and Quota'!$D$15,'Commission Rate and Quota'!$D$16))))),IF(K53/'Commission Rate and Quota'!$E$3&lt;0.5,'Commission Rate and Quota'!$E$11,IF(K53/'Commission Rate and Quota'!$E$3&lt;0.75,'Commission Rate and Quota'!$E$12,IF(K53/'Commission Rate and Quota'!$E$3&lt;0.9,'Commission Rate and Quota'!$E$13,IF(K53/'Commission Rate and Quota'!$E$3&lt;1,'Commission Rate and Quota'!$E$14,IF(K53/'Commission Rate and Quota'!$E$3&lt;1.25,'Commission Rate and Quota'!$E$15,'Commission Rate and Quota'!$E$16))))))</f>
        <v>0.18</v>
      </c>
      <c r="M53" s="34">
        <f t="shared" si="0"/>
        <v>6482.1941999999999</v>
      </c>
      <c r="N53" s="35"/>
      <c r="O53" s="53" t="s">
        <v>152</v>
      </c>
      <c r="P53" s="48">
        <v>1</v>
      </c>
      <c r="Q53" s="34">
        <v>21000</v>
      </c>
      <c r="R53" s="34">
        <v>9660</v>
      </c>
      <c r="S53" s="34">
        <v>2625</v>
      </c>
      <c r="X53" s="49">
        <v>170594</v>
      </c>
      <c r="Y53" s="48">
        <v>5345.12</v>
      </c>
      <c r="AE53" t="s">
        <v>271</v>
      </c>
      <c r="AF53">
        <v>1</v>
      </c>
      <c r="AG53">
        <v>39761.31</v>
      </c>
      <c r="AH53">
        <v>1986.31</v>
      </c>
      <c r="AI53">
        <v>7157.0357999999997</v>
      </c>
      <c r="AJ53" s="29">
        <f>Table1[[#This Row],[Sum of Margin]]/Table1[[#This Row],[Sum of Revenue]]</f>
        <v>4.9955849040185046E-2</v>
      </c>
      <c r="AK53" s="31">
        <f>Table1[[#This Row],[Sum of Margin]]-Table1[[#This Row],[Sum of Commission Earned]]</f>
        <v>-5170.7258000000002</v>
      </c>
    </row>
    <row r="54" spans="1:40" x14ac:dyDescent="0.25">
      <c r="A54" t="s">
        <v>108</v>
      </c>
      <c r="B54" s="30">
        <v>45744</v>
      </c>
      <c r="C54">
        <v>44084</v>
      </c>
      <c r="D54" s="31">
        <v>10993.07</v>
      </c>
      <c r="E54" s="31">
        <v>1099.21</v>
      </c>
      <c r="F54" t="s">
        <v>33</v>
      </c>
      <c r="G54">
        <v>1661</v>
      </c>
      <c r="H54" t="s">
        <v>10</v>
      </c>
      <c r="I54" t="s">
        <v>34</v>
      </c>
      <c r="J54" t="s">
        <v>11</v>
      </c>
      <c r="K54" s="34">
        <f t="shared" si="2"/>
        <v>3104646.16</v>
      </c>
      <c r="L54" s="29">
        <f>IF(I54="Product",IF(K54/'Commission Rate and Quota'!$D$3&lt;0.5,'Commission Rate and Quota'!$D$11,IF(K54/'Commission Rate and Quota'!$D$3&lt;0.75,'Commission Rate and Quota'!$D$12,IF(K54/'Commission Rate and Quota'!$D$3&lt;0.9,'Commission Rate and Quota'!$D$13,IF('Data (1 &amp; 2)'!K54/'Commission Rate and Quota'!$D$3&lt;1,'Commission Rate and Quota'!$D$14,IF('Data (1 &amp; 2)'!K54/'Commission Rate and Quota'!$D$3&lt;1.25,'Commission Rate and Quota'!$D$15,'Commission Rate and Quota'!$D$16))))),IF(K54/'Commission Rate and Quota'!$E$3&lt;0.5,'Commission Rate and Quota'!$E$11,IF(K54/'Commission Rate and Quota'!$E$3&lt;0.75,'Commission Rate and Quota'!$E$12,IF(K54/'Commission Rate and Quota'!$E$3&lt;0.9,'Commission Rate and Quota'!$E$13,IF(K54/'Commission Rate and Quota'!$E$3&lt;1,'Commission Rate and Quota'!$E$14,IF(K54/'Commission Rate and Quota'!$E$3&lt;1.25,'Commission Rate and Quota'!$E$15,'Commission Rate and Quota'!$E$16))))))</f>
        <v>0.18</v>
      </c>
      <c r="M54" s="34">
        <f t="shared" si="0"/>
        <v>1978.7525999999998</v>
      </c>
      <c r="N54" s="35"/>
      <c r="O54" s="49">
        <v>0.14000000000000001</v>
      </c>
      <c r="P54" s="48">
        <v>1</v>
      </c>
      <c r="Q54" s="34">
        <v>324859.56</v>
      </c>
      <c r="R54" s="34">
        <v>0</v>
      </c>
      <c r="S54" s="34">
        <v>45480.338400000001</v>
      </c>
      <c r="X54" s="49">
        <v>203574</v>
      </c>
      <c r="Y54" s="48">
        <v>2691.36</v>
      </c>
      <c r="AE54" t="s">
        <v>109</v>
      </c>
      <c r="AF54">
        <v>5</v>
      </c>
      <c r="AG54">
        <v>55504.880000000005</v>
      </c>
      <c r="AH54">
        <v>6299.8000000000011</v>
      </c>
      <c r="AI54">
        <v>9990.8784000000014</v>
      </c>
      <c r="AJ54" s="29">
        <f>Table1[[#This Row],[Sum of Margin]]/Table1[[#This Row],[Sum of Revenue]]</f>
        <v>0.11349993009623659</v>
      </c>
      <c r="AK54" s="31">
        <f>Table1[[#This Row],[Sum of Margin]]-Table1[[#This Row],[Sum of Commission Earned]]</f>
        <v>-3691.0784000000003</v>
      </c>
    </row>
    <row r="55" spans="1:40" x14ac:dyDescent="0.25">
      <c r="A55" t="s">
        <v>109</v>
      </c>
      <c r="B55" s="30">
        <v>45744</v>
      </c>
      <c r="C55">
        <v>44084</v>
      </c>
      <c r="D55" s="31">
        <v>3245.2</v>
      </c>
      <c r="E55" s="31">
        <v>389.2</v>
      </c>
      <c r="F55" t="s">
        <v>33</v>
      </c>
      <c r="G55">
        <v>1661</v>
      </c>
      <c r="H55" t="s">
        <v>10</v>
      </c>
      <c r="I55" t="s">
        <v>34</v>
      </c>
      <c r="J55" t="s">
        <v>11</v>
      </c>
      <c r="K55" s="34">
        <f t="shared" si="2"/>
        <v>3107891.3600000003</v>
      </c>
      <c r="L55" s="29">
        <f>IF(I55="Product",IF(K55/'Commission Rate and Quota'!$D$3&lt;0.5,'Commission Rate and Quota'!$D$11,IF(K55/'Commission Rate and Quota'!$D$3&lt;0.75,'Commission Rate and Quota'!$D$12,IF(K55/'Commission Rate and Quota'!$D$3&lt;0.9,'Commission Rate and Quota'!$D$13,IF('Data (1 &amp; 2)'!K55/'Commission Rate and Quota'!$D$3&lt;1,'Commission Rate and Quota'!$D$14,IF('Data (1 &amp; 2)'!K55/'Commission Rate and Quota'!$D$3&lt;1.25,'Commission Rate and Quota'!$D$15,'Commission Rate and Quota'!$D$16))))),IF(K55/'Commission Rate and Quota'!$E$3&lt;0.5,'Commission Rate and Quota'!$E$11,IF(K55/'Commission Rate and Quota'!$E$3&lt;0.75,'Commission Rate and Quota'!$E$12,IF(K55/'Commission Rate and Quota'!$E$3&lt;0.9,'Commission Rate and Quota'!$E$13,IF(K55/'Commission Rate and Quota'!$E$3&lt;1,'Commission Rate and Quota'!$E$14,IF(K55/'Commission Rate and Quota'!$E$3&lt;1.25,'Commission Rate and Quota'!$E$15,'Commission Rate and Quota'!$E$16))))))</f>
        <v>0.18</v>
      </c>
      <c r="M55" s="34">
        <f t="shared" si="0"/>
        <v>584.13599999999997</v>
      </c>
      <c r="N55" s="35"/>
      <c r="O55" s="53" t="s">
        <v>147</v>
      </c>
      <c r="P55" s="48">
        <v>1</v>
      </c>
      <c r="Q55" s="34">
        <v>324859.56</v>
      </c>
      <c r="R55" s="34">
        <v>0</v>
      </c>
      <c r="S55" s="34">
        <v>45480.338400000001</v>
      </c>
      <c r="X55" s="49">
        <v>221356</v>
      </c>
      <c r="Y55" s="48">
        <v>43576.94</v>
      </c>
      <c r="AE55" t="s">
        <v>291</v>
      </c>
      <c r="AF55">
        <v>1</v>
      </c>
      <c r="AG55">
        <v>265000</v>
      </c>
      <c r="AH55">
        <v>24500</v>
      </c>
      <c r="AI55">
        <v>47700</v>
      </c>
      <c r="AJ55" s="29">
        <f>Table1[[#This Row],[Sum of Margin]]/Table1[[#This Row],[Sum of Revenue]]</f>
        <v>9.2452830188679239E-2</v>
      </c>
      <c r="AK55" s="31">
        <f>Table1[[#This Row],[Sum of Margin]]-Table1[[#This Row],[Sum of Commission Earned]]</f>
        <v>-23200</v>
      </c>
    </row>
    <row r="56" spans="1:40" x14ac:dyDescent="0.25">
      <c r="A56" t="s">
        <v>109</v>
      </c>
      <c r="B56" s="30">
        <v>45744</v>
      </c>
      <c r="C56">
        <v>44084</v>
      </c>
      <c r="D56" s="31">
        <v>4490.72</v>
      </c>
      <c r="E56" s="31">
        <v>538.72</v>
      </c>
      <c r="F56" t="s">
        <v>33</v>
      </c>
      <c r="G56">
        <v>1661</v>
      </c>
      <c r="H56" t="s">
        <v>10</v>
      </c>
      <c r="I56" t="s">
        <v>34</v>
      </c>
      <c r="J56" t="s">
        <v>11</v>
      </c>
      <c r="K56" s="34">
        <f t="shared" si="2"/>
        <v>3112382.0800000005</v>
      </c>
      <c r="L56" s="29">
        <f>IF(I56="Product",IF(K56/'Commission Rate and Quota'!$D$3&lt;0.5,'Commission Rate and Quota'!$D$11,IF(K56/'Commission Rate and Quota'!$D$3&lt;0.75,'Commission Rate and Quota'!$D$12,IF(K56/'Commission Rate and Quota'!$D$3&lt;0.9,'Commission Rate and Quota'!$D$13,IF('Data (1 &amp; 2)'!K56/'Commission Rate and Quota'!$D$3&lt;1,'Commission Rate and Quota'!$D$14,IF('Data (1 &amp; 2)'!K56/'Commission Rate and Quota'!$D$3&lt;1.25,'Commission Rate and Quota'!$D$15,'Commission Rate and Quota'!$D$16))))),IF(K56/'Commission Rate and Quota'!$E$3&lt;0.5,'Commission Rate and Quota'!$E$11,IF(K56/'Commission Rate and Quota'!$E$3&lt;0.75,'Commission Rate and Quota'!$E$12,IF(K56/'Commission Rate and Quota'!$E$3&lt;0.9,'Commission Rate and Quota'!$E$13,IF(K56/'Commission Rate and Quota'!$E$3&lt;1,'Commission Rate and Quota'!$E$14,IF(K56/'Commission Rate and Quota'!$E$3&lt;1.25,'Commission Rate and Quota'!$E$15,'Commission Rate and Quota'!$E$16))))))</f>
        <v>0.18</v>
      </c>
      <c r="M56" s="34">
        <f t="shared" si="0"/>
        <v>808.32960000000003</v>
      </c>
      <c r="N56" s="35"/>
      <c r="O56" s="49">
        <v>0.28000000000000003</v>
      </c>
      <c r="P56" s="48">
        <v>4</v>
      </c>
      <c r="Q56" s="34">
        <v>438917.9</v>
      </c>
      <c r="R56" s="34">
        <v>208017.9</v>
      </c>
      <c r="S56" s="34">
        <v>122897.01200000002</v>
      </c>
      <c r="X56" s="49">
        <v>222927</v>
      </c>
      <c r="Y56" s="48">
        <v>8790.33</v>
      </c>
      <c r="AE56" t="s">
        <v>285</v>
      </c>
      <c r="AF56">
        <v>1</v>
      </c>
      <c r="AG56">
        <v>24714</v>
      </c>
      <c r="AH56">
        <v>1482</v>
      </c>
      <c r="AI56">
        <v>4448.5199999999995</v>
      </c>
      <c r="AJ56" s="29">
        <f>Table1[[#This Row],[Sum of Margin]]/Table1[[#This Row],[Sum of Revenue]]</f>
        <v>5.9966011167759167E-2</v>
      </c>
      <c r="AK56" s="31">
        <f>Table1[[#This Row],[Sum of Margin]]-Table1[[#This Row],[Sum of Commission Earned]]</f>
        <v>-2966.5199999999995</v>
      </c>
    </row>
    <row r="57" spans="1:40" x14ac:dyDescent="0.25">
      <c r="A57" t="s">
        <v>109</v>
      </c>
      <c r="B57" s="30">
        <v>45744</v>
      </c>
      <c r="C57">
        <v>44084</v>
      </c>
      <c r="D57" s="31">
        <v>33440.44</v>
      </c>
      <c r="E57" s="31">
        <v>4014.94</v>
      </c>
      <c r="F57" t="s">
        <v>33</v>
      </c>
      <c r="G57">
        <v>1661</v>
      </c>
      <c r="H57" t="s">
        <v>10</v>
      </c>
      <c r="I57" t="s">
        <v>34</v>
      </c>
      <c r="J57" t="s">
        <v>11</v>
      </c>
      <c r="K57" s="34">
        <f t="shared" si="2"/>
        <v>3145822.5200000005</v>
      </c>
      <c r="L57" s="29">
        <f>IF(I57="Product",IF(K57/'Commission Rate and Quota'!$D$3&lt;0.5,'Commission Rate and Quota'!$D$11,IF(K57/'Commission Rate and Quota'!$D$3&lt;0.75,'Commission Rate and Quota'!$D$12,IF(K57/'Commission Rate and Quota'!$D$3&lt;0.9,'Commission Rate and Quota'!$D$13,IF('Data (1 &amp; 2)'!K57/'Commission Rate and Quota'!$D$3&lt;1,'Commission Rate and Quota'!$D$14,IF('Data (1 &amp; 2)'!K57/'Commission Rate and Quota'!$D$3&lt;1.25,'Commission Rate and Quota'!$D$15,'Commission Rate and Quota'!$D$16))))),IF(K57/'Commission Rate and Quota'!$E$3&lt;0.5,'Commission Rate and Quota'!$E$11,IF(K57/'Commission Rate and Quota'!$E$3&lt;0.75,'Commission Rate and Quota'!$E$12,IF(K57/'Commission Rate and Quota'!$E$3&lt;0.9,'Commission Rate and Quota'!$E$13,IF(K57/'Commission Rate and Quota'!$E$3&lt;1,'Commission Rate and Quota'!$E$14,IF(K57/'Commission Rate and Quota'!$E$3&lt;1.25,'Commission Rate and Quota'!$E$15,'Commission Rate and Quota'!$E$16))))))</f>
        <v>0.18</v>
      </c>
      <c r="M57" s="34">
        <f t="shared" si="0"/>
        <v>6019.2791999999999</v>
      </c>
      <c r="N57" s="35"/>
      <c r="O57" s="53" t="s">
        <v>196</v>
      </c>
      <c r="P57" s="48">
        <v>3</v>
      </c>
      <c r="Q57" s="34">
        <v>20520</v>
      </c>
      <c r="R57" s="34">
        <v>8460</v>
      </c>
      <c r="S57" s="34">
        <v>5745.6</v>
      </c>
      <c r="X57" s="49">
        <v>235770</v>
      </c>
      <c r="Y57" s="48">
        <v>1342.18</v>
      </c>
      <c r="AE57" t="s">
        <v>132</v>
      </c>
      <c r="AF57">
        <v>1</v>
      </c>
      <c r="AG57">
        <v>2642.26</v>
      </c>
      <c r="AH57">
        <v>528.45000000000005</v>
      </c>
      <c r="AI57">
        <v>475.60680000000002</v>
      </c>
      <c r="AJ57" s="29">
        <f>Table1[[#This Row],[Sum of Margin]]/Table1[[#This Row],[Sum of Revenue]]</f>
        <v>0.19999924307221847</v>
      </c>
      <c r="AK57" s="31">
        <f>Table1[[#This Row],[Sum of Margin]]-Table1[[#This Row],[Sum of Commission Earned]]</f>
        <v>52.843200000000024</v>
      </c>
    </row>
    <row r="58" spans="1:40" x14ac:dyDescent="0.25">
      <c r="A58" t="s">
        <v>109</v>
      </c>
      <c r="B58" s="30">
        <v>45744</v>
      </c>
      <c r="C58">
        <v>44084</v>
      </c>
      <c r="D58" s="31">
        <v>11301.94</v>
      </c>
      <c r="E58" s="31">
        <v>1356.94</v>
      </c>
      <c r="F58" t="s">
        <v>33</v>
      </c>
      <c r="G58">
        <v>1661</v>
      </c>
      <c r="H58" t="s">
        <v>10</v>
      </c>
      <c r="I58" t="s">
        <v>34</v>
      </c>
      <c r="J58" t="s">
        <v>11</v>
      </c>
      <c r="K58" s="34">
        <f t="shared" si="2"/>
        <v>3157124.4600000004</v>
      </c>
      <c r="L58" s="29">
        <f>IF(I58="Product",IF(K58/'Commission Rate and Quota'!$D$3&lt;0.5,'Commission Rate and Quota'!$D$11,IF(K58/'Commission Rate and Quota'!$D$3&lt;0.75,'Commission Rate and Quota'!$D$12,IF(K58/'Commission Rate and Quota'!$D$3&lt;0.9,'Commission Rate and Quota'!$D$13,IF('Data (1 &amp; 2)'!K58/'Commission Rate and Quota'!$D$3&lt;1,'Commission Rate and Quota'!$D$14,IF('Data (1 &amp; 2)'!K58/'Commission Rate and Quota'!$D$3&lt;1.25,'Commission Rate and Quota'!$D$15,'Commission Rate and Quota'!$D$16))))),IF(K58/'Commission Rate and Quota'!$E$3&lt;0.5,'Commission Rate and Quota'!$E$11,IF(K58/'Commission Rate and Quota'!$E$3&lt;0.75,'Commission Rate and Quota'!$E$12,IF(K58/'Commission Rate and Quota'!$E$3&lt;0.9,'Commission Rate and Quota'!$E$13,IF(K58/'Commission Rate and Quota'!$E$3&lt;1,'Commission Rate and Quota'!$E$14,IF(K58/'Commission Rate and Quota'!$E$3&lt;1.25,'Commission Rate and Quota'!$E$15,'Commission Rate and Quota'!$E$16))))))</f>
        <v>0.18</v>
      </c>
      <c r="M58" s="34">
        <f t="shared" si="0"/>
        <v>2034.3492000000001</v>
      </c>
      <c r="N58" s="35"/>
      <c r="O58" s="53" t="s">
        <v>154</v>
      </c>
      <c r="P58" s="48">
        <v>1</v>
      </c>
      <c r="Q58" s="34">
        <v>418397.9</v>
      </c>
      <c r="R58" s="34">
        <v>199557.9</v>
      </c>
      <c r="S58" s="34">
        <v>117151.41200000001</v>
      </c>
      <c r="X58" s="49">
        <v>313854</v>
      </c>
      <c r="Y58" s="48">
        <v>24500</v>
      </c>
      <c r="AE58" t="s">
        <v>304</v>
      </c>
      <c r="AF58">
        <v>1</v>
      </c>
      <c r="AG58">
        <v>543.84</v>
      </c>
      <c r="AH58">
        <v>27.18</v>
      </c>
      <c r="AI58">
        <v>97.891199999999998</v>
      </c>
      <c r="AJ58" s="29">
        <f>Table1[[#This Row],[Sum of Margin]]/Table1[[#This Row],[Sum of Revenue]]</f>
        <v>4.9977934686672547E-2</v>
      </c>
      <c r="AK58" s="31">
        <f>Table1[[#This Row],[Sum of Margin]]-Table1[[#This Row],[Sum of Commission Earned]]</f>
        <v>-70.711199999999991</v>
      </c>
    </row>
    <row r="59" spans="1:40" x14ac:dyDescent="0.25">
      <c r="A59" t="s">
        <v>109</v>
      </c>
      <c r="B59" s="30">
        <v>45744</v>
      </c>
      <c r="C59">
        <v>44084</v>
      </c>
      <c r="D59" s="31">
        <v>3026.58</v>
      </c>
      <c r="E59" s="31">
        <v>0</v>
      </c>
      <c r="F59" t="s">
        <v>33</v>
      </c>
      <c r="G59">
        <v>1661</v>
      </c>
      <c r="H59" t="s">
        <v>10</v>
      </c>
      <c r="I59" t="s">
        <v>34</v>
      </c>
      <c r="J59" t="s">
        <v>11</v>
      </c>
      <c r="K59" s="34">
        <f t="shared" si="2"/>
        <v>3160151.0400000005</v>
      </c>
      <c r="L59" s="29">
        <f>IF(I59="Product",IF(K59/'Commission Rate and Quota'!$D$3&lt;0.5,'Commission Rate and Quota'!$D$11,IF(K59/'Commission Rate and Quota'!$D$3&lt;0.75,'Commission Rate and Quota'!$D$12,IF(K59/'Commission Rate and Quota'!$D$3&lt;0.9,'Commission Rate and Quota'!$D$13,IF('Data (1 &amp; 2)'!K59/'Commission Rate and Quota'!$D$3&lt;1,'Commission Rate and Quota'!$D$14,IF('Data (1 &amp; 2)'!K59/'Commission Rate and Quota'!$D$3&lt;1.25,'Commission Rate and Quota'!$D$15,'Commission Rate and Quota'!$D$16))))),IF(K59/'Commission Rate and Quota'!$E$3&lt;0.5,'Commission Rate and Quota'!$E$11,IF(K59/'Commission Rate and Quota'!$E$3&lt;0.75,'Commission Rate and Quota'!$E$12,IF(K59/'Commission Rate and Quota'!$E$3&lt;0.9,'Commission Rate and Quota'!$E$13,IF(K59/'Commission Rate and Quota'!$E$3&lt;1,'Commission Rate and Quota'!$E$14,IF(K59/'Commission Rate and Quota'!$E$3&lt;1.25,'Commission Rate and Quota'!$E$15,'Commission Rate and Quota'!$E$16))))))</f>
        <v>0.18</v>
      </c>
      <c r="M59" s="34">
        <f t="shared" si="0"/>
        <v>544.78440000000001</v>
      </c>
      <c r="N59" s="35"/>
      <c r="O59" s="33" t="s">
        <v>15</v>
      </c>
      <c r="P59" s="48">
        <v>10</v>
      </c>
      <c r="Q59" s="34">
        <v>220713.72</v>
      </c>
      <c r="R59" s="34">
        <v>34993.85</v>
      </c>
      <c r="S59" s="34">
        <v>38475.283600000002</v>
      </c>
      <c r="X59" s="49">
        <v>351594</v>
      </c>
      <c r="Y59" s="48">
        <v>4171.1799999999994</v>
      </c>
      <c r="AE59" t="s">
        <v>133</v>
      </c>
      <c r="AF59">
        <v>1</v>
      </c>
      <c r="AG59">
        <v>1363.68</v>
      </c>
      <c r="AH59">
        <v>163.68</v>
      </c>
      <c r="AI59">
        <v>245.4624</v>
      </c>
      <c r="AJ59" s="29">
        <f>Table1[[#This Row],[Sum of Margin]]/Table1[[#This Row],[Sum of Revenue]]</f>
        <v>0.12002815909890883</v>
      </c>
      <c r="AK59" s="31">
        <f>Table1[[#This Row],[Sum of Margin]]-Table1[[#This Row],[Sum of Commission Earned]]</f>
        <v>-81.782399999999996</v>
      </c>
    </row>
    <row r="60" spans="1:40" x14ac:dyDescent="0.25">
      <c r="A60" t="s">
        <v>273</v>
      </c>
      <c r="B60" s="30">
        <v>45744</v>
      </c>
      <c r="C60">
        <v>170462</v>
      </c>
      <c r="D60" s="31">
        <v>4601.12</v>
      </c>
      <c r="E60" s="31">
        <v>460.07</v>
      </c>
      <c r="F60" t="s">
        <v>33</v>
      </c>
      <c r="G60">
        <v>1661</v>
      </c>
      <c r="H60" t="s">
        <v>10</v>
      </c>
      <c r="I60" t="s">
        <v>34</v>
      </c>
      <c r="J60" t="s">
        <v>11</v>
      </c>
      <c r="K60" s="34">
        <f t="shared" si="2"/>
        <v>3164752.1600000006</v>
      </c>
      <c r="L60" s="29">
        <f>IF(I60="Product",IF(K60/'Commission Rate and Quota'!$D$3&lt;0.5,'Commission Rate and Quota'!$D$11,IF(K60/'Commission Rate and Quota'!$D$3&lt;0.75,'Commission Rate and Quota'!$D$12,IF(K60/'Commission Rate and Quota'!$D$3&lt;0.9,'Commission Rate and Quota'!$D$13,IF('Data (1 &amp; 2)'!K60/'Commission Rate and Quota'!$D$3&lt;1,'Commission Rate and Quota'!$D$14,IF('Data (1 &amp; 2)'!K60/'Commission Rate and Quota'!$D$3&lt;1.25,'Commission Rate and Quota'!$D$15,'Commission Rate and Quota'!$D$16))))),IF(K60/'Commission Rate and Quota'!$E$3&lt;0.5,'Commission Rate and Quota'!$E$11,IF(K60/'Commission Rate and Quota'!$E$3&lt;0.75,'Commission Rate and Quota'!$E$12,IF(K60/'Commission Rate and Quota'!$E$3&lt;0.9,'Commission Rate and Quota'!$E$13,IF(K60/'Commission Rate and Quota'!$E$3&lt;1,'Commission Rate and Quota'!$E$14,IF(K60/'Commission Rate and Quota'!$E$3&lt;1.25,'Commission Rate and Quota'!$E$15,'Commission Rate and Quota'!$E$16))))))</f>
        <v>0.18</v>
      </c>
      <c r="M60" s="34">
        <f t="shared" si="0"/>
        <v>828.20159999999998</v>
      </c>
      <c r="N60" s="35"/>
      <c r="O60" s="49">
        <v>0.08</v>
      </c>
      <c r="P60" s="48">
        <v>5</v>
      </c>
      <c r="Q60" s="34">
        <v>64776.42</v>
      </c>
      <c r="R60" s="34">
        <v>19805</v>
      </c>
      <c r="S60" s="34">
        <v>5182.1135999999997</v>
      </c>
      <c r="X60" s="49">
        <v>386244</v>
      </c>
      <c r="Y60" s="48">
        <v>490.8</v>
      </c>
      <c r="AE60" t="s">
        <v>288</v>
      </c>
      <c r="AF60">
        <v>1</v>
      </c>
      <c r="AG60">
        <v>8250</v>
      </c>
      <c r="AH60">
        <v>1650</v>
      </c>
      <c r="AI60">
        <v>1485</v>
      </c>
      <c r="AJ60" s="29">
        <f>Table1[[#This Row],[Sum of Margin]]/Table1[[#This Row],[Sum of Revenue]]</f>
        <v>0.2</v>
      </c>
      <c r="AK60" s="31">
        <f>Table1[[#This Row],[Sum of Margin]]-Table1[[#This Row],[Sum of Commission Earned]]</f>
        <v>165</v>
      </c>
    </row>
    <row r="61" spans="1:40" x14ac:dyDescent="0.25">
      <c r="A61" t="s">
        <v>285</v>
      </c>
      <c r="B61" s="30">
        <v>45745</v>
      </c>
      <c r="C61">
        <v>221356</v>
      </c>
      <c r="D61" s="31">
        <v>24714</v>
      </c>
      <c r="E61" s="31">
        <v>1482</v>
      </c>
      <c r="F61" t="s">
        <v>33</v>
      </c>
      <c r="G61">
        <v>1661</v>
      </c>
      <c r="H61" t="s">
        <v>10</v>
      </c>
      <c r="I61" t="s">
        <v>34</v>
      </c>
      <c r="J61" t="s">
        <v>11</v>
      </c>
      <c r="K61" s="34">
        <f t="shared" si="2"/>
        <v>3189466.1600000006</v>
      </c>
      <c r="L61" s="29">
        <f>IF(I61="Product",IF(K61/'Commission Rate and Quota'!$D$3&lt;0.5,'Commission Rate and Quota'!$D$11,IF(K61/'Commission Rate and Quota'!$D$3&lt;0.75,'Commission Rate and Quota'!$D$12,IF(K61/'Commission Rate and Quota'!$D$3&lt;0.9,'Commission Rate and Quota'!$D$13,IF('Data (1 &amp; 2)'!K61/'Commission Rate and Quota'!$D$3&lt;1,'Commission Rate and Quota'!$D$14,IF('Data (1 &amp; 2)'!K61/'Commission Rate and Quota'!$D$3&lt;1.25,'Commission Rate and Quota'!$D$15,'Commission Rate and Quota'!$D$16))))),IF(K61/'Commission Rate and Quota'!$E$3&lt;0.5,'Commission Rate and Quota'!$E$11,IF(K61/'Commission Rate and Quota'!$E$3&lt;0.75,'Commission Rate and Quota'!$E$12,IF(K61/'Commission Rate and Quota'!$E$3&lt;0.9,'Commission Rate and Quota'!$E$13,IF(K61/'Commission Rate and Quota'!$E$3&lt;1,'Commission Rate and Quota'!$E$14,IF(K61/'Commission Rate and Quota'!$E$3&lt;1.25,'Commission Rate and Quota'!$E$15,'Commission Rate and Quota'!$E$16))))))</f>
        <v>0.18</v>
      </c>
      <c r="M61" s="34">
        <f t="shared" si="0"/>
        <v>4448.5199999999995</v>
      </c>
      <c r="N61" s="35"/>
      <c r="O61" s="53" t="s">
        <v>256</v>
      </c>
      <c r="P61" s="48">
        <v>1</v>
      </c>
      <c r="Q61" s="34">
        <v>2415</v>
      </c>
      <c r="R61" s="34">
        <v>570</v>
      </c>
      <c r="S61" s="34">
        <v>193.20000000000002</v>
      </c>
      <c r="X61" s="49">
        <v>394040</v>
      </c>
      <c r="Y61" s="48">
        <v>640.79999999999995</v>
      </c>
      <c r="AE61" t="s">
        <v>293</v>
      </c>
      <c r="AF61">
        <v>1</v>
      </c>
      <c r="AG61">
        <v>7481.72</v>
      </c>
      <c r="AH61">
        <v>1197.2</v>
      </c>
      <c r="AI61">
        <v>1346.7095999999999</v>
      </c>
      <c r="AJ61" s="29">
        <f>Table1[[#This Row],[Sum of Margin]]/Table1[[#This Row],[Sum of Revenue]]</f>
        <v>0.16001668065631966</v>
      </c>
      <c r="AK61" s="31">
        <f>Table1[[#This Row],[Sum of Margin]]-Table1[[#This Row],[Sum of Commission Earned]]</f>
        <v>-149.50959999999986</v>
      </c>
    </row>
    <row r="62" spans="1:40" x14ac:dyDescent="0.25">
      <c r="A62" t="s">
        <v>291</v>
      </c>
      <c r="B62" s="30">
        <v>45745</v>
      </c>
      <c r="C62">
        <v>313854</v>
      </c>
      <c r="D62" s="31">
        <v>265000</v>
      </c>
      <c r="E62" s="31">
        <v>24500</v>
      </c>
      <c r="F62" t="s">
        <v>33</v>
      </c>
      <c r="G62">
        <v>1661</v>
      </c>
      <c r="H62" t="s">
        <v>10</v>
      </c>
      <c r="I62" t="s">
        <v>34</v>
      </c>
      <c r="J62" t="s">
        <v>11</v>
      </c>
      <c r="K62" s="34">
        <f t="shared" si="2"/>
        <v>3454466.1600000006</v>
      </c>
      <c r="L62" s="29">
        <f>IF(I62="Product",IF(K62/'Commission Rate and Quota'!$D$3&lt;0.5,'Commission Rate and Quota'!$D$11,IF(K62/'Commission Rate and Quota'!$D$3&lt;0.75,'Commission Rate and Quota'!$D$12,IF(K62/'Commission Rate and Quota'!$D$3&lt;0.9,'Commission Rate and Quota'!$D$13,IF('Data (1 &amp; 2)'!K62/'Commission Rate and Quota'!$D$3&lt;1,'Commission Rate and Quota'!$D$14,IF('Data (1 &amp; 2)'!K62/'Commission Rate and Quota'!$D$3&lt;1.25,'Commission Rate and Quota'!$D$15,'Commission Rate and Quota'!$D$16))))),IF(K62/'Commission Rate and Quota'!$E$3&lt;0.5,'Commission Rate and Quota'!$E$11,IF(K62/'Commission Rate and Quota'!$E$3&lt;0.75,'Commission Rate and Quota'!$E$12,IF(K62/'Commission Rate and Quota'!$E$3&lt;0.9,'Commission Rate and Quota'!$E$13,IF(K62/'Commission Rate and Quota'!$E$3&lt;1,'Commission Rate and Quota'!$E$14,IF(K62/'Commission Rate and Quota'!$E$3&lt;1.25,'Commission Rate and Quota'!$E$15,'Commission Rate and Quota'!$E$16))))))</f>
        <v>0.18</v>
      </c>
      <c r="M62" s="34">
        <f t="shared" si="0"/>
        <v>47700</v>
      </c>
      <c r="N62" s="35"/>
      <c r="O62" s="53" t="s">
        <v>69</v>
      </c>
      <c r="P62" s="48">
        <v>1</v>
      </c>
      <c r="Q62" s="34">
        <v>2023.92</v>
      </c>
      <c r="R62" s="34">
        <v>540</v>
      </c>
      <c r="S62" s="34">
        <v>161.9136</v>
      </c>
      <c r="X62" s="49">
        <v>394054</v>
      </c>
      <c r="Y62" s="48">
        <v>640.79999999999995</v>
      </c>
      <c r="AE62" t="s">
        <v>287</v>
      </c>
      <c r="AF62">
        <v>1</v>
      </c>
      <c r="AG62">
        <v>39906.269999999997</v>
      </c>
      <c r="AH62">
        <v>3990.27</v>
      </c>
      <c r="AI62">
        <v>7183.1285999999991</v>
      </c>
      <c r="AJ62" s="29">
        <f>Table1[[#This Row],[Sum of Margin]]/Table1[[#This Row],[Sum of Revenue]]</f>
        <v>9.9991054037373087E-2</v>
      </c>
      <c r="AK62" s="31">
        <f>Table1[[#This Row],[Sum of Margin]]-Table1[[#This Row],[Sum of Commission Earned]]</f>
        <v>-3192.8585999999991</v>
      </c>
    </row>
    <row r="63" spans="1:40" x14ac:dyDescent="0.25">
      <c r="A63" t="s">
        <v>274</v>
      </c>
      <c r="B63" s="30">
        <v>45746</v>
      </c>
      <c r="C63">
        <v>170462</v>
      </c>
      <c r="D63" s="31">
        <v>6016.54</v>
      </c>
      <c r="E63" s="31">
        <v>481.54</v>
      </c>
      <c r="F63" t="s">
        <v>33</v>
      </c>
      <c r="G63">
        <v>1661</v>
      </c>
      <c r="H63" t="s">
        <v>10</v>
      </c>
      <c r="I63" t="s">
        <v>34</v>
      </c>
      <c r="J63" t="s">
        <v>11</v>
      </c>
      <c r="K63" s="34">
        <f t="shared" si="2"/>
        <v>3460482.7000000007</v>
      </c>
      <c r="L63" s="29">
        <f>IF(I63="Product",IF(K63/'Commission Rate and Quota'!$D$3&lt;0.5,'Commission Rate and Quota'!$D$11,IF(K63/'Commission Rate and Quota'!$D$3&lt;0.75,'Commission Rate and Quota'!$D$12,IF(K63/'Commission Rate and Quota'!$D$3&lt;0.9,'Commission Rate and Quota'!$D$13,IF('Data (1 &amp; 2)'!K63/'Commission Rate and Quota'!$D$3&lt;1,'Commission Rate and Quota'!$D$14,IF('Data (1 &amp; 2)'!K63/'Commission Rate and Quota'!$D$3&lt;1.25,'Commission Rate and Quota'!$D$15,'Commission Rate and Quota'!$D$16))))),IF(K63/'Commission Rate and Quota'!$E$3&lt;0.5,'Commission Rate and Quota'!$E$11,IF(K63/'Commission Rate and Quota'!$E$3&lt;0.75,'Commission Rate and Quota'!$E$12,IF(K63/'Commission Rate and Quota'!$E$3&lt;0.9,'Commission Rate and Quota'!$E$13,IF(K63/'Commission Rate and Quota'!$E$3&lt;1,'Commission Rate and Quota'!$E$14,IF(K63/'Commission Rate and Quota'!$E$3&lt;1.25,'Commission Rate and Quota'!$E$15,'Commission Rate and Quota'!$E$16))))))</f>
        <v>0.18</v>
      </c>
      <c r="M63" s="34">
        <f t="shared" si="0"/>
        <v>1082.9772</v>
      </c>
      <c r="N63" s="35"/>
      <c r="O63" s="53" t="s">
        <v>64</v>
      </c>
      <c r="P63" s="48">
        <v>1</v>
      </c>
      <c r="Q63" s="34">
        <v>1937.5</v>
      </c>
      <c r="R63" s="34">
        <v>1735</v>
      </c>
      <c r="S63" s="34">
        <v>155</v>
      </c>
      <c r="X63" s="49">
        <v>398599</v>
      </c>
      <c r="Y63" s="48">
        <v>3318.1</v>
      </c>
      <c r="AE63">
        <v>0.2</v>
      </c>
      <c r="AF63">
        <v>1</v>
      </c>
      <c r="AG63">
        <v>2478</v>
      </c>
      <c r="AH63">
        <v>498</v>
      </c>
      <c r="AI63">
        <v>495.6</v>
      </c>
      <c r="AJ63" s="29">
        <f>Table1[[#This Row],[Sum of Margin]]/Table1[[#This Row],[Sum of Revenue]]</f>
        <v>0.2009685230024213</v>
      </c>
      <c r="AK63" s="31">
        <f>Table1[[#This Row],[Sum of Margin]]-Table1[[#This Row],[Sum of Commission Earned]]</f>
        <v>2.3999999999999773</v>
      </c>
    </row>
    <row r="64" spans="1:40" x14ac:dyDescent="0.25">
      <c r="A64" t="s">
        <v>274</v>
      </c>
      <c r="B64" s="30">
        <v>45746</v>
      </c>
      <c r="C64">
        <v>170462</v>
      </c>
      <c r="D64" s="31">
        <v>27038.42</v>
      </c>
      <c r="E64" s="31">
        <v>1843.82</v>
      </c>
      <c r="F64" t="s">
        <v>33</v>
      </c>
      <c r="G64">
        <v>1661</v>
      </c>
      <c r="H64" t="s">
        <v>10</v>
      </c>
      <c r="I64" t="s">
        <v>34</v>
      </c>
      <c r="J64" t="s">
        <v>11</v>
      </c>
      <c r="K64" s="34">
        <f t="shared" si="2"/>
        <v>3487521.1200000006</v>
      </c>
      <c r="L64" s="29">
        <f>IF(I64="Product",IF(K64/'Commission Rate and Quota'!$D$3&lt;0.5,'Commission Rate and Quota'!$D$11,IF(K64/'Commission Rate and Quota'!$D$3&lt;0.75,'Commission Rate and Quota'!$D$12,IF(K64/'Commission Rate and Quota'!$D$3&lt;0.9,'Commission Rate and Quota'!$D$13,IF('Data (1 &amp; 2)'!K64/'Commission Rate and Quota'!$D$3&lt;1,'Commission Rate and Quota'!$D$14,IF('Data (1 &amp; 2)'!K64/'Commission Rate and Quota'!$D$3&lt;1.25,'Commission Rate and Quota'!$D$15,'Commission Rate and Quota'!$D$16))))),IF(K64/'Commission Rate and Quota'!$E$3&lt;0.5,'Commission Rate and Quota'!$E$11,IF(K64/'Commission Rate and Quota'!$E$3&lt;0.75,'Commission Rate and Quota'!$E$12,IF(K64/'Commission Rate and Quota'!$E$3&lt;0.9,'Commission Rate and Quota'!$E$13,IF(K64/'Commission Rate and Quota'!$E$3&lt;1,'Commission Rate and Quota'!$E$14,IF(K64/'Commission Rate and Quota'!$E$3&lt;1.25,'Commission Rate and Quota'!$E$15,'Commission Rate and Quota'!$E$16))))))</f>
        <v>0.18</v>
      </c>
      <c r="M64" s="34">
        <f t="shared" si="0"/>
        <v>4866.9155999999994</v>
      </c>
      <c r="N64" s="35"/>
      <c r="O64" s="53" t="s">
        <v>39</v>
      </c>
      <c r="P64" s="48">
        <v>2</v>
      </c>
      <c r="Q64" s="34">
        <v>58400</v>
      </c>
      <c r="R64" s="34">
        <v>16960</v>
      </c>
      <c r="S64" s="34">
        <v>4672</v>
      </c>
      <c r="X64" s="49">
        <v>462695</v>
      </c>
      <c r="Y64" s="48">
        <v>474.43</v>
      </c>
      <c r="AE64" t="s">
        <v>101</v>
      </c>
      <c r="AF64">
        <v>1</v>
      </c>
      <c r="AG64">
        <v>2478</v>
      </c>
      <c r="AH64">
        <v>498</v>
      </c>
      <c r="AI64">
        <v>495.6</v>
      </c>
      <c r="AJ64" s="29">
        <f>Table1[[#This Row],[Sum of Margin]]/Table1[[#This Row],[Sum of Revenue]]</f>
        <v>0.2009685230024213</v>
      </c>
      <c r="AK64" s="31">
        <f>Table1[[#This Row],[Sum of Margin]]-Table1[[#This Row],[Sum of Commission Earned]]</f>
        <v>2.3999999999999773</v>
      </c>
    </row>
    <row r="65" spans="1:41" x14ac:dyDescent="0.25">
      <c r="A65" t="s">
        <v>274</v>
      </c>
      <c r="B65" s="30">
        <v>45746</v>
      </c>
      <c r="C65">
        <v>170462</v>
      </c>
      <c r="D65" s="31">
        <v>446.59</v>
      </c>
      <c r="E65" s="31">
        <v>0</v>
      </c>
      <c r="F65" t="s">
        <v>33</v>
      </c>
      <c r="G65">
        <v>1661</v>
      </c>
      <c r="H65" t="s">
        <v>10</v>
      </c>
      <c r="I65" t="s">
        <v>34</v>
      </c>
      <c r="J65" t="s">
        <v>11</v>
      </c>
      <c r="K65" s="34">
        <f t="shared" si="2"/>
        <v>3487967.7100000004</v>
      </c>
      <c r="L65" s="29">
        <f>IF(I65="Product",IF(K65/'Commission Rate and Quota'!$D$3&lt;0.5,'Commission Rate and Quota'!$D$11,IF(K65/'Commission Rate and Quota'!$D$3&lt;0.75,'Commission Rate and Quota'!$D$12,IF(K65/'Commission Rate and Quota'!$D$3&lt;0.9,'Commission Rate and Quota'!$D$13,IF('Data (1 &amp; 2)'!K65/'Commission Rate and Quota'!$D$3&lt;1,'Commission Rate and Quota'!$D$14,IF('Data (1 &amp; 2)'!K65/'Commission Rate and Quota'!$D$3&lt;1.25,'Commission Rate and Quota'!$D$15,'Commission Rate and Quota'!$D$16))))),IF(K65/'Commission Rate and Quota'!$E$3&lt;0.5,'Commission Rate and Quota'!$E$11,IF(K65/'Commission Rate and Quota'!$E$3&lt;0.75,'Commission Rate and Quota'!$E$12,IF(K65/'Commission Rate and Quota'!$E$3&lt;0.9,'Commission Rate and Quota'!$E$13,IF(K65/'Commission Rate and Quota'!$E$3&lt;1,'Commission Rate and Quota'!$E$14,IF(K65/'Commission Rate and Quota'!$E$3&lt;1.25,'Commission Rate and Quota'!$E$15,'Commission Rate and Quota'!$E$16))))))</f>
        <v>0.18</v>
      </c>
      <c r="M65" s="34">
        <f t="shared" si="0"/>
        <v>80.386199999999988</v>
      </c>
      <c r="N65" s="35"/>
      <c r="O65" s="49">
        <v>0.105</v>
      </c>
      <c r="P65" s="48">
        <v>2</v>
      </c>
      <c r="Q65" s="34">
        <v>42600</v>
      </c>
      <c r="R65" s="34">
        <v>12240</v>
      </c>
      <c r="S65" s="34">
        <v>4473</v>
      </c>
      <c r="X65" s="49">
        <v>463531</v>
      </c>
      <c r="Y65" s="48">
        <v>27.18</v>
      </c>
      <c r="AE65" t="s">
        <v>12</v>
      </c>
      <c r="AF65">
        <v>145</v>
      </c>
      <c r="AG65">
        <v>6159433.7600000007</v>
      </c>
      <c r="AH65">
        <v>626979.0900000002</v>
      </c>
      <c r="AI65">
        <v>693485.46189999999</v>
      </c>
      <c r="AJ65" s="29">
        <f>Table1[[#This Row],[Sum of Margin]]/Table1[[#This Row],[Sum of Revenue]]</f>
        <v>0.10179167670763296</v>
      </c>
      <c r="AK65" s="31">
        <f>Table1[[#This Row],[Sum of Margin]]-Table1[[#This Row],[Sum of Commission Earned]]</f>
        <v>-66506.371899999795</v>
      </c>
    </row>
    <row r="66" spans="1:41" x14ac:dyDescent="0.25">
      <c r="A66" t="s">
        <v>304</v>
      </c>
      <c r="B66" s="30">
        <v>45752</v>
      </c>
      <c r="C66">
        <v>463531</v>
      </c>
      <c r="D66" s="31">
        <v>543.84</v>
      </c>
      <c r="E66" s="31">
        <v>27.18</v>
      </c>
      <c r="F66" t="s">
        <v>33</v>
      </c>
      <c r="G66">
        <v>1661</v>
      </c>
      <c r="H66" t="s">
        <v>10</v>
      </c>
      <c r="I66" t="s">
        <v>34</v>
      </c>
      <c r="J66" t="s">
        <v>11</v>
      </c>
      <c r="K66" s="34">
        <f t="shared" si="2"/>
        <v>3488511.5500000003</v>
      </c>
      <c r="L66" s="29">
        <f>IF(I66="Product",IF(K66/'Commission Rate and Quota'!$D$3&lt;0.5,'Commission Rate and Quota'!$D$11,IF(K66/'Commission Rate and Quota'!$D$3&lt;0.75,'Commission Rate and Quota'!$D$12,IF(K66/'Commission Rate and Quota'!$D$3&lt;0.9,'Commission Rate and Quota'!$D$13,IF('Data (1 &amp; 2)'!K66/'Commission Rate and Quota'!$D$3&lt;1,'Commission Rate and Quota'!$D$14,IF('Data (1 &amp; 2)'!K66/'Commission Rate and Quota'!$D$3&lt;1.25,'Commission Rate and Quota'!$D$15,'Commission Rate and Quota'!$D$16))))),IF(K66/'Commission Rate and Quota'!$E$3&lt;0.5,'Commission Rate and Quota'!$E$11,IF(K66/'Commission Rate and Quota'!$E$3&lt;0.75,'Commission Rate and Quota'!$E$12,IF(K66/'Commission Rate and Quota'!$E$3&lt;0.9,'Commission Rate and Quota'!$E$13,IF(K66/'Commission Rate and Quota'!$E$3&lt;1,'Commission Rate and Quota'!$E$14,IF(K66/'Commission Rate and Quota'!$E$3&lt;1.25,'Commission Rate and Quota'!$E$15,'Commission Rate and Quota'!$E$16))))))</f>
        <v>0.18</v>
      </c>
      <c r="M66" s="34">
        <f t="shared" ref="M66:M129" si="3">L66*D66</f>
        <v>97.891199999999998</v>
      </c>
      <c r="N66" s="35"/>
      <c r="O66" s="53" t="s">
        <v>40</v>
      </c>
      <c r="P66" s="48">
        <v>2</v>
      </c>
      <c r="Q66" s="34">
        <v>42600</v>
      </c>
      <c r="R66" s="34">
        <v>12240</v>
      </c>
      <c r="S66" s="34">
        <v>4473</v>
      </c>
      <c r="X66" s="49">
        <v>480045</v>
      </c>
      <c r="Y66" s="48">
        <v>65.42</v>
      </c>
      <c r="AE66">
        <v>0.05</v>
      </c>
      <c r="AF66">
        <v>62</v>
      </c>
      <c r="AG66">
        <v>1741464.58</v>
      </c>
      <c r="AH66">
        <v>107210.78</v>
      </c>
      <c r="AI66">
        <v>87073.228999999978</v>
      </c>
      <c r="AJ66" s="29">
        <f>Table1[[#This Row],[Sum of Margin]]/Table1[[#This Row],[Sum of Revenue]]</f>
        <v>6.1563571967682508E-2</v>
      </c>
      <c r="AK66" s="31">
        <f>Table1[[#This Row],[Sum of Margin]]-Table1[[#This Row],[Sum of Commission Earned]]</f>
        <v>20137.551000000021</v>
      </c>
    </row>
    <row r="67" spans="1:41" x14ac:dyDescent="0.25">
      <c r="A67" t="s">
        <v>307</v>
      </c>
      <c r="B67" s="30">
        <v>45757</v>
      </c>
      <c r="C67">
        <v>488846</v>
      </c>
      <c r="D67" s="31">
        <v>5491</v>
      </c>
      <c r="E67" s="31">
        <v>867</v>
      </c>
      <c r="F67" t="s">
        <v>33</v>
      </c>
      <c r="G67">
        <v>1661</v>
      </c>
      <c r="H67" t="s">
        <v>10</v>
      </c>
      <c r="I67" t="s">
        <v>34</v>
      </c>
      <c r="J67" t="s">
        <v>11</v>
      </c>
      <c r="K67" s="34">
        <f t="shared" ref="K67:K86" si="4">D67+K66</f>
        <v>3494002.5500000003</v>
      </c>
      <c r="L67" s="29">
        <f>IF(I67="Product",IF(K67/'Commission Rate and Quota'!$D$3&lt;0.5,'Commission Rate and Quota'!$D$11,IF(K67/'Commission Rate and Quota'!$D$3&lt;0.75,'Commission Rate and Quota'!$D$12,IF(K67/'Commission Rate and Quota'!$D$3&lt;0.9,'Commission Rate and Quota'!$D$13,IF('Data (1 &amp; 2)'!K67/'Commission Rate and Quota'!$D$3&lt;1,'Commission Rate and Quota'!$D$14,IF('Data (1 &amp; 2)'!K67/'Commission Rate and Quota'!$D$3&lt;1.25,'Commission Rate and Quota'!$D$15,'Commission Rate and Quota'!$D$16))))),IF(K67/'Commission Rate and Quota'!$E$3&lt;0.5,'Commission Rate and Quota'!$E$11,IF(K67/'Commission Rate and Quota'!$E$3&lt;0.75,'Commission Rate and Quota'!$E$12,IF(K67/'Commission Rate and Quota'!$E$3&lt;0.9,'Commission Rate and Quota'!$E$13,IF(K67/'Commission Rate and Quota'!$E$3&lt;1,'Commission Rate and Quota'!$E$14,IF(K67/'Commission Rate and Quota'!$E$3&lt;1.25,'Commission Rate and Quota'!$E$15,'Commission Rate and Quota'!$E$16))))))</f>
        <v>0.18</v>
      </c>
      <c r="M67" s="34">
        <f t="shared" si="3"/>
        <v>988.38</v>
      </c>
      <c r="N67" s="35"/>
      <c r="O67" s="49">
        <v>0.12000000000000001</v>
      </c>
      <c r="P67" s="48">
        <v>2</v>
      </c>
      <c r="Q67" s="34">
        <v>4625.2</v>
      </c>
      <c r="R67" s="34">
        <v>775.45</v>
      </c>
      <c r="S67" s="34">
        <v>555.02400000000011</v>
      </c>
      <c r="X67" s="49">
        <v>488846</v>
      </c>
      <c r="Y67" s="48">
        <v>867</v>
      </c>
      <c r="AE67" t="s">
        <v>210</v>
      </c>
      <c r="AF67">
        <v>1</v>
      </c>
      <c r="AG67">
        <v>43500</v>
      </c>
      <c r="AH67">
        <v>3450</v>
      </c>
      <c r="AI67">
        <v>2175</v>
      </c>
      <c r="AJ67" s="29">
        <f>Table1[[#This Row],[Sum of Margin]]/Table1[[#This Row],[Sum of Revenue]]</f>
        <v>7.9310344827586213E-2</v>
      </c>
      <c r="AK67" s="31">
        <f>Table1[[#This Row],[Sum of Margin]]-Table1[[#This Row],[Sum of Commission Earned]]</f>
        <v>1275</v>
      </c>
    </row>
    <row r="68" spans="1:41" x14ac:dyDescent="0.25">
      <c r="A68" t="s">
        <v>110</v>
      </c>
      <c r="B68" s="30">
        <v>45766</v>
      </c>
      <c r="C68">
        <v>44084</v>
      </c>
      <c r="D68" s="31">
        <v>1153.2</v>
      </c>
      <c r="E68" s="31">
        <v>138.30000000000001</v>
      </c>
      <c r="F68" t="s">
        <v>33</v>
      </c>
      <c r="G68">
        <v>1661</v>
      </c>
      <c r="H68" t="s">
        <v>10</v>
      </c>
      <c r="I68" t="s">
        <v>34</v>
      </c>
      <c r="J68" t="s">
        <v>11</v>
      </c>
      <c r="K68" s="34">
        <f t="shared" si="4"/>
        <v>3495155.7500000005</v>
      </c>
      <c r="L68" s="29">
        <f>IF(I68="Product",IF(K68/'Commission Rate and Quota'!$D$3&lt;0.5,'Commission Rate and Quota'!$D$11,IF(K68/'Commission Rate and Quota'!$D$3&lt;0.75,'Commission Rate and Quota'!$D$12,IF(K68/'Commission Rate and Quota'!$D$3&lt;0.9,'Commission Rate and Quota'!$D$13,IF('Data (1 &amp; 2)'!K68/'Commission Rate and Quota'!$D$3&lt;1,'Commission Rate and Quota'!$D$14,IF('Data (1 &amp; 2)'!K68/'Commission Rate and Quota'!$D$3&lt;1.25,'Commission Rate and Quota'!$D$15,'Commission Rate and Quota'!$D$16))))),IF(K68/'Commission Rate and Quota'!$E$3&lt;0.5,'Commission Rate and Quota'!$E$11,IF(K68/'Commission Rate and Quota'!$E$3&lt;0.75,'Commission Rate and Quota'!$E$12,IF(K68/'Commission Rate and Quota'!$E$3&lt;0.9,'Commission Rate and Quota'!$E$13,IF(K68/'Commission Rate and Quota'!$E$3&lt;1,'Commission Rate and Quota'!$E$14,IF(K68/'Commission Rate and Quota'!$E$3&lt;1.25,'Commission Rate and Quota'!$E$15,'Commission Rate and Quota'!$E$16))))))</f>
        <v>0.18</v>
      </c>
      <c r="M68" s="34">
        <f t="shared" si="3"/>
        <v>207.57599999999999</v>
      </c>
      <c r="N68" s="35"/>
      <c r="O68" s="53" t="s">
        <v>180</v>
      </c>
      <c r="P68" s="48">
        <v>1</v>
      </c>
      <c r="Q68" s="34">
        <v>2353.1999999999998</v>
      </c>
      <c r="R68" s="34">
        <v>235.45</v>
      </c>
      <c r="S68" s="34">
        <v>282.38400000000001</v>
      </c>
      <c r="X68" s="49">
        <v>511987</v>
      </c>
      <c r="Y68" s="48">
        <v>140.38999999999999</v>
      </c>
      <c r="AE68" t="s">
        <v>207</v>
      </c>
      <c r="AF68">
        <v>1</v>
      </c>
      <c r="AG68">
        <v>3800</v>
      </c>
      <c r="AH68">
        <v>200</v>
      </c>
      <c r="AI68">
        <v>190</v>
      </c>
      <c r="AJ68" s="29">
        <f>Table1[[#This Row],[Sum of Margin]]/Table1[[#This Row],[Sum of Revenue]]</f>
        <v>5.2631578947368418E-2</v>
      </c>
      <c r="AK68" s="31">
        <f>Table1[[#This Row],[Sum of Margin]]-Table1[[#This Row],[Sum of Commission Earned]]</f>
        <v>10</v>
      </c>
    </row>
    <row r="69" spans="1:41" x14ac:dyDescent="0.25">
      <c r="A69" t="s">
        <v>110</v>
      </c>
      <c r="B69" s="30">
        <v>45766</v>
      </c>
      <c r="C69">
        <v>44084</v>
      </c>
      <c r="D69" s="31">
        <v>72.209999999999994</v>
      </c>
      <c r="E69" s="31">
        <v>0</v>
      </c>
      <c r="F69" t="s">
        <v>33</v>
      </c>
      <c r="G69">
        <v>1661</v>
      </c>
      <c r="H69" t="s">
        <v>10</v>
      </c>
      <c r="I69" t="s">
        <v>34</v>
      </c>
      <c r="J69" t="s">
        <v>11</v>
      </c>
      <c r="K69" s="34">
        <f t="shared" si="4"/>
        <v>3495227.9600000004</v>
      </c>
      <c r="L69" s="29">
        <f>IF(I69="Product",IF(K69/'Commission Rate and Quota'!$D$3&lt;0.5,'Commission Rate and Quota'!$D$11,IF(K69/'Commission Rate and Quota'!$D$3&lt;0.75,'Commission Rate and Quota'!$D$12,IF(K69/'Commission Rate and Quota'!$D$3&lt;0.9,'Commission Rate and Quota'!$D$13,IF('Data (1 &amp; 2)'!K69/'Commission Rate and Quota'!$D$3&lt;1,'Commission Rate and Quota'!$D$14,IF('Data (1 &amp; 2)'!K69/'Commission Rate and Quota'!$D$3&lt;1.25,'Commission Rate and Quota'!$D$15,'Commission Rate and Quota'!$D$16))))),IF(K69/'Commission Rate and Quota'!$E$3&lt;0.5,'Commission Rate and Quota'!$E$11,IF(K69/'Commission Rate and Quota'!$E$3&lt;0.75,'Commission Rate and Quota'!$E$12,IF(K69/'Commission Rate and Quota'!$E$3&lt;0.9,'Commission Rate and Quota'!$E$13,IF(K69/'Commission Rate and Quota'!$E$3&lt;1,'Commission Rate and Quota'!$E$14,IF(K69/'Commission Rate and Quota'!$E$3&lt;1.25,'Commission Rate and Quota'!$E$15,'Commission Rate and Quota'!$E$16))))))</f>
        <v>0.18</v>
      </c>
      <c r="M69" s="34">
        <f t="shared" si="3"/>
        <v>12.997799999999998</v>
      </c>
      <c r="N69" s="35"/>
      <c r="O69" s="53" t="s">
        <v>89</v>
      </c>
      <c r="P69" s="48">
        <v>1</v>
      </c>
      <c r="Q69" s="34">
        <v>2272</v>
      </c>
      <c r="R69" s="34">
        <v>540</v>
      </c>
      <c r="S69" s="34">
        <v>272.64000000000004</v>
      </c>
      <c r="X69" s="49">
        <v>535082</v>
      </c>
      <c r="Y69" s="48">
        <v>0</v>
      </c>
      <c r="AE69" t="s">
        <v>308</v>
      </c>
      <c r="AF69">
        <v>1</v>
      </c>
      <c r="AG69">
        <v>1754.07</v>
      </c>
      <c r="AH69">
        <v>140.38999999999999</v>
      </c>
      <c r="AI69">
        <v>87.703500000000005</v>
      </c>
      <c r="AJ69" s="29">
        <f>Table1[[#This Row],[Sum of Margin]]/Table1[[#This Row],[Sum of Revenue]]</f>
        <v>8.0036714612301676E-2</v>
      </c>
      <c r="AK69" s="31">
        <f>Table1[[#This Row],[Sum of Margin]]-Table1[[#This Row],[Sum of Commission Earned]]</f>
        <v>52.686499999999981</v>
      </c>
    </row>
    <row r="70" spans="1:41" x14ac:dyDescent="0.25">
      <c r="A70" t="s">
        <v>132</v>
      </c>
      <c r="B70" s="30">
        <v>45770</v>
      </c>
      <c r="C70">
        <v>57609</v>
      </c>
      <c r="D70" s="31">
        <v>2642.26</v>
      </c>
      <c r="E70" s="31">
        <v>528.45000000000005</v>
      </c>
      <c r="F70" t="s">
        <v>33</v>
      </c>
      <c r="G70">
        <v>1661</v>
      </c>
      <c r="H70" t="s">
        <v>10</v>
      </c>
      <c r="I70" t="s">
        <v>34</v>
      </c>
      <c r="J70" t="s">
        <v>11</v>
      </c>
      <c r="K70" s="34">
        <f t="shared" si="4"/>
        <v>3497870.22</v>
      </c>
      <c r="L70" s="29">
        <f>IF(I70="Product",IF(K70/'Commission Rate and Quota'!$D$3&lt;0.5,'Commission Rate and Quota'!$D$11,IF(K70/'Commission Rate and Quota'!$D$3&lt;0.75,'Commission Rate and Quota'!$D$12,IF(K70/'Commission Rate and Quota'!$D$3&lt;0.9,'Commission Rate and Quota'!$D$13,IF('Data (1 &amp; 2)'!K70/'Commission Rate and Quota'!$D$3&lt;1,'Commission Rate and Quota'!$D$14,IF('Data (1 &amp; 2)'!K70/'Commission Rate and Quota'!$D$3&lt;1.25,'Commission Rate and Quota'!$D$15,'Commission Rate and Quota'!$D$16))))),IF(K70/'Commission Rate and Quota'!$E$3&lt;0.5,'Commission Rate and Quota'!$E$11,IF(K70/'Commission Rate and Quota'!$E$3&lt;0.75,'Commission Rate and Quota'!$E$12,IF(K70/'Commission Rate and Quota'!$E$3&lt;0.9,'Commission Rate and Quota'!$E$13,IF(K70/'Commission Rate and Quota'!$E$3&lt;1,'Commission Rate and Quota'!$E$14,IF(K70/'Commission Rate and Quota'!$E$3&lt;1.25,'Commission Rate and Quota'!$E$15,'Commission Rate and Quota'!$E$16))))))</f>
        <v>0.18</v>
      </c>
      <c r="M70" s="34">
        <f t="shared" si="3"/>
        <v>475.60680000000002</v>
      </c>
      <c r="N70" s="35"/>
      <c r="O70" s="49">
        <v>0.26</v>
      </c>
      <c r="P70" s="48">
        <v>1</v>
      </c>
      <c r="Q70" s="34">
        <v>108712.1</v>
      </c>
      <c r="R70" s="34">
        <v>2173.4</v>
      </c>
      <c r="S70" s="34">
        <v>28265.146000000004</v>
      </c>
      <c r="X70" s="49">
        <v>544912</v>
      </c>
      <c r="Y70" s="48">
        <v>864</v>
      </c>
      <c r="AE70" t="s">
        <v>214</v>
      </c>
      <c r="AF70">
        <v>3</v>
      </c>
      <c r="AG70">
        <v>268580.77</v>
      </c>
      <c r="AH70">
        <v>14098.720000000001</v>
      </c>
      <c r="AI70">
        <v>13429.038500000001</v>
      </c>
      <c r="AJ70" s="29">
        <f>Table1[[#This Row],[Sum of Margin]]/Table1[[#This Row],[Sum of Revenue]]</f>
        <v>5.2493408221295966E-2</v>
      </c>
      <c r="AK70" s="31">
        <f>Table1[[#This Row],[Sum of Margin]]-Table1[[#This Row],[Sum of Commission Earned]]</f>
        <v>669.6815000000006</v>
      </c>
    </row>
    <row r="71" spans="1:41" x14ac:dyDescent="0.25">
      <c r="A71" t="s">
        <v>286</v>
      </c>
      <c r="B71" s="30">
        <v>45778</v>
      </c>
      <c r="C71">
        <v>222927</v>
      </c>
      <c r="D71" s="31">
        <v>11733.96</v>
      </c>
      <c r="E71" s="31">
        <v>3150.06</v>
      </c>
      <c r="F71" t="s">
        <v>33</v>
      </c>
      <c r="G71">
        <v>1661</v>
      </c>
      <c r="H71" t="s">
        <v>10</v>
      </c>
      <c r="I71" t="s">
        <v>34</v>
      </c>
      <c r="J71" t="s">
        <v>11</v>
      </c>
      <c r="K71" s="34">
        <f t="shared" si="4"/>
        <v>3509604.18</v>
      </c>
      <c r="L71" s="29">
        <f>IF(I71="Product",IF(K71/'Commission Rate and Quota'!$D$3&lt;0.5,'Commission Rate and Quota'!$D$11,IF(K71/'Commission Rate and Quota'!$D$3&lt;0.75,'Commission Rate and Quota'!$D$12,IF(K71/'Commission Rate and Quota'!$D$3&lt;0.9,'Commission Rate and Quota'!$D$13,IF('Data (1 &amp; 2)'!K71/'Commission Rate and Quota'!$D$3&lt;1,'Commission Rate and Quota'!$D$14,IF('Data (1 &amp; 2)'!K71/'Commission Rate and Quota'!$D$3&lt;1.25,'Commission Rate and Quota'!$D$15,'Commission Rate and Quota'!$D$16))))),IF(K71/'Commission Rate and Quota'!$E$3&lt;0.5,'Commission Rate and Quota'!$E$11,IF(K71/'Commission Rate and Quota'!$E$3&lt;0.75,'Commission Rate and Quota'!$E$12,IF(K71/'Commission Rate and Quota'!$E$3&lt;0.9,'Commission Rate and Quota'!$E$13,IF(K71/'Commission Rate and Quota'!$E$3&lt;1,'Commission Rate and Quota'!$E$14,IF(K71/'Commission Rate and Quota'!$E$3&lt;1.25,'Commission Rate and Quota'!$E$15,'Commission Rate and Quota'!$E$16))))))</f>
        <v>0.18</v>
      </c>
      <c r="M71" s="34">
        <f t="shared" si="3"/>
        <v>2112.1127999999999</v>
      </c>
      <c r="N71" s="35"/>
      <c r="O71" s="53" t="s">
        <v>253</v>
      </c>
      <c r="P71" s="48">
        <v>1</v>
      </c>
      <c r="Q71" s="34">
        <v>108712.1</v>
      </c>
      <c r="R71" s="34">
        <v>2173.4</v>
      </c>
      <c r="S71" s="34">
        <v>28265.146000000004</v>
      </c>
      <c r="AE71" t="s">
        <v>209</v>
      </c>
      <c r="AF71">
        <v>2</v>
      </c>
      <c r="AG71">
        <v>2485.7800000000002</v>
      </c>
      <c r="AH71">
        <v>200</v>
      </c>
      <c r="AI71">
        <v>124.289</v>
      </c>
      <c r="AJ71" s="29">
        <f>Table1[[#This Row],[Sum of Margin]]/Table1[[#This Row],[Sum of Revenue]]</f>
        <v>8.0457643073803792E-2</v>
      </c>
      <c r="AK71" s="31">
        <f>Table1[[#This Row],[Sum of Margin]]-Table1[[#This Row],[Sum of Commission Earned]]</f>
        <v>75.710999999999999</v>
      </c>
    </row>
    <row r="72" spans="1:41" x14ac:dyDescent="0.25">
      <c r="A72" t="s">
        <v>287</v>
      </c>
      <c r="B72" s="30">
        <v>45778</v>
      </c>
      <c r="C72">
        <v>222927</v>
      </c>
      <c r="D72" s="31">
        <v>39906.269999999997</v>
      </c>
      <c r="E72" s="31">
        <v>3990.27</v>
      </c>
      <c r="F72" t="s">
        <v>33</v>
      </c>
      <c r="G72">
        <v>1661</v>
      </c>
      <c r="H72" t="s">
        <v>10</v>
      </c>
      <c r="I72" t="s">
        <v>34</v>
      </c>
      <c r="J72" t="s">
        <v>11</v>
      </c>
      <c r="K72" s="34">
        <f t="shared" si="4"/>
        <v>3549510.45</v>
      </c>
      <c r="L72" s="29">
        <f>IF(I72="Product",IF(K72/'Commission Rate and Quota'!$D$3&lt;0.5,'Commission Rate and Quota'!$D$11,IF(K72/'Commission Rate and Quota'!$D$3&lt;0.75,'Commission Rate and Quota'!$D$12,IF(K72/'Commission Rate and Quota'!$D$3&lt;0.9,'Commission Rate and Quota'!$D$13,IF('Data (1 &amp; 2)'!K72/'Commission Rate and Quota'!$D$3&lt;1,'Commission Rate and Quota'!$D$14,IF('Data (1 &amp; 2)'!K72/'Commission Rate and Quota'!$D$3&lt;1.25,'Commission Rate and Quota'!$D$15,'Commission Rate and Quota'!$D$16))))),IF(K72/'Commission Rate and Quota'!$E$3&lt;0.5,'Commission Rate and Quota'!$E$11,IF(K72/'Commission Rate and Quota'!$E$3&lt;0.75,'Commission Rate and Quota'!$E$12,IF(K72/'Commission Rate and Quota'!$E$3&lt;0.9,'Commission Rate and Quota'!$E$13,IF(K72/'Commission Rate and Quota'!$E$3&lt;1,'Commission Rate and Quota'!$E$14,IF(K72/'Commission Rate and Quota'!$E$3&lt;1.25,'Commission Rate and Quota'!$E$15,'Commission Rate and Quota'!$E$16))))))</f>
        <v>0.18</v>
      </c>
      <c r="M72" s="34">
        <f t="shared" si="3"/>
        <v>7183.1285999999991</v>
      </c>
      <c r="N72" s="35"/>
      <c r="O72" s="33" t="s">
        <v>312</v>
      </c>
      <c r="P72" s="48">
        <v>49</v>
      </c>
      <c r="Q72" s="34">
        <v>1893374.4800000002</v>
      </c>
      <c r="R72" s="34">
        <v>623353.77</v>
      </c>
      <c r="S72" s="34">
        <v>343232.02500000014</v>
      </c>
      <c r="AE72" t="s">
        <v>212</v>
      </c>
      <c r="AF72">
        <v>1</v>
      </c>
      <c r="AG72">
        <v>1819.85</v>
      </c>
      <c r="AH72">
        <v>0</v>
      </c>
      <c r="AI72">
        <v>90.992500000000007</v>
      </c>
      <c r="AJ72" s="29">
        <f>Table1[[#This Row],[Sum of Margin]]/Table1[[#This Row],[Sum of Revenue]]</f>
        <v>0</v>
      </c>
      <c r="AK72" s="31">
        <f>Table1[[#This Row],[Sum of Margin]]-Table1[[#This Row],[Sum of Commission Earned]]</f>
        <v>-90.992500000000007</v>
      </c>
    </row>
    <row r="73" spans="1:41" x14ac:dyDescent="0.25">
      <c r="A73" t="s">
        <v>288</v>
      </c>
      <c r="B73" s="30">
        <v>45779</v>
      </c>
      <c r="C73">
        <v>222927</v>
      </c>
      <c r="D73" s="31">
        <v>8250</v>
      </c>
      <c r="E73" s="31">
        <v>1650</v>
      </c>
      <c r="F73" t="s">
        <v>33</v>
      </c>
      <c r="G73">
        <v>1661</v>
      </c>
      <c r="H73" t="s">
        <v>10</v>
      </c>
      <c r="I73" t="s">
        <v>34</v>
      </c>
      <c r="J73" t="s">
        <v>11</v>
      </c>
      <c r="K73" s="34">
        <f t="shared" si="4"/>
        <v>3557760.45</v>
      </c>
      <c r="L73" s="29">
        <f>IF(I73="Product",IF(K73/'Commission Rate and Quota'!$D$3&lt;0.5,'Commission Rate and Quota'!$D$11,IF(K73/'Commission Rate and Quota'!$D$3&lt;0.75,'Commission Rate and Quota'!$D$12,IF(K73/'Commission Rate and Quota'!$D$3&lt;0.9,'Commission Rate and Quota'!$D$13,IF('Data (1 &amp; 2)'!K73/'Commission Rate and Quota'!$D$3&lt;1,'Commission Rate and Quota'!$D$14,IF('Data (1 &amp; 2)'!K73/'Commission Rate and Quota'!$D$3&lt;1.25,'Commission Rate and Quota'!$D$15,'Commission Rate and Quota'!$D$16))))),IF(K73/'Commission Rate and Quota'!$E$3&lt;0.5,'Commission Rate and Quota'!$E$11,IF(K73/'Commission Rate and Quota'!$E$3&lt;0.75,'Commission Rate and Quota'!$E$12,IF(K73/'Commission Rate and Quota'!$E$3&lt;0.9,'Commission Rate and Quota'!$E$13,IF(K73/'Commission Rate and Quota'!$E$3&lt;1,'Commission Rate and Quota'!$E$14,IF(K73/'Commission Rate and Quota'!$E$3&lt;1.25,'Commission Rate and Quota'!$E$15,'Commission Rate and Quota'!$E$16))))))</f>
        <v>0.18</v>
      </c>
      <c r="M73" s="34">
        <f t="shared" si="3"/>
        <v>1485</v>
      </c>
      <c r="N73" s="35"/>
      <c r="AE73" t="s">
        <v>309</v>
      </c>
      <c r="AF73">
        <v>2</v>
      </c>
      <c r="AG73">
        <v>502.83</v>
      </c>
      <c r="AH73">
        <v>0</v>
      </c>
      <c r="AI73">
        <v>25.141500000000001</v>
      </c>
      <c r="AJ73" s="29">
        <f>Table1[[#This Row],[Sum of Margin]]/Table1[[#This Row],[Sum of Revenue]]</f>
        <v>0</v>
      </c>
      <c r="AK73" s="31">
        <f>Table1[[#This Row],[Sum of Margin]]-Table1[[#This Row],[Sum of Commission Earned]]</f>
        <v>-25.141500000000001</v>
      </c>
      <c r="AN73" t="s">
        <v>395</v>
      </c>
      <c r="AO73" t="s">
        <v>396</v>
      </c>
    </row>
    <row r="74" spans="1:41" x14ac:dyDescent="0.25">
      <c r="A74" t="s">
        <v>133</v>
      </c>
      <c r="B74" s="30">
        <v>45793</v>
      </c>
      <c r="C74">
        <v>57609</v>
      </c>
      <c r="D74" s="31">
        <v>1363.68</v>
      </c>
      <c r="E74" s="31">
        <v>163.68</v>
      </c>
      <c r="F74" t="s">
        <v>33</v>
      </c>
      <c r="G74">
        <v>1661</v>
      </c>
      <c r="H74" t="s">
        <v>10</v>
      </c>
      <c r="I74" t="s">
        <v>34</v>
      </c>
      <c r="J74" t="s">
        <v>11</v>
      </c>
      <c r="K74" s="34">
        <f t="shared" si="4"/>
        <v>3559124.1300000004</v>
      </c>
      <c r="L74" s="29">
        <f>IF(I74="Product",IF(K74/'Commission Rate and Quota'!$D$3&lt;0.5,'Commission Rate and Quota'!$D$11,IF(K74/'Commission Rate and Quota'!$D$3&lt;0.75,'Commission Rate and Quota'!$D$12,IF(K74/'Commission Rate and Quota'!$D$3&lt;0.9,'Commission Rate and Quota'!$D$13,IF('Data (1 &amp; 2)'!K74/'Commission Rate and Quota'!$D$3&lt;1,'Commission Rate and Quota'!$D$14,IF('Data (1 &amp; 2)'!K74/'Commission Rate and Quota'!$D$3&lt;1.25,'Commission Rate and Quota'!$D$15,'Commission Rate and Quota'!$D$16))))),IF(K74/'Commission Rate and Quota'!$E$3&lt;0.5,'Commission Rate and Quota'!$E$11,IF(K74/'Commission Rate and Quota'!$E$3&lt;0.75,'Commission Rate and Quota'!$E$12,IF(K74/'Commission Rate and Quota'!$E$3&lt;0.9,'Commission Rate and Quota'!$E$13,IF(K74/'Commission Rate and Quota'!$E$3&lt;1,'Commission Rate and Quota'!$E$14,IF(K74/'Commission Rate and Quota'!$E$3&lt;1.25,'Commission Rate and Quota'!$E$15,'Commission Rate and Quota'!$E$16))))))</f>
        <v>0.18</v>
      </c>
      <c r="M74" s="34">
        <f t="shared" si="3"/>
        <v>245.4624</v>
      </c>
      <c r="N74" s="35"/>
      <c r="AE74" t="s">
        <v>216</v>
      </c>
      <c r="AF74">
        <v>2</v>
      </c>
      <c r="AG74">
        <v>4141.3500000000004</v>
      </c>
      <c r="AH74">
        <v>270</v>
      </c>
      <c r="AI74">
        <v>207.0675</v>
      </c>
      <c r="AJ74" s="29">
        <f>Table1[[#This Row],[Sum of Margin]]/Table1[[#This Row],[Sum of Revenue]]</f>
        <v>6.5196131696186016E-2</v>
      </c>
      <c r="AK74" s="31">
        <f>Table1[[#This Row],[Sum of Margin]]-Table1[[#This Row],[Sum of Commission Earned]]</f>
        <v>62.932500000000005</v>
      </c>
      <c r="AN74" s="29" t="s">
        <v>397</v>
      </c>
      <c r="AO74" s="56">
        <v>-15447.601500000001</v>
      </c>
    </row>
    <row r="75" spans="1:41" x14ac:dyDescent="0.25">
      <c r="A75" t="s">
        <v>112</v>
      </c>
      <c r="B75" s="30">
        <v>45815</v>
      </c>
      <c r="C75">
        <v>44084</v>
      </c>
      <c r="D75" s="31">
        <v>17386.150000000001</v>
      </c>
      <c r="E75" s="31">
        <v>1653.5</v>
      </c>
      <c r="F75" t="s">
        <v>33</v>
      </c>
      <c r="G75">
        <v>1661</v>
      </c>
      <c r="H75" t="s">
        <v>10</v>
      </c>
      <c r="I75" t="s">
        <v>34</v>
      </c>
      <c r="J75" t="s">
        <v>11</v>
      </c>
      <c r="K75" s="34">
        <f t="shared" si="4"/>
        <v>3576510.2800000003</v>
      </c>
      <c r="L75" s="29">
        <f>IF(I75="Product",IF(K75/'Commission Rate and Quota'!$D$3&lt;0.5,'Commission Rate and Quota'!$D$11,IF(K75/'Commission Rate and Quota'!$D$3&lt;0.75,'Commission Rate and Quota'!$D$12,IF(K75/'Commission Rate and Quota'!$D$3&lt;0.9,'Commission Rate and Quota'!$D$13,IF('Data (1 &amp; 2)'!K75/'Commission Rate and Quota'!$D$3&lt;1,'Commission Rate and Quota'!$D$14,IF('Data (1 &amp; 2)'!K75/'Commission Rate and Quota'!$D$3&lt;1.25,'Commission Rate and Quota'!$D$15,'Commission Rate and Quota'!$D$16))))),IF(K75/'Commission Rate and Quota'!$E$3&lt;0.5,'Commission Rate and Quota'!$E$11,IF(K75/'Commission Rate and Quota'!$E$3&lt;0.75,'Commission Rate and Quota'!$E$12,IF(K75/'Commission Rate and Quota'!$E$3&lt;0.9,'Commission Rate and Quota'!$E$13,IF(K75/'Commission Rate and Quota'!$E$3&lt;1,'Commission Rate and Quota'!$E$14,IF(K75/'Commission Rate and Quota'!$E$3&lt;1.25,'Commission Rate and Quota'!$E$15,'Commission Rate and Quota'!$E$16))))))</f>
        <v>0.18</v>
      </c>
      <c r="M75" s="34">
        <f t="shared" si="3"/>
        <v>3129.5070000000001</v>
      </c>
      <c r="N75" s="35"/>
      <c r="AE75" t="s">
        <v>215</v>
      </c>
      <c r="AF75">
        <v>3</v>
      </c>
      <c r="AG75">
        <v>102656.6</v>
      </c>
      <c r="AH75">
        <v>7990</v>
      </c>
      <c r="AI75">
        <v>5132.83</v>
      </c>
      <c r="AJ75" s="29">
        <f>Table1[[#This Row],[Sum of Margin]]/Table1[[#This Row],[Sum of Revenue]]</f>
        <v>7.7832306933991569E-2</v>
      </c>
      <c r="AK75" s="31">
        <f>Table1[[#This Row],[Sum of Margin]]-Table1[[#This Row],[Sum of Commission Earned]]</f>
        <v>2857.17</v>
      </c>
      <c r="AN75" s="29" t="s">
        <v>398</v>
      </c>
      <c r="AO75" s="56">
        <v>-22310.193799999997</v>
      </c>
    </row>
    <row r="76" spans="1:41" x14ac:dyDescent="0.25">
      <c r="A76" t="s">
        <v>113</v>
      </c>
      <c r="B76" s="30">
        <v>45815</v>
      </c>
      <c r="C76">
        <v>44084</v>
      </c>
      <c r="D76" s="31">
        <v>29926.91</v>
      </c>
      <c r="E76" s="31">
        <v>2100.62</v>
      </c>
      <c r="F76" t="s">
        <v>33</v>
      </c>
      <c r="G76">
        <v>1661</v>
      </c>
      <c r="H76" t="s">
        <v>10</v>
      </c>
      <c r="I76" t="s">
        <v>34</v>
      </c>
      <c r="J76" t="s">
        <v>11</v>
      </c>
      <c r="K76" s="34">
        <f t="shared" si="4"/>
        <v>3606437.1900000004</v>
      </c>
      <c r="L76" s="29">
        <f>IF(I76="Product",IF(K76/'Commission Rate and Quota'!$D$3&lt;0.5,'Commission Rate and Quota'!$D$11,IF(K76/'Commission Rate and Quota'!$D$3&lt;0.75,'Commission Rate and Quota'!$D$12,IF(K76/'Commission Rate and Quota'!$D$3&lt;0.9,'Commission Rate and Quota'!$D$13,IF('Data (1 &amp; 2)'!K76/'Commission Rate and Quota'!$D$3&lt;1,'Commission Rate and Quota'!$D$14,IF('Data (1 &amp; 2)'!K76/'Commission Rate and Quota'!$D$3&lt;1.25,'Commission Rate and Quota'!$D$15,'Commission Rate and Quota'!$D$16))))),IF(K76/'Commission Rate and Quota'!$E$3&lt;0.5,'Commission Rate and Quota'!$E$11,IF(K76/'Commission Rate and Quota'!$E$3&lt;0.75,'Commission Rate and Quota'!$E$12,IF(K76/'Commission Rate and Quota'!$E$3&lt;0.9,'Commission Rate and Quota'!$E$13,IF(K76/'Commission Rate and Quota'!$E$3&lt;1,'Commission Rate and Quota'!$E$14,IF(K76/'Commission Rate and Quota'!$E$3&lt;1.25,'Commission Rate and Quota'!$E$15,'Commission Rate and Quota'!$E$16))))))</f>
        <v>0.18</v>
      </c>
      <c r="M76" s="34">
        <f t="shared" si="3"/>
        <v>5386.8437999999996</v>
      </c>
      <c r="N76" s="35"/>
      <c r="AE76" t="s">
        <v>217</v>
      </c>
      <c r="AF76">
        <v>2</v>
      </c>
      <c r="AG76">
        <v>1376.25</v>
      </c>
      <c r="AH76">
        <v>100</v>
      </c>
      <c r="AI76">
        <v>68.8125</v>
      </c>
      <c r="AJ76" s="29">
        <f>Table1[[#This Row],[Sum of Margin]]/Table1[[#This Row],[Sum of Revenue]]</f>
        <v>7.2661217075386017E-2</v>
      </c>
      <c r="AK76" s="31">
        <f>Table1[[#This Row],[Sum of Margin]]-Table1[[#This Row],[Sum of Commission Earned]]</f>
        <v>31.1875</v>
      </c>
      <c r="AN76" s="29" t="s">
        <v>399</v>
      </c>
      <c r="AO76" s="56">
        <v>-24625.915300000001</v>
      </c>
    </row>
    <row r="77" spans="1:41" x14ac:dyDescent="0.25">
      <c r="A77" t="s">
        <v>271</v>
      </c>
      <c r="B77" s="30">
        <v>45829</v>
      </c>
      <c r="C77">
        <v>170447</v>
      </c>
      <c r="D77" s="31">
        <v>39761.31</v>
      </c>
      <c r="E77" s="31">
        <v>1986.31</v>
      </c>
      <c r="F77" t="s">
        <v>33</v>
      </c>
      <c r="G77">
        <v>1661</v>
      </c>
      <c r="H77" t="s">
        <v>10</v>
      </c>
      <c r="I77" t="s">
        <v>34</v>
      </c>
      <c r="J77" t="s">
        <v>11</v>
      </c>
      <c r="K77" s="34">
        <f t="shared" si="4"/>
        <v>3646198.5000000005</v>
      </c>
      <c r="L77" s="29">
        <f>IF(I77="Product",IF(K77/'Commission Rate and Quota'!$D$3&lt;0.5,'Commission Rate and Quota'!$D$11,IF(K77/'Commission Rate and Quota'!$D$3&lt;0.75,'Commission Rate and Quota'!$D$12,IF(K77/'Commission Rate and Quota'!$D$3&lt;0.9,'Commission Rate and Quota'!$D$13,IF('Data (1 &amp; 2)'!K77/'Commission Rate and Quota'!$D$3&lt;1,'Commission Rate and Quota'!$D$14,IF('Data (1 &amp; 2)'!K77/'Commission Rate and Quota'!$D$3&lt;1.25,'Commission Rate and Quota'!$D$15,'Commission Rate and Quota'!$D$16))))),IF(K77/'Commission Rate and Quota'!$E$3&lt;0.5,'Commission Rate and Quota'!$E$11,IF(K77/'Commission Rate and Quota'!$E$3&lt;0.75,'Commission Rate and Quota'!$E$12,IF(K77/'Commission Rate and Quota'!$E$3&lt;0.9,'Commission Rate and Quota'!$E$13,IF(K77/'Commission Rate and Quota'!$E$3&lt;1,'Commission Rate and Quota'!$E$14,IF(K77/'Commission Rate and Quota'!$E$3&lt;1.25,'Commission Rate and Quota'!$E$15,'Commission Rate and Quota'!$E$16))))))</f>
        <v>0.18</v>
      </c>
      <c r="M77" s="34">
        <f t="shared" si="3"/>
        <v>7157.0357999999997</v>
      </c>
      <c r="N77" s="35"/>
      <c r="AE77" t="s">
        <v>218</v>
      </c>
      <c r="AF77">
        <v>2</v>
      </c>
      <c r="AG77">
        <v>4104.49</v>
      </c>
      <c r="AH77">
        <v>302</v>
      </c>
      <c r="AI77">
        <v>205.22450000000001</v>
      </c>
      <c r="AJ77" s="29">
        <f>Table1[[#This Row],[Sum of Margin]]/Table1[[#This Row],[Sum of Revenue]]</f>
        <v>7.3577959746521496E-2</v>
      </c>
      <c r="AK77" s="31">
        <f>Table1[[#This Row],[Sum of Margin]]-Table1[[#This Row],[Sum of Commission Earned]]</f>
        <v>96.775499999999994</v>
      </c>
      <c r="AN77" s="29" t="s">
        <v>400</v>
      </c>
      <c r="AO77" s="56">
        <v>-5144.8843999999999</v>
      </c>
    </row>
    <row r="78" spans="1:41" x14ac:dyDescent="0.25">
      <c r="A78" t="s">
        <v>134</v>
      </c>
      <c r="B78" s="30">
        <v>45830</v>
      </c>
      <c r="C78">
        <v>57609</v>
      </c>
      <c r="D78" s="31">
        <v>9766.5</v>
      </c>
      <c r="E78" s="31">
        <v>994.5</v>
      </c>
      <c r="F78" t="s">
        <v>33</v>
      </c>
      <c r="G78">
        <v>1661</v>
      </c>
      <c r="H78" t="s">
        <v>10</v>
      </c>
      <c r="I78" t="s">
        <v>34</v>
      </c>
      <c r="J78" t="s">
        <v>11</v>
      </c>
      <c r="K78" s="34">
        <f t="shared" si="4"/>
        <v>3655965.0000000005</v>
      </c>
      <c r="L78" s="29">
        <f>IF(I78="Product",IF(K78/'Commission Rate and Quota'!$D$3&lt;0.5,'Commission Rate and Quota'!$D$11,IF(K78/'Commission Rate and Quota'!$D$3&lt;0.75,'Commission Rate and Quota'!$D$12,IF(K78/'Commission Rate and Quota'!$D$3&lt;0.9,'Commission Rate and Quota'!$D$13,IF('Data (1 &amp; 2)'!K78/'Commission Rate and Quota'!$D$3&lt;1,'Commission Rate and Quota'!$D$14,IF('Data (1 &amp; 2)'!K78/'Commission Rate and Quota'!$D$3&lt;1.25,'Commission Rate and Quota'!$D$15,'Commission Rate and Quota'!$D$16))))),IF(K78/'Commission Rate and Quota'!$E$3&lt;0.5,'Commission Rate and Quota'!$E$11,IF(K78/'Commission Rate and Quota'!$E$3&lt;0.75,'Commission Rate and Quota'!$E$12,IF(K78/'Commission Rate and Quota'!$E$3&lt;0.9,'Commission Rate and Quota'!$E$13,IF(K78/'Commission Rate and Quota'!$E$3&lt;1,'Commission Rate and Quota'!$E$14,IF(K78/'Commission Rate and Quota'!$E$3&lt;1.25,'Commission Rate and Quota'!$E$15,'Commission Rate and Quota'!$E$16))))))</f>
        <v>0.18</v>
      </c>
      <c r="M78" s="34">
        <f t="shared" si="3"/>
        <v>1757.97</v>
      </c>
      <c r="N78" s="35"/>
      <c r="AE78" t="s">
        <v>208</v>
      </c>
      <c r="AF78">
        <v>2</v>
      </c>
      <c r="AG78">
        <v>180749.95</v>
      </c>
      <c r="AH78">
        <v>21615.72</v>
      </c>
      <c r="AI78">
        <v>9037.4974999999995</v>
      </c>
      <c r="AJ78" s="29">
        <f>Table1[[#This Row],[Sum of Margin]]/Table1[[#This Row],[Sum of Revenue]]</f>
        <v>0.1195890787245031</v>
      </c>
      <c r="AK78" s="31">
        <f>Table1[[#This Row],[Sum of Margin]]-Table1[[#This Row],[Sum of Commission Earned]]</f>
        <v>12578.222500000002</v>
      </c>
      <c r="AN78" s="29" t="s">
        <v>401</v>
      </c>
      <c r="AO78" s="56">
        <v>-41397.525100000006</v>
      </c>
    </row>
    <row r="79" spans="1:41" x14ac:dyDescent="0.25">
      <c r="A79" t="s">
        <v>294</v>
      </c>
      <c r="B79" s="30">
        <v>45834</v>
      </c>
      <c r="C79">
        <v>351594</v>
      </c>
      <c r="D79" s="31">
        <v>15156.06</v>
      </c>
      <c r="E79" s="31">
        <v>2425.23</v>
      </c>
      <c r="F79" t="s">
        <v>33</v>
      </c>
      <c r="G79">
        <v>1661</v>
      </c>
      <c r="H79" t="s">
        <v>10</v>
      </c>
      <c r="I79" t="s">
        <v>34</v>
      </c>
      <c r="J79" t="s">
        <v>11</v>
      </c>
      <c r="K79" s="34">
        <f t="shared" si="4"/>
        <v>3671121.0600000005</v>
      </c>
      <c r="L79" s="29">
        <f>IF(I79="Product",IF(K79/'Commission Rate and Quota'!$D$3&lt;0.5,'Commission Rate and Quota'!$D$11,IF(K79/'Commission Rate and Quota'!$D$3&lt;0.75,'Commission Rate and Quota'!$D$12,IF(K79/'Commission Rate and Quota'!$D$3&lt;0.9,'Commission Rate and Quota'!$D$13,IF('Data (1 &amp; 2)'!K79/'Commission Rate and Quota'!$D$3&lt;1,'Commission Rate and Quota'!$D$14,IF('Data (1 &amp; 2)'!K79/'Commission Rate and Quota'!$D$3&lt;1.25,'Commission Rate and Quota'!$D$15,'Commission Rate and Quota'!$D$16))))),IF(K79/'Commission Rate and Quota'!$E$3&lt;0.5,'Commission Rate and Quota'!$E$11,IF(K79/'Commission Rate and Quota'!$E$3&lt;0.75,'Commission Rate and Quota'!$E$12,IF(K79/'Commission Rate and Quota'!$E$3&lt;0.9,'Commission Rate and Quota'!$E$13,IF(K79/'Commission Rate and Quota'!$E$3&lt;1,'Commission Rate and Quota'!$E$14,IF(K79/'Commission Rate and Quota'!$E$3&lt;1.25,'Commission Rate and Quota'!$E$15,'Commission Rate and Quota'!$E$16))))))</f>
        <v>0.18</v>
      </c>
      <c r="M79" s="34">
        <f t="shared" si="3"/>
        <v>2728.0907999999999</v>
      </c>
      <c r="N79" s="35"/>
      <c r="AE79" t="s">
        <v>211</v>
      </c>
      <c r="AF79">
        <v>1</v>
      </c>
      <c r="AG79">
        <v>98355.35</v>
      </c>
      <c r="AH79">
        <v>9833.3799999999992</v>
      </c>
      <c r="AI79">
        <v>4917.7675000000008</v>
      </c>
      <c r="AJ79" s="29">
        <f>Table1[[#This Row],[Sum of Margin]]/Table1[[#This Row],[Sum of Revenue]]</f>
        <v>9.9978089651452606E-2</v>
      </c>
      <c r="AK79" s="31">
        <f>Table1[[#This Row],[Sum of Margin]]-Table1[[#This Row],[Sum of Commission Earned]]</f>
        <v>4915.6124999999984</v>
      </c>
      <c r="AN79" s="29" t="s">
        <v>402</v>
      </c>
      <c r="AO79" s="56">
        <v>-12560.317500000001</v>
      </c>
    </row>
    <row r="80" spans="1:41" x14ac:dyDescent="0.25">
      <c r="A80" t="s">
        <v>294</v>
      </c>
      <c r="B80" s="30">
        <v>45834</v>
      </c>
      <c r="C80">
        <v>351594</v>
      </c>
      <c r="D80" s="31">
        <v>159.29</v>
      </c>
      <c r="E80" s="31">
        <v>25.49</v>
      </c>
      <c r="F80" t="s">
        <v>33</v>
      </c>
      <c r="G80">
        <v>1661</v>
      </c>
      <c r="H80" t="s">
        <v>10</v>
      </c>
      <c r="I80" t="s">
        <v>34</v>
      </c>
      <c r="J80" t="s">
        <v>11</v>
      </c>
      <c r="K80" s="34">
        <f t="shared" si="4"/>
        <v>3671280.3500000006</v>
      </c>
      <c r="L80" s="29">
        <f>IF(I80="Product",IF(K80/'Commission Rate and Quota'!$D$3&lt;0.5,'Commission Rate and Quota'!$D$11,IF(K80/'Commission Rate and Quota'!$D$3&lt;0.75,'Commission Rate and Quota'!$D$12,IF(K80/'Commission Rate and Quota'!$D$3&lt;0.9,'Commission Rate and Quota'!$D$13,IF('Data (1 &amp; 2)'!K80/'Commission Rate and Quota'!$D$3&lt;1,'Commission Rate and Quota'!$D$14,IF('Data (1 &amp; 2)'!K80/'Commission Rate and Quota'!$D$3&lt;1.25,'Commission Rate and Quota'!$D$15,'Commission Rate and Quota'!$D$16))))),IF(K80/'Commission Rate and Quota'!$E$3&lt;0.5,'Commission Rate and Quota'!$E$11,IF(K80/'Commission Rate and Quota'!$E$3&lt;0.75,'Commission Rate and Quota'!$E$12,IF(K80/'Commission Rate and Quota'!$E$3&lt;0.9,'Commission Rate and Quota'!$E$13,IF(K80/'Commission Rate and Quota'!$E$3&lt;1,'Commission Rate and Quota'!$E$14,IF(K80/'Commission Rate and Quota'!$E$3&lt;1.25,'Commission Rate and Quota'!$E$15,'Commission Rate and Quota'!$E$16))))))</f>
        <v>0.18</v>
      </c>
      <c r="M80" s="34">
        <f t="shared" si="3"/>
        <v>28.672199999999997</v>
      </c>
      <c r="N80" s="35"/>
      <c r="AE80" t="s">
        <v>35</v>
      </c>
      <c r="AF80">
        <v>1</v>
      </c>
      <c r="AG80">
        <v>5573.62</v>
      </c>
      <c r="AH80">
        <v>501.62</v>
      </c>
      <c r="AI80">
        <v>278.68099999999998</v>
      </c>
      <c r="AJ80" s="29">
        <f>Table1[[#This Row],[Sum of Margin]]/Table1[[#This Row],[Sum of Revenue]]</f>
        <v>8.9998959383668073E-2</v>
      </c>
      <c r="AK80" s="31">
        <f>Table1[[#This Row],[Sum of Margin]]-Table1[[#This Row],[Sum of Commission Earned]]</f>
        <v>222.93900000000002</v>
      </c>
      <c r="AN80" s="29" t="s">
        <v>403</v>
      </c>
      <c r="AO80" s="81">
        <v>15262.88080000003</v>
      </c>
    </row>
    <row r="81" spans="1:43" x14ac:dyDescent="0.25">
      <c r="A81" t="s">
        <v>294</v>
      </c>
      <c r="B81" s="30">
        <v>45834</v>
      </c>
      <c r="C81">
        <v>351594</v>
      </c>
      <c r="D81" s="31">
        <v>1291.3499999999999</v>
      </c>
      <c r="E81" s="31">
        <v>0</v>
      </c>
      <c r="F81" t="s">
        <v>33</v>
      </c>
      <c r="G81">
        <v>1661</v>
      </c>
      <c r="H81" t="s">
        <v>10</v>
      </c>
      <c r="I81" t="s">
        <v>34</v>
      </c>
      <c r="J81" t="s">
        <v>11</v>
      </c>
      <c r="K81" s="34">
        <f t="shared" si="4"/>
        <v>3672571.7000000007</v>
      </c>
      <c r="L81" s="29">
        <f>IF(I81="Product",IF(K81/'Commission Rate and Quota'!$D$3&lt;0.5,'Commission Rate and Quota'!$D$11,IF(K81/'Commission Rate and Quota'!$D$3&lt;0.75,'Commission Rate and Quota'!$D$12,IF(K81/'Commission Rate and Quota'!$D$3&lt;0.9,'Commission Rate and Quota'!$D$13,IF('Data (1 &amp; 2)'!K81/'Commission Rate and Quota'!$D$3&lt;1,'Commission Rate and Quota'!$D$14,IF('Data (1 &amp; 2)'!K81/'Commission Rate and Quota'!$D$3&lt;1.25,'Commission Rate and Quota'!$D$15,'Commission Rate and Quota'!$D$16))))),IF(K81/'Commission Rate and Quota'!$E$3&lt;0.5,'Commission Rate and Quota'!$E$11,IF(K81/'Commission Rate and Quota'!$E$3&lt;0.75,'Commission Rate and Quota'!$E$12,IF(K81/'Commission Rate and Quota'!$E$3&lt;0.9,'Commission Rate and Quota'!$E$13,IF(K81/'Commission Rate and Quota'!$E$3&lt;1,'Commission Rate and Quota'!$E$14,IF(K81/'Commission Rate and Quota'!$E$3&lt;1.25,'Commission Rate and Quota'!$E$15,'Commission Rate and Quota'!$E$16))))))</f>
        <v>0.18</v>
      </c>
      <c r="M81" s="34">
        <f t="shared" si="3"/>
        <v>232.44299999999998</v>
      </c>
      <c r="N81" s="35"/>
      <c r="AE81" t="s">
        <v>32</v>
      </c>
      <c r="AF81">
        <v>2</v>
      </c>
      <c r="AG81">
        <v>47874.780000000006</v>
      </c>
      <c r="AH81">
        <v>3720.14</v>
      </c>
      <c r="AI81">
        <v>2393.739</v>
      </c>
      <c r="AJ81" s="29">
        <f>Table1[[#This Row],[Sum of Margin]]/Table1[[#This Row],[Sum of Revenue]]</f>
        <v>7.770563123214351E-2</v>
      </c>
      <c r="AK81" s="31">
        <f>Table1[[#This Row],[Sum of Margin]]-Table1[[#This Row],[Sum of Commission Earned]]</f>
        <v>1326.4009999999998</v>
      </c>
      <c r="AN81" s="29" t="s">
        <v>404</v>
      </c>
      <c r="AO81" s="56">
        <v>-104901.66650000004</v>
      </c>
    </row>
    <row r="82" spans="1:43" x14ac:dyDescent="0.25">
      <c r="A82" t="s">
        <v>295</v>
      </c>
      <c r="B82" s="30">
        <v>45858</v>
      </c>
      <c r="C82">
        <v>351594</v>
      </c>
      <c r="D82" s="31">
        <v>1252.3800000000001</v>
      </c>
      <c r="E82" s="31">
        <v>200.4</v>
      </c>
      <c r="F82" t="s">
        <v>33</v>
      </c>
      <c r="G82">
        <v>1661</v>
      </c>
      <c r="H82" t="s">
        <v>10</v>
      </c>
      <c r="I82" t="s">
        <v>34</v>
      </c>
      <c r="J82" t="s">
        <v>11</v>
      </c>
      <c r="K82" s="34">
        <f t="shared" si="4"/>
        <v>3673824.0800000005</v>
      </c>
      <c r="L82" s="29">
        <f>IF(I82="Product",IF(K82/'Commission Rate and Quota'!$D$3&lt;0.5,'Commission Rate and Quota'!$D$11,IF(K82/'Commission Rate and Quota'!$D$3&lt;0.75,'Commission Rate and Quota'!$D$12,IF(K82/'Commission Rate and Quota'!$D$3&lt;0.9,'Commission Rate and Quota'!$D$13,IF('Data (1 &amp; 2)'!K82/'Commission Rate and Quota'!$D$3&lt;1,'Commission Rate and Quota'!$D$14,IF('Data (1 &amp; 2)'!K82/'Commission Rate and Quota'!$D$3&lt;1.25,'Commission Rate and Quota'!$D$15,'Commission Rate and Quota'!$D$16))))),IF(K82/'Commission Rate and Quota'!$E$3&lt;0.5,'Commission Rate and Quota'!$E$11,IF(K82/'Commission Rate and Quota'!$E$3&lt;0.75,'Commission Rate and Quota'!$E$12,IF(K82/'Commission Rate and Quota'!$E$3&lt;0.9,'Commission Rate and Quota'!$E$13,IF(K82/'Commission Rate and Quota'!$E$3&lt;1,'Commission Rate and Quota'!$E$14,IF(K82/'Commission Rate and Quota'!$E$3&lt;1.25,'Commission Rate and Quota'!$E$15,'Commission Rate and Quota'!$E$16))))))</f>
        <v>0.18</v>
      </c>
      <c r="M82" s="34">
        <f t="shared" si="3"/>
        <v>225.42840000000001</v>
      </c>
      <c r="N82" s="35"/>
      <c r="AE82" t="s">
        <v>301</v>
      </c>
      <c r="AF82">
        <v>2</v>
      </c>
      <c r="AG82">
        <v>4600.13</v>
      </c>
      <c r="AH82">
        <v>361.5</v>
      </c>
      <c r="AI82">
        <v>230.00649999999999</v>
      </c>
      <c r="AJ82" s="29">
        <f>Table1[[#This Row],[Sum of Margin]]/Table1[[#This Row],[Sum of Revenue]]</f>
        <v>7.8584735648775147E-2</v>
      </c>
      <c r="AK82" s="31">
        <f>Table1[[#This Row],[Sum of Margin]]-Table1[[#This Row],[Sum of Commission Earned]]</f>
        <v>131.49350000000001</v>
      </c>
      <c r="AN82" s="29" t="s">
        <v>405</v>
      </c>
      <c r="AO82" s="56">
        <v>-571.85569999999962</v>
      </c>
    </row>
    <row r="83" spans="1:43" x14ac:dyDescent="0.25">
      <c r="A83" t="s">
        <v>295</v>
      </c>
      <c r="B83" s="30">
        <v>45858</v>
      </c>
      <c r="C83">
        <v>351594</v>
      </c>
      <c r="D83" s="31">
        <v>365.26</v>
      </c>
      <c r="E83" s="31">
        <v>58.44</v>
      </c>
      <c r="F83" t="s">
        <v>33</v>
      </c>
      <c r="G83">
        <v>1661</v>
      </c>
      <c r="H83" t="s">
        <v>10</v>
      </c>
      <c r="I83" t="s">
        <v>34</v>
      </c>
      <c r="J83" t="s">
        <v>11</v>
      </c>
      <c r="K83" s="34">
        <f t="shared" si="4"/>
        <v>3674189.3400000003</v>
      </c>
      <c r="L83" s="29">
        <f>IF(I83="Product",IF(K83/'Commission Rate and Quota'!$D$3&lt;0.5,'Commission Rate and Quota'!$D$11,IF(K83/'Commission Rate and Quota'!$D$3&lt;0.75,'Commission Rate and Quota'!$D$12,IF(K83/'Commission Rate and Quota'!$D$3&lt;0.9,'Commission Rate and Quota'!$D$13,IF('Data (1 &amp; 2)'!K83/'Commission Rate and Quota'!$D$3&lt;1,'Commission Rate and Quota'!$D$14,IF('Data (1 &amp; 2)'!K83/'Commission Rate and Quota'!$D$3&lt;1.25,'Commission Rate and Quota'!$D$15,'Commission Rate and Quota'!$D$16))))),IF(K83/'Commission Rate and Quota'!$E$3&lt;0.5,'Commission Rate and Quota'!$E$11,IF(K83/'Commission Rate and Quota'!$E$3&lt;0.75,'Commission Rate and Quota'!$E$12,IF(K83/'Commission Rate and Quota'!$E$3&lt;0.9,'Commission Rate and Quota'!$E$13,IF(K83/'Commission Rate and Quota'!$E$3&lt;1,'Commission Rate and Quota'!$E$14,IF(K83/'Commission Rate and Quota'!$E$3&lt;1.25,'Commission Rate and Quota'!$E$15,'Commission Rate and Quota'!$E$16))))))</f>
        <v>0.18</v>
      </c>
      <c r="M83" s="34">
        <f t="shared" si="3"/>
        <v>65.746799999999993</v>
      </c>
      <c r="N83" s="35"/>
      <c r="AE83" t="s">
        <v>206</v>
      </c>
      <c r="AF83">
        <v>5</v>
      </c>
      <c r="AG83">
        <v>301875.44</v>
      </c>
      <c r="AH83">
        <v>20735.400000000001</v>
      </c>
      <c r="AI83">
        <v>15093.771999999999</v>
      </c>
      <c r="AJ83" s="29">
        <f>Table1[[#This Row],[Sum of Margin]]/Table1[[#This Row],[Sum of Revenue]]</f>
        <v>6.8688595534635077E-2</v>
      </c>
      <c r="AK83" s="31">
        <f>Table1[[#This Row],[Sum of Margin]]-Table1[[#This Row],[Sum of Commission Earned]]</f>
        <v>5641.6280000000024</v>
      </c>
      <c r="AN83" s="29" t="s">
        <v>406</v>
      </c>
      <c r="AO83" s="81">
        <v>8552.8068999999923</v>
      </c>
    </row>
    <row r="84" spans="1:43" x14ac:dyDescent="0.25">
      <c r="A84" t="s">
        <v>295</v>
      </c>
      <c r="B84" s="30">
        <v>45858</v>
      </c>
      <c r="C84">
        <v>351594</v>
      </c>
      <c r="D84" s="31">
        <v>82.6</v>
      </c>
      <c r="E84" s="31">
        <v>0</v>
      </c>
      <c r="F84" t="s">
        <v>33</v>
      </c>
      <c r="G84">
        <v>1661</v>
      </c>
      <c r="H84" t="s">
        <v>10</v>
      </c>
      <c r="I84" t="s">
        <v>34</v>
      </c>
      <c r="J84" t="s">
        <v>11</v>
      </c>
      <c r="K84" s="34">
        <f t="shared" si="4"/>
        <v>3674271.9400000004</v>
      </c>
      <c r="L84" s="29">
        <f>IF(I84="Product",IF(K84/'Commission Rate and Quota'!$D$3&lt;0.5,'Commission Rate and Quota'!$D$11,IF(K84/'Commission Rate and Quota'!$D$3&lt;0.75,'Commission Rate and Quota'!$D$12,IF(K84/'Commission Rate and Quota'!$D$3&lt;0.9,'Commission Rate and Quota'!$D$13,IF('Data (1 &amp; 2)'!K84/'Commission Rate and Quota'!$D$3&lt;1,'Commission Rate and Quota'!$D$14,IF('Data (1 &amp; 2)'!K84/'Commission Rate and Quota'!$D$3&lt;1.25,'Commission Rate and Quota'!$D$15,'Commission Rate and Quota'!$D$16))))),IF(K84/'Commission Rate and Quota'!$E$3&lt;0.5,'Commission Rate and Quota'!$E$11,IF(K84/'Commission Rate and Quota'!$E$3&lt;0.75,'Commission Rate and Quota'!$E$12,IF(K84/'Commission Rate and Quota'!$E$3&lt;0.9,'Commission Rate and Quota'!$E$13,IF(K84/'Commission Rate and Quota'!$E$3&lt;1,'Commission Rate and Quota'!$E$14,IF(K84/'Commission Rate and Quota'!$E$3&lt;1.25,'Commission Rate and Quota'!$E$15,'Commission Rate and Quota'!$E$16))))))</f>
        <v>0.18</v>
      </c>
      <c r="M84" s="34">
        <f t="shared" si="3"/>
        <v>14.867999999999999</v>
      </c>
      <c r="N84" s="35"/>
      <c r="AE84" t="s">
        <v>200</v>
      </c>
      <c r="AF84">
        <v>3</v>
      </c>
      <c r="AG84">
        <v>10972.56</v>
      </c>
      <c r="AH84">
        <v>745.84</v>
      </c>
      <c r="AI84">
        <v>548.62800000000004</v>
      </c>
      <c r="AJ84" s="29">
        <f>Table1[[#This Row],[Sum of Margin]]/Table1[[#This Row],[Sum of Revenue]]</f>
        <v>6.7973198597228002E-2</v>
      </c>
      <c r="AK84" s="31">
        <f>Table1[[#This Row],[Sum of Margin]]-Table1[[#This Row],[Sum of Commission Earned]]</f>
        <v>197.21199999999999</v>
      </c>
      <c r="AN84" s="29" t="s">
        <v>407</v>
      </c>
      <c r="AO84" s="56">
        <v>-246238.24699999986</v>
      </c>
    </row>
    <row r="85" spans="1:43" x14ac:dyDescent="0.25">
      <c r="A85" t="s">
        <v>101</v>
      </c>
      <c r="B85" s="30">
        <v>45861</v>
      </c>
      <c r="C85">
        <v>43369</v>
      </c>
      <c r="D85" s="31">
        <v>15000</v>
      </c>
      <c r="E85" s="31">
        <v>2148</v>
      </c>
      <c r="F85" t="s">
        <v>33</v>
      </c>
      <c r="G85">
        <v>1661</v>
      </c>
      <c r="H85" t="s">
        <v>10</v>
      </c>
      <c r="I85" t="s">
        <v>34</v>
      </c>
      <c r="J85" t="s">
        <v>11</v>
      </c>
      <c r="K85" s="34">
        <f t="shared" si="4"/>
        <v>3689271.9400000004</v>
      </c>
      <c r="L85" s="29">
        <f>IF(I85="Product",IF(K85/'Commission Rate and Quota'!$D$3&lt;0.5,'Commission Rate and Quota'!$D$11,IF(K85/'Commission Rate and Quota'!$D$3&lt;0.75,'Commission Rate and Quota'!$D$12,IF(K85/'Commission Rate and Quota'!$D$3&lt;0.9,'Commission Rate and Quota'!$D$13,IF('Data (1 &amp; 2)'!K85/'Commission Rate and Quota'!$D$3&lt;1,'Commission Rate and Quota'!$D$14,IF('Data (1 &amp; 2)'!K85/'Commission Rate and Quota'!$D$3&lt;1.25,'Commission Rate and Quota'!$D$15,'Commission Rate and Quota'!$D$16))))),IF(K85/'Commission Rate and Quota'!$E$3&lt;0.5,'Commission Rate and Quota'!$E$11,IF(K85/'Commission Rate and Quota'!$E$3&lt;0.75,'Commission Rate and Quota'!$E$12,IF(K85/'Commission Rate and Quota'!$E$3&lt;0.9,'Commission Rate and Quota'!$E$13,IF(K85/'Commission Rate and Quota'!$E$3&lt;1,'Commission Rate and Quota'!$E$14,IF(K85/'Commission Rate and Quota'!$E$3&lt;1.25,'Commission Rate and Quota'!$E$15,'Commission Rate and Quota'!$E$16))))))</f>
        <v>0.18</v>
      </c>
      <c r="M85" s="34">
        <f t="shared" si="3"/>
        <v>2700</v>
      </c>
      <c r="N85" s="36"/>
      <c r="AE85" t="s">
        <v>219</v>
      </c>
      <c r="AF85">
        <v>2</v>
      </c>
      <c r="AG85">
        <v>1874.25</v>
      </c>
      <c r="AH85">
        <v>206.25</v>
      </c>
      <c r="AI85">
        <v>93.712500000000006</v>
      </c>
      <c r="AJ85" s="29">
        <f>Table1[[#This Row],[Sum of Margin]]/Table1[[#This Row],[Sum of Revenue]]</f>
        <v>0.11004401760704281</v>
      </c>
      <c r="AK85" s="31">
        <f>Table1[[#This Row],[Sum of Margin]]-Table1[[#This Row],[Sum of Commission Earned]]</f>
        <v>112.53749999999999</v>
      </c>
      <c r="AN85" s="29" t="s">
        <v>408</v>
      </c>
      <c r="AO85" s="56">
        <v>-123157.96980000121</v>
      </c>
    </row>
    <row r="86" spans="1:43" x14ac:dyDescent="0.25">
      <c r="A86" t="s">
        <v>101</v>
      </c>
      <c r="B86" s="30">
        <v>45861</v>
      </c>
      <c r="C86">
        <v>43369</v>
      </c>
      <c r="D86" s="31">
        <v>2478</v>
      </c>
      <c r="E86" s="31">
        <v>498</v>
      </c>
      <c r="F86" t="s">
        <v>33</v>
      </c>
      <c r="G86">
        <v>1661</v>
      </c>
      <c r="H86" t="s">
        <v>10</v>
      </c>
      <c r="I86" t="s">
        <v>34</v>
      </c>
      <c r="J86" t="s">
        <v>11</v>
      </c>
      <c r="K86" s="34">
        <f t="shared" si="4"/>
        <v>3691749.9400000004</v>
      </c>
      <c r="L86" s="29">
        <f>IF(I86="Product",IF(K86/'Commission Rate and Quota'!$D$3&lt;0.5,'Commission Rate and Quota'!$D$11,IF(K86/'Commission Rate and Quota'!$D$3&lt;0.75,'Commission Rate and Quota'!$D$12,IF(K86/'Commission Rate and Quota'!$D$3&lt;0.9,'Commission Rate and Quota'!$D$13,IF('Data (1 &amp; 2)'!K86/'Commission Rate and Quota'!$D$3&lt;1,'Commission Rate and Quota'!$D$14,IF('Data (1 &amp; 2)'!K86/'Commission Rate and Quota'!$D$3&lt;1.25,'Commission Rate and Quota'!$D$15,'Commission Rate and Quota'!$D$16))))),IF(K86/'Commission Rate and Quota'!$E$3&lt;0.5,'Commission Rate and Quota'!$E$11,IF(K86/'Commission Rate and Quota'!$E$3&lt;0.75,'Commission Rate and Quota'!$E$12,IF(K86/'Commission Rate and Quota'!$E$3&lt;0.9,'Commission Rate and Quota'!$E$13,IF(K86/'Commission Rate and Quota'!$E$3&lt;1,'Commission Rate and Quota'!$E$14,IF(K86/'Commission Rate and Quota'!$E$3&lt;1.25,'Commission Rate and Quota'!$E$15,'Commission Rate and Quota'!$E$16))))))</f>
        <v>0.2</v>
      </c>
      <c r="M86" s="34">
        <f t="shared" si="3"/>
        <v>495.6</v>
      </c>
      <c r="N86" s="36"/>
      <c r="AE86" t="s">
        <v>205</v>
      </c>
      <c r="AF86">
        <v>6</v>
      </c>
      <c r="AG86">
        <v>377392.91</v>
      </c>
      <c r="AH86">
        <v>7515.08</v>
      </c>
      <c r="AI86">
        <v>18869.645499999999</v>
      </c>
      <c r="AJ86" s="29">
        <f>Table1[[#This Row],[Sum of Margin]]/Table1[[#This Row],[Sum of Revenue]]</f>
        <v>1.9913145692111705E-2</v>
      </c>
      <c r="AK86" s="31">
        <f>Table1[[#This Row],[Sum of Margin]]-Table1[[#This Row],[Sum of Commission Earned]]</f>
        <v>-11354.565499999999</v>
      </c>
      <c r="AN86" s="29" t="s">
        <v>409</v>
      </c>
      <c r="AO86" s="56">
        <v>-68344.141399999979</v>
      </c>
    </row>
    <row r="87" spans="1:43" x14ac:dyDescent="0.25">
      <c r="A87" t="s">
        <v>200</v>
      </c>
      <c r="B87" s="30">
        <v>45682</v>
      </c>
      <c r="C87">
        <v>167324</v>
      </c>
      <c r="D87" s="31">
        <v>7924.58</v>
      </c>
      <c r="E87" s="31">
        <v>595.84</v>
      </c>
      <c r="F87" t="s">
        <v>33</v>
      </c>
      <c r="G87">
        <v>763043</v>
      </c>
      <c r="H87" t="s">
        <v>12</v>
      </c>
      <c r="I87" t="s">
        <v>34</v>
      </c>
      <c r="J87" t="s">
        <v>13</v>
      </c>
      <c r="K87" s="34">
        <f>D87</f>
        <v>7924.58</v>
      </c>
      <c r="L87" s="29">
        <f>IF(I87="Product",IF(K87/'Commission Rate and Quota'!$D$4&lt;0.5,'Commission Rate and Quota'!$D$20,IF(K87/'Commission Rate and Quota'!$D$4&lt;0.75,'Commission Rate and Quota'!$D$21,IF(K87/'Commission Rate and Quota'!$D$4&lt;0.9,'Commission Rate and Quota'!$D$22,IF('Data (1 &amp; 2)'!K101/'Commission Rate and Quota'!$D$4&lt;1,'Commission Rate and Quota'!$D$23,IF('Data (1 &amp; 2)'!K101/'Commission Rate and Quota'!$D$4&lt;1.25,'Commission Rate and Quota'!$D$24,'Commission Rate and Quota'!$D$25))))),IF(K87/'Commission Rate and Quota'!$E$4&lt;0.5,'Commission Rate and Quota'!$E$20,IF(K87/'Commission Rate and Quota'!$E$4&lt;0.75,'Commission Rate and Quota'!$E$21,IF(K87/'Commission Rate and Quota'!$E$4&lt;0.9,'Commission Rate and Quota'!$E$22,IF(K87/'Commission Rate and Quota'!$E$4&lt;1,'Commission Rate and Quota'!$E$23,IF(K87/'Commission Rate and Quota'!$E$4&lt;1.25,'Commission Rate and Quota'!$E$24,'Commission Rate and Quota'!$E$25))))))</f>
        <v>0.05</v>
      </c>
      <c r="M87" s="34">
        <f t="shared" si="3"/>
        <v>396.22900000000004</v>
      </c>
      <c r="N87" s="29"/>
      <c r="AE87" t="s">
        <v>213</v>
      </c>
      <c r="AF87">
        <v>4</v>
      </c>
      <c r="AG87">
        <v>30242.449999999997</v>
      </c>
      <c r="AH87">
        <v>2754.96</v>
      </c>
      <c r="AI87">
        <v>1512.1224999999999</v>
      </c>
      <c r="AJ87" s="29">
        <f>Table1[[#This Row],[Sum of Margin]]/Table1[[#This Row],[Sum of Revenue]]</f>
        <v>9.109579415688876E-2</v>
      </c>
      <c r="AK87" s="31">
        <f>Table1[[#This Row],[Sum of Margin]]-Table1[[#This Row],[Sum of Commission Earned]]</f>
        <v>1242.8375000000001</v>
      </c>
      <c r="AN87" s="29" t="s">
        <v>410</v>
      </c>
      <c r="AO87" s="81">
        <v>201086.89819999997</v>
      </c>
    </row>
    <row r="88" spans="1:43" x14ac:dyDescent="0.25">
      <c r="A88" t="s">
        <v>200</v>
      </c>
      <c r="B88" s="30">
        <v>45682</v>
      </c>
      <c r="C88">
        <v>167324</v>
      </c>
      <c r="D88" s="31">
        <v>2610</v>
      </c>
      <c r="E88" s="31">
        <v>150</v>
      </c>
      <c r="F88" t="s">
        <v>33</v>
      </c>
      <c r="G88">
        <v>763043</v>
      </c>
      <c r="H88" t="s">
        <v>12</v>
      </c>
      <c r="I88" t="s">
        <v>34</v>
      </c>
      <c r="J88" t="s">
        <v>13</v>
      </c>
      <c r="K88" s="34">
        <f t="shared" ref="K88:K119" si="5">D88+K87</f>
        <v>10534.58</v>
      </c>
      <c r="L88" s="29">
        <f>IF(I88="Product",IF(K88/'Commission Rate and Quota'!$D$4&lt;0.5,'Commission Rate and Quota'!$D$20,IF(K88/'Commission Rate and Quota'!$D$4&lt;0.75,'Commission Rate and Quota'!$D$21,IF(K88/'Commission Rate and Quota'!$D$4&lt;0.9,'Commission Rate and Quota'!$D$22,IF('Data (1 &amp; 2)'!K102/'Commission Rate and Quota'!$D$4&lt;1,'Commission Rate and Quota'!$D$23,IF('Data (1 &amp; 2)'!K102/'Commission Rate and Quota'!$D$4&lt;1.25,'Commission Rate and Quota'!$D$24,'Commission Rate and Quota'!$D$25))))),IF(K88/'Commission Rate and Quota'!$E$4&lt;0.5,'Commission Rate and Quota'!$E$20,IF(K88/'Commission Rate and Quota'!$E$4&lt;0.75,'Commission Rate and Quota'!$E$21,IF(K88/'Commission Rate and Quota'!$E$4&lt;0.9,'Commission Rate and Quota'!$E$22,IF(K88/'Commission Rate and Quota'!$E$4&lt;1,'Commission Rate and Quota'!$E$23,IF(K88/'Commission Rate and Quota'!$E$4&lt;1.25,'Commission Rate and Quota'!$E$24,'Commission Rate and Quota'!$E$25))))))</f>
        <v>0.05</v>
      </c>
      <c r="M88" s="34">
        <f t="shared" si="3"/>
        <v>130.5</v>
      </c>
      <c r="N88" s="29"/>
      <c r="AE88" t="s">
        <v>201</v>
      </c>
      <c r="AF88">
        <v>2</v>
      </c>
      <c r="AG88">
        <v>4104.95</v>
      </c>
      <c r="AH88">
        <v>90</v>
      </c>
      <c r="AI88">
        <v>205.2475</v>
      </c>
      <c r="AJ88" s="29">
        <f>Table1[[#This Row],[Sum of Margin]]/Table1[[#This Row],[Sum of Revenue]]</f>
        <v>2.1924749387934081E-2</v>
      </c>
      <c r="AK88" s="31">
        <f>Table1[[#This Row],[Sum of Margin]]-Table1[[#This Row],[Sum of Commission Earned]]</f>
        <v>-115.2475</v>
      </c>
      <c r="AN88" s="29" t="s">
        <v>411</v>
      </c>
      <c r="AO88" s="81">
        <v>124609.72199999997</v>
      </c>
    </row>
    <row r="89" spans="1:43" x14ac:dyDescent="0.25">
      <c r="A89" t="s">
        <v>200</v>
      </c>
      <c r="B89" s="30">
        <v>45682</v>
      </c>
      <c r="C89">
        <v>167324</v>
      </c>
      <c r="D89" s="31">
        <v>437.98</v>
      </c>
      <c r="E89" s="31">
        <v>0</v>
      </c>
      <c r="F89" t="s">
        <v>33</v>
      </c>
      <c r="G89">
        <v>763043</v>
      </c>
      <c r="H89" t="s">
        <v>12</v>
      </c>
      <c r="I89" t="s">
        <v>34</v>
      </c>
      <c r="J89" t="s">
        <v>13</v>
      </c>
      <c r="K89" s="34">
        <f t="shared" si="5"/>
        <v>10972.56</v>
      </c>
      <c r="L89" s="29">
        <f>IF(I89="Product",IF(K89/'Commission Rate and Quota'!$D$4&lt;0.5,'Commission Rate and Quota'!$D$20,IF(K89/'Commission Rate and Quota'!$D$4&lt;0.75,'Commission Rate and Quota'!$D$21,IF(K89/'Commission Rate and Quota'!$D$4&lt;0.9,'Commission Rate and Quota'!$D$22,IF('Data (1 &amp; 2)'!K103/'Commission Rate and Quota'!$D$4&lt;1,'Commission Rate and Quota'!$D$23,IF('Data (1 &amp; 2)'!K103/'Commission Rate and Quota'!$D$4&lt;1.25,'Commission Rate and Quota'!$D$24,'Commission Rate and Quota'!$D$25))))),IF(K89/'Commission Rate and Quota'!$E$4&lt;0.5,'Commission Rate and Quota'!$E$20,IF(K89/'Commission Rate and Quota'!$E$4&lt;0.75,'Commission Rate and Quota'!$E$21,IF(K89/'Commission Rate and Quota'!$E$4&lt;0.9,'Commission Rate and Quota'!$E$22,IF(K89/'Commission Rate and Quota'!$E$4&lt;1,'Commission Rate and Quota'!$E$23,IF(K89/'Commission Rate and Quota'!$E$4&lt;1.25,'Commission Rate and Quota'!$E$24,'Commission Rate and Quota'!$E$25))))))</f>
        <v>0.05</v>
      </c>
      <c r="M89" s="34">
        <f t="shared" si="3"/>
        <v>21.899000000000001</v>
      </c>
      <c r="N89" s="29"/>
      <c r="AE89" t="s">
        <v>202</v>
      </c>
      <c r="AF89">
        <v>4</v>
      </c>
      <c r="AG89">
        <v>26307.479999999996</v>
      </c>
      <c r="AH89">
        <v>568.4</v>
      </c>
      <c r="AI89">
        <v>1315.3739999999998</v>
      </c>
      <c r="AJ89" s="29">
        <f>Table1[[#This Row],[Sum of Margin]]/Table1[[#This Row],[Sum of Revenue]]</f>
        <v>2.1606022317607009E-2</v>
      </c>
      <c r="AK89" s="31">
        <f>Table1[[#This Row],[Sum of Margin]]-Table1[[#This Row],[Sum of Commission Earned]]</f>
        <v>-746.97399999999982</v>
      </c>
      <c r="AN89" s="29" t="s">
        <v>412</v>
      </c>
      <c r="AO89" s="81">
        <v>49680.903999999995</v>
      </c>
    </row>
    <row r="90" spans="1:43" x14ac:dyDescent="0.25">
      <c r="A90" t="s">
        <v>201</v>
      </c>
      <c r="B90" s="30">
        <v>45682</v>
      </c>
      <c r="C90">
        <v>167324</v>
      </c>
      <c r="D90" s="31">
        <v>3990</v>
      </c>
      <c r="E90" s="31">
        <v>90</v>
      </c>
      <c r="F90" t="s">
        <v>33</v>
      </c>
      <c r="G90">
        <v>763043</v>
      </c>
      <c r="H90" t="s">
        <v>12</v>
      </c>
      <c r="I90" t="s">
        <v>34</v>
      </c>
      <c r="J90" t="s">
        <v>13</v>
      </c>
      <c r="K90" s="34">
        <f t="shared" si="5"/>
        <v>14962.56</v>
      </c>
      <c r="L90" s="29">
        <f>IF(I90="Product",IF(K90/'Commission Rate and Quota'!$D$4&lt;0.5,'Commission Rate and Quota'!$D$20,IF(K90/'Commission Rate and Quota'!$D$4&lt;0.75,'Commission Rate and Quota'!$D$21,IF(K90/'Commission Rate and Quota'!$D$4&lt;0.9,'Commission Rate and Quota'!$D$22,IF('Data (1 &amp; 2)'!K104/'Commission Rate and Quota'!$D$4&lt;1,'Commission Rate and Quota'!$D$23,IF('Data (1 &amp; 2)'!K104/'Commission Rate and Quota'!$D$4&lt;1.25,'Commission Rate and Quota'!$D$24,'Commission Rate and Quota'!$D$25))))),IF(K90/'Commission Rate and Quota'!$E$4&lt;0.5,'Commission Rate and Quota'!$E$20,IF(K90/'Commission Rate and Quota'!$E$4&lt;0.75,'Commission Rate and Quota'!$E$21,IF(K90/'Commission Rate and Quota'!$E$4&lt;0.9,'Commission Rate and Quota'!$E$22,IF(K90/'Commission Rate and Quota'!$E$4&lt;1,'Commission Rate and Quota'!$E$23,IF(K90/'Commission Rate and Quota'!$E$4&lt;1.25,'Commission Rate and Quota'!$E$24,'Commission Rate and Quota'!$E$25))))))</f>
        <v>0.05</v>
      </c>
      <c r="M90" s="34">
        <f t="shared" si="3"/>
        <v>199.5</v>
      </c>
      <c r="N90" s="29"/>
      <c r="AE90" t="s">
        <v>203</v>
      </c>
      <c r="AF90">
        <v>4</v>
      </c>
      <c r="AG90">
        <v>75325.05</v>
      </c>
      <c r="AH90">
        <v>3914.9199999999996</v>
      </c>
      <c r="AI90">
        <v>3766.2525000000001</v>
      </c>
      <c r="AJ90" s="29">
        <f>Table1[[#This Row],[Sum of Margin]]/Table1[[#This Row],[Sum of Revenue]]</f>
        <v>5.1973679406784323E-2</v>
      </c>
      <c r="AK90" s="31">
        <f>Table1[[#This Row],[Sum of Margin]]-Table1[[#This Row],[Sum of Commission Earned]]</f>
        <v>148.66749999999956</v>
      </c>
      <c r="AN90" s="29" t="s">
        <v>413</v>
      </c>
      <c r="AO90" s="81">
        <v>15796.384199999999</v>
      </c>
    </row>
    <row r="91" spans="1:43" x14ac:dyDescent="0.25">
      <c r="A91" t="s">
        <v>201</v>
      </c>
      <c r="B91" s="30">
        <v>45682</v>
      </c>
      <c r="C91">
        <v>167324</v>
      </c>
      <c r="D91" s="31">
        <v>114.95</v>
      </c>
      <c r="E91" s="31">
        <v>0</v>
      </c>
      <c r="F91" t="s">
        <v>33</v>
      </c>
      <c r="G91">
        <v>763043</v>
      </c>
      <c r="H91" t="s">
        <v>12</v>
      </c>
      <c r="I91" t="s">
        <v>34</v>
      </c>
      <c r="J91" t="s">
        <v>13</v>
      </c>
      <c r="K91" s="34">
        <f t="shared" si="5"/>
        <v>15077.51</v>
      </c>
      <c r="L91" s="29">
        <f>IF(I91="Product",IF(K91/'Commission Rate and Quota'!$D$4&lt;0.5,'Commission Rate and Quota'!$D$20,IF(K91/'Commission Rate and Quota'!$D$4&lt;0.75,'Commission Rate and Quota'!$D$21,IF(K91/'Commission Rate and Quota'!$D$4&lt;0.9,'Commission Rate and Quota'!$D$22,IF('Data (1 &amp; 2)'!K105/'Commission Rate and Quota'!$D$4&lt;1,'Commission Rate and Quota'!$D$23,IF('Data (1 &amp; 2)'!K105/'Commission Rate and Quota'!$D$4&lt;1.25,'Commission Rate and Quota'!$D$24,'Commission Rate and Quota'!$D$25))))),IF(K91/'Commission Rate and Quota'!$E$4&lt;0.5,'Commission Rate and Quota'!$E$20,IF(K91/'Commission Rate and Quota'!$E$4&lt;0.75,'Commission Rate and Quota'!$E$21,IF(K91/'Commission Rate and Quota'!$E$4&lt;0.9,'Commission Rate and Quota'!$E$22,IF(K91/'Commission Rate and Quota'!$E$4&lt;1,'Commission Rate and Quota'!$E$23,IF(K91/'Commission Rate and Quota'!$E$4&lt;1.25,'Commission Rate and Quota'!$E$24,'Commission Rate and Quota'!$E$25))))))</f>
        <v>0.05</v>
      </c>
      <c r="M91" s="34">
        <f t="shared" si="3"/>
        <v>5.7475000000000005</v>
      </c>
      <c r="AE91" t="s">
        <v>306</v>
      </c>
      <c r="AF91">
        <v>1</v>
      </c>
      <c r="AG91">
        <v>817.42</v>
      </c>
      <c r="AH91">
        <v>65.42</v>
      </c>
      <c r="AI91">
        <v>40.871000000000002</v>
      </c>
      <c r="AJ91" s="29">
        <f>Table1[[#This Row],[Sum of Margin]]/Table1[[#This Row],[Sum of Revenue]]</f>
        <v>8.0032296738518763E-2</v>
      </c>
      <c r="AK91" s="31">
        <f>Table1[[#This Row],[Sum of Margin]]-Table1[[#This Row],[Sum of Commission Earned]]</f>
        <v>24.548999999999999</v>
      </c>
      <c r="AN91" s="29" t="s">
        <v>414</v>
      </c>
      <c r="AO91" s="81">
        <v>65955.742100000003</v>
      </c>
    </row>
    <row r="92" spans="1:43" x14ac:dyDescent="0.25">
      <c r="A92" t="s">
        <v>202</v>
      </c>
      <c r="B92" s="30">
        <v>45694</v>
      </c>
      <c r="C92">
        <v>167324</v>
      </c>
      <c r="D92" s="31">
        <v>2606.8000000000002</v>
      </c>
      <c r="E92" s="31">
        <v>58.8</v>
      </c>
      <c r="F92" t="s">
        <v>33</v>
      </c>
      <c r="G92">
        <v>763043</v>
      </c>
      <c r="H92" t="s">
        <v>12</v>
      </c>
      <c r="I92" t="s">
        <v>34</v>
      </c>
      <c r="J92" t="s">
        <v>13</v>
      </c>
      <c r="K92" s="34">
        <f t="shared" si="5"/>
        <v>17684.310000000001</v>
      </c>
      <c r="L92" s="29">
        <f>IF(I92="Product",IF(K92/'Commission Rate and Quota'!$D$4&lt;0.5,'Commission Rate and Quota'!$D$20,IF(K92/'Commission Rate and Quota'!$D$4&lt;0.75,'Commission Rate and Quota'!$D$21,IF(K92/'Commission Rate and Quota'!$D$4&lt;0.9,'Commission Rate and Quota'!$D$22,IF('Data (1 &amp; 2)'!K106/'Commission Rate and Quota'!$D$4&lt;1,'Commission Rate and Quota'!$D$23,IF('Data (1 &amp; 2)'!K106/'Commission Rate and Quota'!$D$4&lt;1.25,'Commission Rate and Quota'!$D$24,'Commission Rate and Quota'!$D$25))))),IF(K92/'Commission Rate and Quota'!$E$4&lt;0.5,'Commission Rate and Quota'!$E$20,IF(K92/'Commission Rate and Quota'!$E$4&lt;0.75,'Commission Rate and Quota'!$E$21,IF(K92/'Commission Rate and Quota'!$E$4&lt;0.9,'Commission Rate and Quota'!$E$22,IF(K92/'Commission Rate and Quota'!$E$4&lt;1,'Commission Rate and Quota'!$E$23,IF(K92/'Commission Rate and Quota'!$E$4&lt;1.25,'Commission Rate and Quota'!$E$24,'Commission Rate and Quota'!$E$25))))))</f>
        <v>0.05</v>
      </c>
      <c r="M92" s="34">
        <f t="shared" si="3"/>
        <v>130.34</v>
      </c>
      <c r="AE92" t="s">
        <v>204</v>
      </c>
      <c r="AF92">
        <v>3</v>
      </c>
      <c r="AG92">
        <v>140676.25</v>
      </c>
      <c r="AH92">
        <v>7831.04</v>
      </c>
      <c r="AI92">
        <v>7033.8125</v>
      </c>
      <c r="AJ92" s="29">
        <f>Table1[[#This Row],[Sum of Margin]]/Table1[[#This Row],[Sum of Revenue]]</f>
        <v>5.5667107987311289E-2</v>
      </c>
      <c r="AK92" s="31">
        <f>Table1[[#This Row],[Sum of Margin]]-Table1[[#This Row],[Sum of Commission Earned]]</f>
        <v>797.22749999999996</v>
      </c>
      <c r="AN92" s="29" t="s">
        <v>415</v>
      </c>
      <c r="AO92" s="81">
        <v>27995.222600000001</v>
      </c>
    </row>
    <row r="93" spans="1:43" x14ac:dyDescent="0.25">
      <c r="A93" t="s">
        <v>202</v>
      </c>
      <c r="B93" s="30">
        <v>45694</v>
      </c>
      <c r="C93">
        <v>167324</v>
      </c>
      <c r="D93" s="31">
        <v>18620</v>
      </c>
      <c r="E93" s="31">
        <v>420</v>
      </c>
      <c r="F93" t="s">
        <v>33</v>
      </c>
      <c r="G93">
        <v>763043</v>
      </c>
      <c r="H93" t="s">
        <v>12</v>
      </c>
      <c r="I93" t="s">
        <v>34</v>
      </c>
      <c r="J93" t="s">
        <v>13</v>
      </c>
      <c r="K93" s="34">
        <f t="shared" si="5"/>
        <v>36304.31</v>
      </c>
      <c r="L93" s="29">
        <f>IF(I93="Product",IF(K93/'Commission Rate and Quota'!$D$4&lt;0.5,'Commission Rate and Quota'!$D$20,IF(K93/'Commission Rate and Quota'!$D$4&lt;0.75,'Commission Rate and Quota'!$D$21,IF(K93/'Commission Rate and Quota'!$D$4&lt;0.9,'Commission Rate and Quota'!$D$22,IF('Data (1 &amp; 2)'!K107/'Commission Rate and Quota'!$D$4&lt;1,'Commission Rate and Quota'!$D$23,IF('Data (1 &amp; 2)'!K107/'Commission Rate and Quota'!$D$4&lt;1.25,'Commission Rate and Quota'!$D$24,'Commission Rate and Quota'!$D$25))))),IF(K93/'Commission Rate and Quota'!$E$4&lt;0.5,'Commission Rate and Quota'!$E$20,IF(K93/'Commission Rate and Quota'!$E$4&lt;0.75,'Commission Rate and Quota'!$E$21,IF(K93/'Commission Rate and Quota'!$E$4&lt;0.9,'Commission Rate and Quota'!$E$22,IF(K93/'Commission Rate and Quota'!$E$4&lt;1,'Commission Rate and Quota'!$E$23,IF(K93/'Commission Rate and Quota'!$E$4&lt;1.25,'Commission Rate and Quota'!$E$24,'Commission Rate and Quota'!$E$25))))))</f>
        <v>0.05</v>
      </c>
      <c r="M93" s="34">
        <f t="shared" si="3"/>
        <v>931</v>
      </c>
      <c r="AE93">
        <v>6.9999999999999993E-2</v>
      </c>
      <c r="AF93">
        <v>7</v>
      </c>
      <c r="AG93">
        <v>345906.43</v>
      </c>
      <c r="AH93">
        <v>36881.74</v>
      </c>
      <c r="AI93">
        <v>24213.450099999995</v>
      </c>
      <c r="AJ93" s="29">
        <f>Table1[[#This Row],[Sum of Margin]]/Table1[[#This Row],[Sum of Revenue]]</f>
        <v>0.10662345883538504</v>
      </c>
      <c r="AK93" s="31">
        <f>Table1[[#This Row],[Sum of Margin]]-Table1[[#This Row],[Sum of Commission Earned]]</f>
        <v>12668.289900000003</v>
      </c>
      <c r="AN93" s="29" t="s">
        <v>416</v>
      </c>
      <c r="AO93" s="81">
        <v>9488.1200000000008</v>
      </c>
    </row>
    <row r="94" spans="1:43" x14ac:dyDescent="0.25">
      <c r="A94" t="s">
        <v>202</v>
      </c>
      <c r="B94" s="30">
        <v>45694</v>
      </c>
      <c r="C94">
        <v>167324</v>
      </c>
      <c r="D94" s="31">
        <v>3897.6</v>
      </c>
      <c r="E94" s="31">
        <v>89.6</v>
      </c>
      <c r="F94" t="s">
        <v>33</v>
      </c>
      <c r="G94">
        <v>763043</v>
      </c>
      <c r="H94" t="s">
        <v>12</v>
      </c>
      <c r="I94" t="s">
        <v>34</v>
      </c>
      <c r="J94" t="s">
        <v>13</v>
      </c>
      <c r="K94" s="34">
        <f t="shared" si="5"/>
        <v>40201.909999999996</v>
      </c>
      <c r="L94" s="29">
        <f>IF(I94="Product",IF(K94/'Commission Rate and Quota'!$D$4&lt;0.5,'Commission Rate and Quota'!$D$20,IF(K94/'Commission Rate and Quota'!$D$4&lt;0.75,'Commission Rate and Quota'!$D$21,IF(K94/'Commission Rate and Quota'!$D$4&lt;0.9,'Commission Rate and Quota'!$D$22,IF('Data (1 &amp; 2)'!K108/'Commission Rate and Quota'!$D$4&lt;1,'Commission Rate and Quota'!$D$23,IF('Data (1 &amp; 2)'!K108/'Commission Rate and Quota'!$D$4&lt;1.25,'Commission Rate and Quota'!$D$24,'Commission Rate and Quota'!$D$25))))),IF(K94/'Commission Rate and Quota'!$E$4&lt;0.5,'Commission Rate and Quota'!$E$20,IF(K94/'Commission Rate and Quota'!$E$4&lt;0.75,'Commission Rate and Quota'!$E$21,IF(K94/'Commission Rate and Quota'!$E$4&lt;0.9,'Commission Rate and Quota'!$E$22,IF(K94/'Commission Rate and Quota'!$E$4&lt;1,'Commission Rate and Quota'!$E$23,IF(K94/'Commission Rate and Quota'!$E$4&lt;1.25,'Commission Rate and Quota'!$E$24,'Commission Rate and Quota'!$E$25))))))</f>
        <v>0.05</v>
      </c>
      <c r="M94" s="34">
        <f t="shared" si="3"/>
        <v>194.88</v>
      </c>
      <c r="AE94" t="s">
        <v>220</v>
      </c>
      <c r="AF94">
        <v>4</v>
      </c>
      <c r="AG94">
        <v>274823.27</v>
      </c>
      <c r="AH94">
        <v>26482.44</v>
      </c>
      <c r="AI94">
        <v>19237.628899999996</v>
      </c>
      <c r="AJ94" s="29">
        <f>Table1[[#This Row],[Sum of Margin]]/Table1[[#This Row],[Sum of Revenue]]</f>
        <v>9.6361709108548188E-2</v>
      </c>
      <c r="AK94" s="31">
        <f>Table1[[#This Row],[Sum of Margin]]-Table1[[#This Row],[Sum of Commission Earned]]</f>
        <v>7244.8111000000026</v>
      </c>
      <c r="AN94" s="29" t="s">
        <v>417</v>
      </c>
      <c r="AO94" s="81">
        <v>166918.62</v>
      </c>
      <c r="AQ94" s="34"/>
    </row>
    <row r="95" spans="1:43" x14ac:dyDescent="0.25">
      <c r="A95" t="s">
        <v>202</v>
      </c>
      <c r="B95" s="30">
        <v>45694</v>
      </c>
      <c r="C95">
        <v>167324</v>
      </c>
      <c r="D95" s="31">
        <v>1183.08</v>
      </c>
      <c r="E95" s="31">
        <v>0</v>
      </c>
      <c r="F95" t="s">
        <v>33</v>
      </c>
      <c r="G95">
        <v>763043</v>
      </c>
      <c r="H95" t="s">
        <v>12</v>
      </c>
      <c r="I95" t="s">
        <v>34</v>
      </c>
      <c r="J95" t="s">
        <v>13</v>
      </c>
      <c r="K95" s="34">
        <f t="shared" si="5"/>
        <v>41384.99</v>
      </c>
      <c r="L95" s="29">
        <f>IF(I95="Product",IF(K95/'Commission Rate and Quota'!$D$4&lt;0.5,'Commission Rate and Quota'!$D$20,IF(K95/'Commission Rate and Quota'!$D$4&lt;0.75,'Commission Rate and Quota'!$D$21,IF(K95/'Commission Rate and Quota'!$D$4&lt;0.9,'Commission Rate and Quota'!$D$22,IF('Data (1 &amp; 2)'!K109/'Commission Rate and Quota'!$D$4&lt;1,'Commission Rate and Quota'!$D$23,IF('Data (1 &amp; 2)'!K109/'Commission Rate and Quota'!$D$4&lt;1.25,'Commission Rate and Quota'!$D$24,'Commission Rate and Quota'!$D$25))))),IF(K95/'Commission Rate and Quota'!$E$4&lt;0.5,'Commission Rate and Quota'!$E$20,IF(K95/'Commission Rate and Quota'!$E$4&lt;0.75,'Commission Rate and Quota'!$E$21,IF(K95/'Commission Rate and Quota'!$E$4&lt;0.9,'Commission Rate and Quota'!$E$22,IF(K95/'Commission Rate and Quota'!$E$4&lt;1,'Commission Rate and Quota'!$E$23,IF(K95/'Commission Rate and Quota'!$E$4&lt;1.25,'Commission Rate and Quota'!$E$24,'Commission Rate and Quota'!$E$25))))))</f>
        <v>0.05</v>
      </c>
      <c r="M95" s="34">
        <f t="shared" si="3"/>
        <v>59.153999999999996</v>
      </c>
      <c r="AE95" t="s">
        <v>221</v>
      </c>
      <c r="AF95">
        <v>1</v>
      </c>
      <c r="AG95">
        <v>11699.08</v>
      </c>
      <c r="AH95">
        <v>1499.08</v>
      </c>
      <c r="AI95">
        <v>818.93559999999991</v>
      </c>
      <c r="AJ95" s="29">
        <f>Table1[[#This Row],[Sum of Margin]]/Table1[[#This Row],[Sum of Revenue]]</f>
        <v>0.12813657142271015</v>
      </c>
      <c r="AK95" s="31">
        <f>Table1[[#This Row],[Sum of Margin]]-Table1[[#This Row],[Sum of Commission Earned]]</f>
        <v>680.14440000000002</v>
      </c>
    </row>
    <row r="96" spans="1:43" x14ac:dyDescent="0.25">
      <c r="A96" t="s">
        <v>203</v>
      </c>
      <c r="B96" s="30">
        <v>45735</v>
      </c>
      <c r="C96">
        <v>167324</v>
      </c>
      <c r="D96" s="31">
        <v>8689.6</v>
      </c>
      <c r="E96" s="31">
        <v>196.24</v>
      </c>
      <c r="F96" t="s">
        <v>33</v>
      </c>
      <c r="G96">
        <v>763043</v>
      </c>
      <c r="H96" t="s">
        <v>12</v>
      </c>
      <c r="I96" t="s">
        <v>34</v>
      </c>
      <c r="J96" t="s">
        <v>13</v>
      </c>
      <c r="K96" s="34">
        <f t="shared" si="5"/>
        <v>50074.59</v>
      </c>
      <c r="L96" s="29">
        <f>IF(I96="Product",IF(K96/'Commission Rate and Quota'!$D$4&lt;0.5,'Commission Rate and Quota'!$D$20,IF(K96/'Commission Rate and Quota'!$D$4&lt;0.75,'Commission Rate and Quota'!$D$21,IF(K96/'Commission Rate and Quota'!$D$4&lt;0.9,'Commission Rate and Quota'!$D$22,IF('Data (1 &amp; 2)'!K110/'Commission Rate and Quota'!$D$4&lt;1,'Commission Rate and Quota'!$D$23,IF('Data (1 &amp; 2)'!K110/'Commission Rate and Quota'!$D$4&lt;1.25,'Commission Rate and Quota'!$D$24,'Commission Rate and Quota'!$D$25))))),IF(K96/'Commission Rate and Quota'!$E$4&lt;0.5,'Commission Rate and Quota'!$E$20,IF(K96/'Commission Rate and Quota'!$E$4&lt;0.75,'Commission Rate and Quota'!$E$21,IF(K96/'Commission Rate and Quota'!$E$4&lt;0.9,'Commission Rate and Quota'!$E$22,IF(K96/'Commission Rate and Quota'!$E$4&lt;1,'Commission Rate and Quota'!$E$23,IF(K96/'Commission Rate and Quota'!$E$4&lt;1.25,'Commission Rate and Quota'!$E$24,'Commission Rate and Quota'!$E$25))))))</f>
        <v>0.05</v>
      </c>
      <c r="M96" s="34">
        <f t="shared" si="3"/>
        <v>434.48</v>
      </c>
      <c r="AE96" t="s">
        <v>266</v>
      </c>
      <c r="AF96">
        <v>2</v>
      </c>
      <c r="AG96">
        <v>59384.08</v>
      </c>
      <c r="AH96">
        <v>8900.2199999999993</v>
      </c>
      <c r="AI96">
        <v>4156.8855999999996</v>
      </c>
      <c r="AJ96" s="29">
        <f>Table1[[#This Row],[Sum of Margin]]/Table1[[#This Row],[Sum of Revenue]]</f>
        <v>0.14987552219382702</v>
      </c>
      <c r="AK96" s="31">
        <f>Table1[[#This Row],[Sum of Margin]]-Table1[[#This Row],[Sum of Commission Earned]]</f>
        <v>4743.3343999999997</v>
      </c>
    </row>
    <row r="97" spans="1:43" x14ac:dyDescent="0.25">
      <c r="A97" t="s">
        <v>203</v>
      </c>
      <c r="B97" s="30">
        <v>45735</v>
      </c>
      <c r="C97">
        <v>167324</v>
      </c>
      <c r="D97" s="31">
        <v>50540</v>
      </c>
      <c r="E97" s="31">
        <v>3420</v>
      </c>
      <c r="F97" t="s">
        <v>33</v>
      </c>
      <c r="G97">
        <v>763043</v>
      </c>
      <c r="H97" t="s">
        <v>12</v>
      </c>
      <c r="I97" t="s">
        <v>34</v>
      </c>
      <c r="J97" t="s">
        <v>13</v>
      </c>
      <c r="K97" s="34">
        <f t="shared" si="5"/>
        <v>100614.59</v>
      </c>
      <c r="L97" s="29">
        <f>IF(I97="Product",IF(K97/'Commission Rate and Quota'!$D$4&lt;0.5,'Commission Rate and Quota'!$D$20,IF(K97/'Commission Rate and Quota'!$D$4&lt;0.75,'Commission Rate and Quota'!$D$21,IF(K97/'Commission Rate and Quota'!$D$4&lt;0.9,'Commission Rate and Quota'!$D$22,IF('Data (1 &amp; 2)'!K111/'Commission Rate and Quota'!$D$4&lt;1,'Commission Rate and Quota'!$D$23,IF('Data (1 &amp; 2)'!K111/'Commission Rate and Quota'!$D$4&lt;1.25,'Commission Rate and Quota'!$D$24,'Commission Rate and Quota'!$D$25))))),IF(K97/'Commission Rate and Quota'!$E$4&lt;0.5,'Commission Rate and Quota'!$E$20,IF(K97/'Commission Rate and Quota'!$E$4&lt;0.75,'Commission Rate and Quota'!$E$21,IF(K97/'Commission Rate and Quota'!$E$4&lt;0.9,'Commission Rate and Quota'!$E$22,IF(K97/'Commission Rate and Quota'!$E$4&lt;1,'Commission Rate and Quota'!$E$23,IF(K97/'Commission Rate and Quota'!$E$4&lt;1.25,'Commission Rate and Quota'!$E$24,'Commission Rate and Quota'!$E$25))))))</f>
        <v>0.05</v>
      </c>
      <c r="M97" s="34">
        <f t="shared" si="3"/>
        <v>2527</v>
      </c>
      <c r="AE97">
        <v>0.08</v>
      </c>
      <c r="AF97">
        <v>6</v>
      </c>
      <c r="AG97">
        <v>1213690.1499999999</v>
      </c>
      <c r="AH97">
        <v>159704.48000000001</v>
      </c>
      <c r="AI97">
        <v>97095.212000000014</v>
      </c>
      <c r="AJ97" s="29">
        <f>Table1[[#This Row],[Sum of Margin]]/Table1[[#This Row],[Sum of Revenue]]</f>
        <v>0.13158587469792024</v>
      </c>
      <c r="AK97" s="31">
        <f>Table1[[#This Row],[Sum of Margin]]-Table1[[#This Row],[Sum of Commission Earned]]</f>
        <v>62609.267999999996</v>
      </c>
    </row>
    <row r="98" spans="1:43" x14ac:dyDescent="0.25">
      <c r="A98" t="s">
        <v>203</v>
      </c>
      <c r="B98" s="30">
        <v>45735</v>
      </c>
      <c r="C98">
        <v>167324</v>
      </c>
      <c r="D98" s="31">
        <v>12992</v>
      </c>
      <c r="E98" s="31">
        <v>298.68</v>
      </c>
      <c r="F98" t="s">
        <v>33</v>
      </c>
      <c r="G98">
        <v>763043</v>
      </c>
      <c r="H98" t="s">
        <v>12</v>
      </c>
      <c r="I98" t="s">
        <v>34</v>
      </c>
      <c r="J98" t="s">
        <v>13</v>
      </c>
      <c r="K98" s="34">
        <f t="shared" si="5"/>
        <v>113606.59</v>
      </c>
      <c r="L98" s="29">
        <f>IF(I98="Product",IF(K98/'Commission Rate and Quota'!$D$4&lt;0.5,'Commission Rate and Quota'!$D$20,IF(K98/'Commission Rate and Quota'!$D$4&lt;0.75,'Commission Rate and Quota'!$D$21,IF(K98/'Commission Rate and Quota'!$D$4&lt;0.9,'Commission Rate and Quota'!$D$22,IF('Data (1 &amp; 2)'!K112/'Commission Rate and Quota'!$D$4&lt;1,'Commission Rate and Quota'!$D$23,IF('Data (1 &amp; 2)'!K112/'Commission Rate and Quota'!$D$4&lt;1.25,'Commission Rate and Quota'!$D$24,'Commission Rate and Quota'!$D$25))))),IF(K98/'Commission Rate and Quota'!$E$4&lt;0.5,'Commission Rate and Quota'!$E$20,IF(K98/'Commission Rate and Quota'!$E$4&lt;0.75,'Commission Rate and Quota'!$E$21,IF(K98/'Commission Rate and Quota'!$E$4&lt;0.9,'Commission Rate and Quota'!$E$22,IF(K98/'Commission Rate and Quota'!$E$4&lt;1,'Commission Rate and Quota'!$E$23,IF(K98/'Commission Rate and Quota'!$E$4&lt;1.25,'Commission Rate and Quota'!$E$24,'Commission Rate and Quota'!$E$25))))))</f>
        <v>0.05</v>
      </c>
      <c r="M98" s="34">
        <f t="shared" si="3"/>
        <v>649.6</v>
      </c>
      <c r="AE98" t="s">
        <v>223</v>
      </c>
      <c r="AF98">
        <v>1</v>
      </c>
      <c r="AG98">
        <v>139475.68</v>
      </c>
      <c r="AH98">
        <v>41844.21</v>
      </c>
      <c r="AI98">
        <v>11158.054399999999</v>
      </c>
      <c r="AJ98" s="29">
        <f>Table1[[#This Row],[Sum of Margin]]/Table1[[#This Row],[Sum of Revenue]]</f>
        <v>0.3000107975813418</v>
      </c>
      <c r="AK98" s="31">
        <f>Table1[[#This Row],[Sum of Margin]]-Table1[[#This Row],[Sum of Commission Earned]]</f>
        <v>30686.155599999998</v>
      </c>
    </row>
    <row r="99" spans="1:43" x14ac:dyDescent="0.25">
      <c r="A99" t="s">
        <v>203</v>
      </c>
      <c r="B99" s="30">
        <v>45735</v>
      </c>
      <c r="C99">
        <v>167324</v>
      </c>
      <c r="D99" s="31">
        <v>3103.45</v>
      </c>
      <c r="E99" s="31">
        <v>0</v>
      </c>
      <c r="F99" t="s">
        <v>33</v>
      </c>
      <c r="G99">
        <v>763043</v>
      </c>
      <c r="H99" t="s">
        <v>12</v>
      </c>
      <c r="I99" t="s">
        <v>34</v>
      </c>
      <c r="J99" t="s">
        <v>13</v>
      </c>
      <c r="K99" s="34">
        <f t="shared" si="5"/>
        <v>116710.04</v>
      </c>
      <c r="L99" s="29">
        <f>IF(I99="Product",IF(K99/'Commission Rate and Quota'!$D$4&lt;0.5,'Commission Rate and Quota'!$D$20,IF(K99/'Commission Rate and Quota'!$D$4&lt;0.75,'Commission Rate and Quota'!$D$21,IF(K99/'Commission Rate and Quota'!$D$4&lt;0.9,'Commission Rate and Quota'!$D$22,IF('Data (1 &amp; 2)'!K113/'Commission Rate and Quota'!$D$4&lt;1,'Commission Rate and Quota'!$D$23,IF('Data (1 &amp; 2)'!K113/'Commission Rate and Quota'!$D$4&lt;1.25,'Commission Rate and Quota'!$D$24,'Commission Rate and Quota'!$D$25))))),IF(K99/'Commission Rate and Quota'!$E$4&lt;0.5,'Commission Rate and Quota'!$E$20,IF(K99/'Commission Rate and Quota'!$E$4&lt;0.75,'Commission Rate and Quota'!$E$21,IF(K99/'Commission Rate and Quota'!$E$4&lt;0.9,'Commission Rate and Quota'!$E$22,IF(K99/'Commission Rate and Quota'!$E$4&lt;1,'Commission Rate and Quota'!$E$23,IF(K99/'Commission Rate and Quota'!$E$4&lt;1.25,'Commission Rate and Quota'!$E$24,'Commission Rate and Quota'!$E$25))))))</f>
        <v>0.05</v>
      </c>
      <c r="M99" s="34">
        <f t="shared" si="3"/>
        <v>155.17250000000001</v>
      </c>
      <c r="AE99" t="s">
        <v>222</v>
      </c>
      <c r="AF99">
        <v>1</v>
      </c>
      <c r="AG99">
        <v>6193.5</v>
      </c>
      <c r="AH99">
        <v>681</v>
      </c>
      <c r="AI99">
        <v>495.48</v>
      </c>
      <c r="AJ99" s="29">
        <f>Table1[[#This Row],[Sum of Margin]]/Table1[[#This Row],[Sum of Revenue]]</f>
        <v>0.10995398401550012</v>
      </c>
      <c r="AK99" s="31">
        <f>Table1[[#This Row],[Sum of Margin]]-Table1[[#This Row],[Sum of Commission Earned]]</f>
        <v>185.51999999999998</v>
      </c>
    </row>
    <row r="100" spans="1:43" x14ac:dyDescent="0.25">
      <c r="A100" t="s">
        <v>204</v>
      </c>
      <c r="B100" s="30">
        <v>45743</v>
      </c>
      <c r="C100">
        <v>167324</v>
      </c>
      <c r="D100" s="31">
        <v>102928.84</v>
      </c>
      <c r="E100" s="31">
        <v>7091.84</v>
      </c>
      <c r="F100" t="s">
        <v>33</v>
      </c>
      <c r="G100">
        <v>763043</v>
      </c>
      <c r="H100" t="s">
        <v>12</v>
      </c>
      <c r="I100" t="s">
        <v>34</v>
      </c>
      <c r="J100" t="s">
        <v>13</v>
      </c>
      <c r="K100" s="34">
        <f t="shared" si="5"/>
        <v>219638.88</v>
      </c>
      <c r="L100" s="29">
        <f>IF(I100="Product",IF(K100/'Commission Rate and Quota'!$D$4&lt;0.5,'Commission Rate and Quota'!$D$20,IF(K100/'Commission Rate and Quota'!$D$4&lt;0.75,'Commission Rate and Quota'!$D$21,IF(K100/'Commission Rate and Quota'!$D$4&lt;0.9,'Commission Rate and Quota'!$D$22,IF('Data (1 &amp; 2)'!K114/'Commission Rate and Quota'!$D$4&lt;1,'Commission Rate and Quota'!$D$23,IF('Data (1 &amp; 2)'!K114/'Commission Rate and Quota'!$D$4&lt;1.25,'Commission Rate and Quota'!$D$24,'Commission Rate and Quota'!$D$25))))),IF(K100/'Commission Rate and Quota'!$E$4&lt;0.5,'Commission Rate and Quota'!$E$20,IF(K100/'Commission Rate and Quota'!$E$4&lt;0.75,'Commission Rate and Quota'!$E$21,IF(K100/'Commission Rate and Quota'!$E$4&lt;0.9,'Commission Rate and Quota'!$E$22,IF(K100/'Commission Rate and Quota'!$E$4&lt;1,'Commission Rate and Quota'!$E$23,IF(K100/'Commission Rate and Quota'!$E$4&lt;1.25,'Commission Rate and Quota'!$E$24,'Commission Rate and Quota'!$E$25))))))</f>
        <v>0.05</v>
      </c>
      <c r="M100" s="34">
        <f t="shared" si="3"/>
        <v>5146.442</v>
      </c>
      <c r="AE100" t="s">
        <v>221</v>
      </c>
      <c r="AF100">
        <v>4</v>
      </c>
      <c r="AG100">
        <v>1068020.97</v>
      </c>
      <c r="AH100">
        <v>117179.26999999999</v>
      </c>
      <c r="AI100">
        <v>85441.67760000001</v>
      </c>
      <c r="AJ100" s="29">
        <f>Table1[[#This Row],[Sum of Margin]]/Table1[[#This Row],[Sum of Revenue]]</f>
        <v>0.10971626334265702</v>
      </c>
      <c r="AK100" s="31">
        <f>Table1[[#This Row],[Sum of Margin]]-Table1[[#This Row],[Sum of Commission Earned]]</f>
        <v>31737.59239999998</v>
      </c>
      <c r="AQ100" s="34"/>
    </row>
    <row r="101" spans="1:43" x14ac:dyDescent="0.25">
      <c r="A101" t="s">
        <v>204</v>
      </c>
      <c r="B101" s="30">
        <v>45743</v>
      </c>
      <c r="C101">
        <v>167324</v>
      </c>
      <c r="D101" s="31">
        <v>32155.200000000001</v>
      </c>
      <c r="E101" s="31">
        <v>739.2</v>
      </c>
      <c r="F101" t="s">
        <v>33</v>
      </c>
      <c r="G101">
        <v>763043</v>
      </c>
      <c r="H101" t="s">
        <v>12</v>
      </c>
      <c r="I101" t="s">
        <v>34</v>
      </c>
      <c r="J101" t="s">
        <v>13</v>
      </c>
      <c r="K101" s="34">
        <f t="shared" si="5"/>
        <v>251794.08000000002</v>
      </c>
      <c r="L101" s="29">
        <f>IF(I101="Product",IF(K101/'Commission Rate and Quota'!$D$4&lt;0.5,'Commission Rate and Quota'!$D$20,IF(K101/'Commission Rate and Quota'!$D$4&lt;0.75,'Commission Rate and Quota'!$D$21,IF(K101/'Commission Rate and Quota'!$D$4&lt;0.9,'Commission Rate and Quota'!$D$22,IF('Data (1 &amp; 2)'!K115/'Commission Rate and Quota'!$D$4&lt;1,'Commission Rate and Quota'!$D$23,IF('Data (1 &amp; 2)'!K115/'Commission Rate and Quota'!$D$4&lt;1.25,'Commission Rate and Quota'!$D$24,'Commission Rate and Quota'!$D$25))))),IF(K101/'Commission Rate and Quota'!$E$4&lt;0.5,'Commission Rate and Quota'!$E$20,IF(K101/'Commission Rate and Quota'!$E$4&lt;0.75,'Commission Rate and Quota'!$E$21,IF(K101/'Commission Rate and Quota'!$E$4&lt;0.9,'Commission Rate and Quota'!$E$22,IF(K101/'Commission Rate and Quota'!$E$4&lt;1,'Commission Rate and Quota'!$E$23,IF(K101/'Commission Rate and Quota'!$E$4&lt;1.25,'Commission Rate and Quota'!$E$24,'Commission Rate and Quota'!$E$25))))))</f>
        <v>0.05</v>
      </c>
      <c r="M101" s="34">
        <f t="shared" si="3"/>
        <v>1607.7600000000002</v>
      </c>
      <c r="AE101">
        <v>0.14000000000000001</v>
      </c>
      <c r="AF101">
        <v>5</v>
      </c>
      <c r="AG101">
        <v>154414.49000000002</v>
      </c>
      <c r="AH101">
        <v>26771.82</v>
      </c>
      <c r="AI101">
        <v>21618.028600000001</v>
      </c>
      <c r="AJ101" s="29">
        <f>Table1[[#This Row],[Sum of Margin]]/Table1[[#This Row],[Sum of Revenue]]</f>
        <v>0.17337634570434418</v>
      </c>
      <c r="AK101" s="31">
        <f>Table1[[#This Row],[Sum of Margin]]-Table1[[#This Row],[Sum of Commission Earned]]</f>
        <v>5153.7913999999982</v>
      </c>
    </row>
    <row r="102" spans="1:43" x14ac:dyDescent="0.25">
      <c r="A102" t="s">
        <v>204</v>
      </c>
      <c r="B102" s="30">
        <v>45743</v>
      </c>
      <c r="C102">
        <v>167324</v>
      </c>
      <c r="D102" s="31">
        <v>5592.21</v>
      </c>
      <c r="E102" s="31">
        <v>0</v>
      </c>
      <c r="F102" t="s">
        <v>33</v>
      </c>
      <c r="G102">
        <v>763043</v>
      </c>
      <c r="H102" t="s">
        <v>12</v>
      </c>
      <c r="I102" t="s">
        <v>34</v>
      </c>
      <c r="J102" t="s">
        <v>13</v>
      </c>
      <c r="K102" s="34">
        <f t="shared" si="5"/>
        <v>257386.29</v>
      </c>
      <c r="L102" s="29">
        <f>IF(I102="Product",IF(K102/'Commission Rate and Quota'!$D$4&lt;0.5,'Commission Rate and Quota'!$D$20,IF(K102/'Commission Rate and Quota'!$D$4&lt;0.75,'Commission Rate and Quota'!$D$21,IF(K102/'Commission Rate and Quota'!$D$4&lt;0.9,'Commission Rate and Quota'!$D$22,IF('Data (1 &amp; 2)'!K116/'Commission Rate and Quota'!$D$4&lt;1,'Commission Rate and Quota'!$D$23,IF('Data (1 &amp; 2)'!K116/'Commission Rate and Quota'!$D$4&lt;1.25,'Commission Rate and Quota'!$D$24,'Commission Rate and Quota'!$D$25))))),IF(K102/'Commission Rate and Quota'!$E$4&lt;0.5,'Commission Rate and Quota'!$E$20,IF(K102/'Commission Rate and Quota'!$E$4&lt;0.75,'Commission Rate and Quota'!$E$21,IF(K102/'Commission Rate and Quota'!$E$4&lt;0.9,'Commission Rate and Quota'!$E$22,IF(K102/'Commission Rate and Quota'!$E$4&lt;1,'Commission Rate and Quota'!$E$23,IF(K102/'Commission Rate and Quota'!$E$4&lt;1.25,'Commission Rate and Quota'!$E$24,'Commission Rate and Quota'!$E$25))))))</f>
        <v>0.05</v>
      </c>
      <c r="M102" s="34">
        <f t="shared" si="3"/>
        <v>279.6105</v>
      </c>
      <c r="AE102" t="s">
        <v>223</v>
      </c>
      <c r="AF102">
        <v>1</v>
      </c>
      <c r="AG102">
        <v>41628.35</v>
      </c>
      <c r="AH102">
        <v>12489.76</v>
      </c>
      <c r="AI102">
        <v>5827.9690000000001</v>
      </c>
      <c r="AJ102" s="29">
        <f>Table1[[#This Row],[Sum of Margin]]/Table1[[#This Row],[Sum of Revenue]]</f>
        <v>0.30003014772384684</v>
      </c>
      <c r="AK102" s="31">
        <f>Table1[[#This Row],[Sum of Margin]]-Table1[[#This Row],[Sum of Commission Earned]]</f>
        <v>6661.7910000000002</v>
      </c>
    </row>
    <row r="103" spans="1:43" x14ac:dyDescent="0.25">
      <c r="A103" t="s">
        <v>205</v>
      </c>
      <c r="B103" s="30">
        <v>45753</v>
      </c>
      <c r="C103">
        <v>167324</v>
      </c>
      <c r="D103" s="31">
        <v>42043.34</v>
      </c>
      <c r="E103" s="31">
        <v>668.52</v>
      </c>
      <c r="F103" t="s">
        <v>33</v>
      </c>
      <c r="G103">
        <v>763043</v>
      </c>
      <c r="H103" t="s">
        <v>12</v>
      </c>
      <c r="I103" t="s">
        <v>34</v>
      </c>
      <c r="J103" t="s">
        <v>13</v>
      </c>
      <c r="K103" s="34">
        <f t="shared" si="5"/>
        <v>299429.63</v>
      </c>
      <c r="L103" s="29">
        <f>IF(I103="Product",IF(K103/'Commission Rate and Quota'!$D$4&lt;0.5,'Commission Rate and Quota'!$D$20,IF(K103/'Commission Rate and Quota'!$D$4&lt;0.75,'Commission Rate and Quota'!$D$21,IF(K103/'Commission Rate and Quota'!$D$4&lt;0.9,'Commission Rate and Quota'!$D$22,IF('Data (1 &amp; 2)'!K117/'Commission Rate and Quota'!$D$4&lt;1,'Commission Rate and Quota'!$D$23,IF('Data (1 &amp; 2)'!K117/'Commission Rate and Quota'!$D$4&lt;1.25,'Commission Rate and Quota'!$D$24,'Commission Rate and Quota'!$D$25))))),IF(K103/'Commission Rate and Quota'!$E$4&lt;0.5,'Commission Rate and Quota'!$E$20,IF(K103/'Commission Rate and Quota'!$E$4&lt;0.75,'Commission Rate and Quota'!$E$21,IF(K103/'Commission Rate and Quota'!$E$4&lt;0.9,'Commission Rate and Quota'!$E$22,IF(K103/'Commission Rate and Quota'!$E$4&lt;1,'Commission Rate and Quota'!$E$23,IF(K103/'Commission Rate and Quota'!$E$4&lt;1.25,'Commission Rate and Quota'!$E$24,'Commission Rate and Quota'!$E$25))))))</f>
        <v>0.05</v>
      </c>
      <c r="M103" s="34">
        <f t="shared" si="3"/>
        <v>2102.1669999999999</v>
      </c>
      <c r="AE103" t="s">
        <v>224</v>
      </c>
      <c r="AF103">
        <v>4</v>
      </c>
      <c r="AG103">
        <v>112786.14</v>
      </c>
      <c r="AH103">
        <v>14282.06</v>
      </c>
      <c r="AI103">
        <v>15790.059600000004</v>
      </c>
      <c r="AJ103" s="29">
        <f>Table1[[#This Row],[Sum of Margin]]/Table1[[#This Row],[Sum of Revenue]]</f>
        <v>0.12662956636338471</v>
      </c>
      <c r="AK103" s="31">
        <f>Table1[[#This Row],[Sum of Margin]]-Table1[[#This Row],[Sum of Commission Earned]]</f>
        <v>-1507.9996000000046</v>
      </c>
    </row>
    <row r="104" spans="1:43" x14ac:dyDescent="0.25">
      <c r="A104" t="s">
        <v>205</v>
      </c>
      <c r="B104" s="30">
        <v>45753</v>
      </c>
      <c r="C104">
        <v>167324</v>
      </c>
      <c r="D104" s="31">
        <v>147490.81</v>
      </c>
      <c r="E104" s="31">
        <v>3031.16</v>
      </c>
      <c r="F104" t="s">
        <v>33</v>
      </c>
      <c r="G104">
        <v>763043</v>
      </c>
      <c r="H104" t="s">
        <v>12</v>
      </c>
      <c r="I104" t="s">
        <v>34</v>
      </c>
      <c r="J104" t="s">
        <v>13</v>
      </c>
      <c r="K104" s="34">
        <f t="shared" si="5"/>
        <v>446920.44</v>
      </c>
      <c r="L104" s="29">
        <f>IF(I104="Product",IF(K104/'Commission Rate and Quota'!$D$4&lt;0.5,'Commission Rate and Quota'!$D$20,IF(K104/'Commission Rate and Quota'!$D$4&lt;0.75,'Commission Rate and Quota'!$D$21,IF(K104/'Commission Rate and Quota'!$D$4&lt;0.9,'Commission Rate and Quota'!$D$22,IF('Data (1 &amp; 2)'!K118/'Commission Rate and Quota'!$D$4&lt;1,'Commission Rate and Quota'!$D$23,IF('Data (1 &amp; 2)'!K118/'Commission Rate and Quota'!$D$4&lt;1.25,'Commission Rate and Quota'!$D$24,'Commission Rate and Quota'!$D$25))))),IF(K104/'Commission Rate and Quota'!$E$4&lt;0.5,'Commission Rate and Quota'!$E$20,IF(K104/'Commission Rate and Quota'!$E$4&lt;0.75,'Commission Rate and Quota'!$E$21,IF(K104/'Commission Rate and Quota'!$E$4&lt;0.9,'Commission Rate and Quota'!$E$22,IF(K104/'Commission Rate and Quota'!$E$4&lt;1,'Commission Rate and Quota'!$E$23,IF(K104/'Commission Rate and Quota'!$E$4&lt;1.25,'Commission Rate and Quota'!$E$24,'Commission Rate and Quota'!$E$25))))))</f>
        <v>0.05</v>
      </c>
      <c r="M104" s="34">
        <f t="shared" si="3"/>
        <v>7374.5405000000001</v>
      </c>
      <c r="AE104">
        <v>0.16</v>
      </c>
      <c r="AF104">
        <v>42</v>
      </c>
      <c r="AG104">
        <v>1161345.8799999997</v>
      </c>
      <c r="AH104">
        <v>130656.90000000002</v>
      </c>
      <c r="AI104">
        <v>185815.34079999998</v>
      </c>
      <c r="AJ104" s="29">
        <f>Table1[[#This Row],[Sum of Margin]]/Table1[[#This Row],[Sum of Revenue]]</f>
        <v>0.11250472598223714</v>
      </c>
      <c r="AK104" s="31">
        <f>Table1[[#This Row],[Sum of Margin]]-Table1[[#This Row],[Sum of Commission Earned]]</f>
        <v>-55158.440799999953</v>
      </c>
    </row>
    <row r="105" spans="1:43" x14ac:dyDescent="0.25">
      <c r="A105" t="s">
        <v>205</v>
      </c>
      <c r="B105" s="30">
        <v>45753</v>
      </c>
      <c r="C105">
        <v>167324</v>
      </c>
      <c r="D105" s="31">
        <v>7068.93</v>
      </c>
      <c r="E105" s="31">
        <v>0</v>
      </c>
      <c r="F105" t="s">
        <v>33</v>
      </c>
      <c r="G105">
        <v>763043</v>
      </c>
      <c r="H105" t="s">
        <v>12</v>
      </c>
      <c r="I105" t="s">
        <v>34</v>
      </c>
      <c r="J105" t="s">
        <v>13</v>
      </c>
      <c r="K105" s="34">
        <f t="shared" si="5"/>
        <v>453989.37</v>
      </c>
      <c r="L105" s="29">
        <f>IF(I105="Product",IF(K105/'Commission Rate and Quota'!$D$4&lt;0.5,'Commission Rate and Quota'!$D$20,IF(K105/'Commission Rate and Quota'!$D$4&lt;0.75,'Commission Rate and Quota'!$D$21,IF(K105/'Commission Rate and Quota'!$D$4&lt;0.9,'Commission Rate and Quota'!$D$22,IF('Data (1 &amp; 2)'!K119/'Commission Rate and Quota'!$D$4&lt;1,'Commission Rate and Quota'!$D$23,IF('Data (1 &amp; 2)'!K119/'Commission Rate and Quota'!$D$4&lt;1.25,'Commission Rate and Quota'!$D$24,'Commission Rate and Quota'!$D$25))))),IF(K105/'Commission Rate and Quota'!$E$4&lt;0.5,'Commission Rate and Quota'!$E$20,IF(K105/'Commission Rate and Quota'!$E$4&lt;0.75,'Commission Rate and Quota'!$E$21,IF(K105/'Commission Rate and Quota'!$E$4&lt;0.9,'Commission Rate and Quota'!$E$22,IF(K105/'Commission Rate and Quota'!$E$4&lt;1,'Commission Rate and Quota'!$E$23,IF(K105/'Commission Rate and Quota'!$E$4&lt;1.25,'Commission Rate and Quota'!$E$24,'Commission Rate and Quota'!$E$25))))))</f>
        <v>0.05</v>
      </c>
      <c r="M105" s="34">
        <f t="shared" si="3"/>
        <v>353.44650000000001</v>
      </c>
      <c r="AE105" t="s">
        <v>228</v>
      </c>
      <c r="AF105">
        <v>2</v>
      </c>
      <c r="AG105">
        <v>14519.85</v>
      </c>
      <c r="AH105">
        <v>0</v>
      </c>
      <c r="AI105">
        <v>2323.1760000000004</v>
      </c>
      <c r="AJ105" s="29">
        <f>Table1[[#This Row],[Sum of Margin]]/Table1[[#This Row],[Sum of Revenue]]</f>
        <v>0</v>
      </c>
      <c r="AK105" s="31">
        <f>Table1[[#This Row],[Sum of Margin]]-Table1[[#This Row],[Sum of Commission Earned]]</f>
        <v>-2323.1760000000004</v>
      </c>
    </row>
    <row r="106" spans="1:43" x14ac:dyDescent="0.25">
      <c r="A106" t="s">
        <v>205</v>
      </c>
      <c r="B106" s="30">
        <v>45753</v>
      </c>
      <c r="C106">
        <v>167324</v>
      </c>
      <c r="D106" s="31">
        <v>155904</v>
      </c>
      <c r="E106" s="31">
        <v>3584</v>
      </c>
      <c r="F106" t="s">
        <v>33</v>
      </c>
      <c r="G106">
        <v>763043</v>
      </c>
      <c r="H106" t="s">
        <v>12</v>
      </c>
      <c r="I106" t="s">
        <v>34</v>
      </c>
      <c r="J106" t="s">
        <v>13</v>
      </c>
      <c r="K106" s="34">
        <f t="shared" si="5"/>
        <v>609893.37</v>
      </c>
      <c r="L106" s="29">
        <f>IF(I106="Product",IF(K106/'Commission Rate and Quota'!$D$4&lt;0.5,'Commission Rate and Quota'!$D$20,IF(K106/'Commission Rate and Quota'!$D$4&lt;0.75,'Commission Rate and Quota'!$D$21,IF(K106/'Commission Rate and Quota'!$D$4&lt;0.9,'Commission Rate and Quota'!$D$22,IF('Data (1 &amp; 2)'!K120/'Commission Rate and Quota'!$D$4&lt;1,'Commission Rate and Quota'!$D$23,IF('Data (1 &amp; 2)'!K120/'Commission Rate and Quota'!$D$4&lt;1.25,'Commission Rate and Quota'!$D$24,'Commission Rate and Quota'!$D$25))))),IF(K106/'Commission Rate and Quota'!$E$4&lt;0.5,'Commission Rate and Quota'!$E$20,IF(K106/'Commission Rate and Quota'!$E$4&lt;0.75,'Commission Rate and Quota'!$E$21,IF(K106/'Commission Rate and Quota'!$E$4&lt;0.9,'Commission Rate and Quota'!$E$22,IF(K106/'Commission Rate and Quota'!$E$4&lt;1,'Commission Rate and Quota'!$E$23,IF(K106/'Commission Rate and Quota'!$E$4&lt;1.25,'Commission Rate and Quota'!$E$24,'Commission Rate and Quota'!$E$25))))))</f>
        <v>0.05</v>
      </c>
      <c r="M106" s="34">
        <f t="shared" si="3"/>
        <v>7795.2000000000007</v>
      </c>
      <c r="AE106" t="s">
        <v>171</v>
      </c>
      <c r="AF106">
        <v>1</v>
      </c>
      <c r="AG106">
        <v>10854</v>
      </c>
      <c r="AH106">
        <v>1447.2</v>
      </c>
      <c r="AI106">
        <v>1736.64</v>
      </c>
      <c r="AJ106" s="29">
        <f>Table1[[#This Row],[Sum of Margin]]/Table1[[#This Row],[Sum of Revenue]]</f>
        <v>0.13333333333333333</v>
      </c>
      <c r="AK106" s="31">
        <f>Table1[[#This Row],[Sum of Margin]]-Table1[[#This Row],[Sum of Commission Earned]]</f>
        <v>-289.44000000000005</v>
      </c>
    </row>
    <row r="107" spans="1:43" x14ac:dyDescent="0.25">
      <c r="A107" t="s">
        <v>205</v>
      </c>
      <c r="B107" s="30">
        <v>45753</v>
      </c>
      <c r="C107">
        <v>167324</v>
      </c>
      <c r="D107" s="31">
        <v>10067.69</v>
      </c>
      <c r="E107" s="31">
        <v>231.4</v>
      </c>
      <c r="F107" t="s">
        <v>33</v>
      </c>
      <c r="G107">
        <v>763043</v>
      </c>
      <c r="H107" t="s">
        <v>12</v>
      </c>
      <c r="I107" t="s">
        <v>34</v>
      </c>
      <c r="J107" t="s">
        <v>13</v>
      </c>
      <c r="K107" s="34">
        <f t="shared" si="5"/>
        <v>619961.05999999994</v>
      </c>
      <c r="L107" s="29">
        <f>IF(I107="Product",IF(K107/'Commission Rate and Quota'!$D$4&lt;0.5,'Commission Rate and Quota'!$D$20,IF(K107/'Commission Rate and Quota'!$D$4&lt;0.75,'Commission Rate and Quota'!$D$21,IF(K107/'Commission Rate and Quota'!$D$4&lt;0.9,'Commission Rate and Quota'!$D$22,IF('Data (1 &amp; 2)'!K121/'Commission Rate and Quota'!$D$4&lt;1,'Commission Rate and Quota'!$D$23,IF('Data (1 &amp; 2)'!K121/'Commission Rate and Quota'!$D$4&lt;1.25,'Commission Rate and Quota'!$D$24,'Commission Rate and Quota'!$D$25))))),IF(K107/'Commission Rate and Quota'!$E$4&lt;0.5,'Commission Rate and Quota'!$E$20,IF(K107/'Commission Rate and Quota'!$E$4&lt;0.75,'Commission Rate and Quota'!$E$21,IF(K107/'Commission Rate and Quota'!$E$4&lt;0.9,'Commission Rate and Quota'!$E$22,IF(K107/'Commission Rate and Quota'!$E$4&lt;1,'Commission Rate and Quota'!$E$23,IF(K107/'Commission Rate and Quota'!$E$4&lt;1.25,'Commission Rate and Quota'!$E$24,'Commission Rate and Quota'!$E$25))))))</f>
        <v>0.05</v>
      </c>
      <c r="M107" s="34">
        <f t="shared" si="3"/>
        <v>503.38450000000006</v>
      </c>
      <c r="AE107" t="s">
        <v>225</v>
      </c>
      <c r="AF107">
        <v>3</v>
      </c>
      <c r="AG107">
        <v>362074.79000000004</v>
      </c>
      <c r="AH107">
        <v>38586.959999999999</v>
      </c>
      <c r="AI107">
        <v>57931.966400000005</v>
      </c>
      <c r="AJ107" s="29">
        <f>Table1[[#This Row],[Sum of Margin]]/Table1[[#This Row],[Sum of Revenue]]</f>
        <v>0.10657179418649941</v>
      </c>
      <c r="AK107" s="31">
        <f>Table1[[#This Row],[Sum of Margin]]-Table1[[#This Row],[Sum of Commission Earned]]</f>
        <v>-19345.006400000006</v>
      </c>
    </row>
    <row r="108" spans="1:43" x14ac:dyDescent="0.25">
      <c r="A108" t="s">
        <v>205</v>
      </c>
      <c r="B108" s="30">
        <v>45753</v>
      </c>
      <c r="C108">
        <v>167324</v>
      </c>
      <c r="D108" s="31">
        <v>14818.14</v>
      </c>
      <c r="E108" s="31">
        <v>0</v>
      </c>
      <c r="F108" t="s">
        <v>33</v>
      </c>
      <c r="G108">
        <v>763043</v>
      </c>
      <c r="H108" t="s">
        <v>12</v>
      </c>
      <c r="I108" t="s">
        <v>34</v>
      </c>
      <c r="J108" t="s">
        <v>13</v>
      </c>
      <c r="K108" s="34">
        <f t="shared" si="5"/>
        <v>634779.19999999995</v>
      </c>
      <c r="L108" s="29">
        <f>IF(I108="Product",IF(K108/'Commission Rate and Quota'!$D$4&lt;0.5,'Commission Rate and Quota'!$D$20,IF(K108/'Commission Rate and Quota'!$D$4&lt;0.75,'Commission Rate and Quota'!$D$21,IF(K108/'Commission Rate and Quota'!$D$4&lt;0.9,'Commission Rate and Quota'!$D$22,IF('Data (1 &amp; 2)'!K122/'Commission Rate and Quota'!$D$4&lt;1,'Commission Rate and Quota'!$D$23,IF('Data (1 &amp; 2)'!K122/'Commission Rate and Quota'!$D$4&lt;1.25,'Commission Rate and Quota'!$D$24,'Commission Rate and Quota'!$D$25))))),IF(K108/'Commission Rate and Quota'!$E$4&lt;0.5,'Commission Rate and Quota'!$E$20,IF(K108/'Commission Rate and Quota'!$E$4&lt;0.75,'Commission Rate and Quota'!$E$21,IF(K108/'Commission Rate and Quota'!$E$4&lt;0.9,'Commission Rate and Quota'!$E$22,IF(K108/'Commission Rate and Quota'!$E$4&lt;1,'Commission Rate and Quota'!$E$23,IF(K108/'Commission Rate and Quota'!$E$4&lt;1.25,'Commission Rate and Quota'!$E$24,'Commission Rate and Quota'!$E$25))))))</f>
        <v>0.05</v>
      </c>
      <c r="M108" s="34">
        <f t="shared" si="3"/>
        <v>740.90700000000004</v>
      </c>
      <c r="AE108" t="s">
        <v>226</v>
      </c>
      <c r="AF108">
        <v>3</v>
      </c>
      <c r="AG108">
        <v>228949.09000000003</v>
      </c>
      <c r="AH108">
        <v>24446.639999999999</v>
      </c>
      <c r="AI108">
        <v>36631.854399999997</v>
      </c>
      <c r="AJ108" s="29">
        <f>Table1[[#This Row],[Sum of Margin]]/Table1[[#This Row],[Sum of Revenue]]</f>
        <v>0.10677762466756255</v>
      </c>
      <c r="AK108" s="31">
        <f>Table1[[#This Row],[Sum of Margin]]-Table1[[#This Row],[Sum of Commission Earned]]</f>
        <v>-12185.214399999997</v>
      </c>
    </row>
    <row r="109" spans="1:43" x14ac:dyDescent="0.25">
      <c r="A109" t="s">
        <v>32</v>
      </c>
      <c r="B109" s="30">
        <v>45758</v>
      </c>
      <c r="C109">
        <v>12348</v>
      </c>
      <c r="D109" s="31">
        <v>46480.37</v>
      </c>
      <c r="E109" s="31">
        <v>3720.14</v>
      </c>
      <c r="F109" t="s">
        <v>33</v>
      </c>
      <c r="G109">
        <v>763043</v>
      </c>
      <c r="H109" t="s">
        <v>12</v>
      </c>
      <c r="I109" t="s">
        <v>34</v>
      </c>
      <c r="J109" t="s">
        <v>13</v>
      </c>
      <c r="K109" s="34">
        <f t="shared" si="5"/>
        <v>681259.57</v>
      </c>
      <c r="L109" s="29">
        <f>IF(I109="Product",IF(K109/'Commission Rate and Quota'!$D$4&lt;0.5,'Commission Rate and Quota'!$D$20,IF(K109/'Commission Rate and Quota'!$D$4&lt;0.75,'Commission Rate and Quota'!$D$21,IF(K109/'Commission Rate and Quota'!$D$4&lt;0.9,'Commission Rate and Quota'!$D$22,IF('Data (1 &amp; 2)'!K123/'Commission Rate and Quota'!$D$4&lt;1,'Commission Rate and Quota'!$D$23,IF('Data (1 &amp; 2)'!K123/'Commission Rate and Quota'!$D$4&lt;1.25,'Commission Rate and Quota'!$D$24,'Commission Rate and Quota'!$D$25))))),IF(K109/'Commission Rate and Quota'!$E$4&lt;0.5,'Commission Rate and Quota'!$E$20,IF(K109/'Commission Rate and Quota'!$E$4&lt;0.75,'Commission Rate and Quota'!$E$21,IF(K109/'Commission Rate and Quota'!$E$4&lt;0.9,'Commission Rate and Quota'!$E$22,IF(K109/'Commission Rate and Quota'!$E$4&lt;1,'Commission Rate and Quota'!$E$23,IF(K109/'Commission Rate and Quota'!$E$4&lt;1.25,'Commission Rate and Quota'!$E$24,'Commission Rate and Quota'!$E$25))))))</f>
        <v>0.05</v>
      </c>
      <c r="M109" s="34">
        <f t="shared" si="3"/>
        <v>2324.0185000000001</v>
      </c>
      <c r="AE109" t="s">
        <v>238</v>
      </c>
      <c r="AF109">
        <v>1</v>
      </c>
      <c r="AG109">
        <v>216872.5</v>
      </c>
      <c r="AH109">
        <v>42252.5</v>
      </c>
      <c r="AI109">
        <v>34699.599999999999</v>
      </c>
      <c r="AJ109" s="29">
        <f>Table1[[#This Row],[Sum of Margin]]/Table1[[#This Row],[Sum of Revenue]]</f>
        <v>0.19482645333087414</v>
      </c>
      <c r="AK109" s="31">
        <f>Table1[[#This Row],[Sum of Margin]]-Table1[[#This Row],[Sum of Commission Earned]]</f>
        <v>7552.9000000000015</v>
      </c>
    </row>
    <row r="110" spans="1:43" x14ac:dyDescent="0.25">
      <c r="A110" t="s">
        <v>32</v>
      </c>
      <c r="B110" s="30">
        <v>45758</v>
      </c>
      <c r="C110">
        <v>12348</v>
      </c>
      <c r="D110" s="31">
        <v>1394.41</v>
      </c>
      <c r="E110" s="31">
        <v>0</v>
      </c>
      <c r="F110" t="s">
        <v>33</v>
      </c>
      <c r="G110">
        <v>763043</v>
      </c>
      <c r="H110" t="s">
        <v>12</v>
      </c>
      <c r="I110" t="s">
        <v>34</v>
      </c>
      <c r="J110" t="s">
        <v>13</v>
      </c>
      <c r="K110" s="34">
        <f t="shared" si="5"/>
        <v>682653.98</v>
      </c>
      <c r="L110" s="29">
        <f>IF(I110="Product",IF(K110/'Commission Rate and Quota'!$D$4&lt;0.5,'Commission Rate and Quota'!$D$20,IF(K110/'Commission Rate and Quota'!$D$4&lt;0.75,'Commission Rate and Quota'!$D$21,IF(K110/'Commission Rate and Quota'!$D$4&lt;0.9,'Commission Rate and Quota'!$D$22,IF('Data (1 &amp; 2)'!K124/'Commission Rate and Quota'!$D$4&lt;1,'Commission Rate and Quota'!$D$23,IF('Data (1 &amp; 2)'!K124/'Commission Rate and Quota'!$D$4&lt;1.25,'Commission Rate and Quota'!$D$24,'Commission Rate and Quota'!$D$25))))),IF(K110/'Commission Rate and Quota'!$E$4&lt;0.5,'Commission Rate and Quota'!$E$20,IF(K110/'Commission Rate and Quota'!$E$4&lt;0.75,'Commission Rate and Quota'!$E$21,IF(K110/'Commission Rate and Quota'!$E$4&lt;0.9,'Commission Rate and Quota'!$E$22,IF(K110/'Commission Rate and Quota'!$E$4&lt;1,'Commission Rate and Quota'!$E$23,IF(K110/'Commission Rate and Quota'!$E$4&lt;1.25,'Commission Rate and Quota'!$E$24,'Commission Rate and Quota'!$E$25))))))</f>
        <v>0.05</v>
      </c>
      <c r="M110" s="34">
        <f t="shared" si="3"/>
        <v>69.720500000000001</v>
      </c>
      <c r="AE110" t="s">
        <v>169</v>
      </c>
      <c r="AF110">
        <v>2</v>
      </c>
      <c r="AG110">
        <v>2170</v>
      </c>
      <c r="AH110">
        <v>395</v>
      </c>
      <c r="AI110">
        <v>347.2</v>
      </c>
      <c r="AJ110" s="29">
        <f>Table1[[#This Row],[Sum of Margin]]/Table1[[#This Row],[Sum of Revenue]]</f>
        <v>0.18202764976958524</v>
      </c>
      <c r="AK110" s="31">
        <f>Table1[[#This Row],[Sum of Margin]]-Table1[[#This Row],[Sum of Commission Earned]]</f>
        <v>47.800000000000011</v>
      </c>
    </row>
    <row r="111" spans="1:43" x14ac:dyDescent="0.25">
      <c r="A111" t="s">
        <v>306</v>
      </c>
      <c r="B111" s="30">
        <v>45759</v>
      </c>
      <c r="C111">
        <v>480045</v>
      </c>
      <c r="D111" s="31">
        <v>817.42</v>
      </c>
      <c r="E111" s="31">
        <v>65.42</v>
      </c>
      <c r="F111" t="s">
        <v>33</v>
      </c>
      <c r="G111">
        <v>763043</v>
      </c>
      <c r="H111" t="s">
        <v>12</v>
      </c>
      <c r="I111" t="s">
        <v>34</v>
      </c>
      <c r="J111" t="s">
        <v>13</v>
      </c>
      <c r="K111" s="34">
        <f t="shared" si="5"/>
        <v>683471.4</v>
      </c>
      <c r="L111" s="29">
        <f>IF(I111="Product",IF(K111/'Commission Rate and Quota'!$D$4&lt;0.5,'Commission Rate and Quota'!$D$20,IF(K111/'Commission Rate and Quota'!$D$4&lt;0.75,'Commission Rate and Quota'!$D$21,IF(K111/'Commission Rate and Quota'!$D$4&lt;0.9,'Commission Rate and Quota'!$D$22,IF('Data (1 &amp; 2)'!K125/'Commission Rate and Quota'!$D$4&lt;1,'Commission Rate and Quota'!$D$23,IF('Data (1 &amp; 2)'!K125/'Commission Rate and Quota'!$D$4&lt;1.25,'Commission Rate and Quota'!$D$24,'Commission Rate and Quota'!$D$25))))),IF(K111/'Commission Rate and Quota'!$E$4&lt;0.5,'Commission Rate and Quota'!$E$20,IF(K111/'Commission Rate and Quota'!$E$4&lt;0.75,'Commission Rate and Quota'!$E$21,IF(K111/'Commission Rate and Quota'!$E$4&lt;0.9,'Commission Rate and Quota'!$E$22,IF(K111/'Commission Rate and Quota'!$E$4&lt;1,'Commission Rate and Quota'!$E$23,IF(K111/'Commission Rate and Quota'!$E$4&lt;1.25,'Commission Rate and Quota'!$E$24,'Commission Rate and Quota'!$E$25))))))</f>
        <v>0.05</v>
      </c>
      <c r="M111" s="34">
        <f t="shared" si="3"/>
        <v>40.871000000000002</v>
      </c>
      <c r="AE111" t="s">
        <v>170</v>
      </c>
      <c r="AF111">
        <v>2</v>
      </c>
      <c r="AG111">
        <v>414.02</v>
      </c>
      <c r="AH111">
        <v>79.02</v>
      </c>
      <c r="AI111">
        <v>66.243200000000002</v>
      </c>
      <c r="AJ111" s="29">
        <f>Table1[[#This Row],[Sum of Margin]]/Table1[[#This Row],[Sum of Revenue]]</f>
        <v>0.19086034491087386</v>
      </c>
      <c r="AK111" s="31">
        <f>Table1[[#This Row],[Sum of Margin]]-Table1[[#This Row],[Sum of Commission Earned]]</f>
        <v>12.776799999999994</v>
      </c>
    </row>
    <row r="112" spans="1:43" x14ac:dyDescent="0.25">
      <c r="A112" t="s">
        <v>206</v>
      </c>
      <c r="B112" s="30">
        <v>45760</v>
      </c>
      <c r="C112">
        <v>167324</v>
      </c>
      <c r="D112" s="31">
        <v>113170</v>
      </c>
      <c r="E112" s="31">
        <v>-14410</v>
      </c>
      <c r="F112" t="s">
        <v>33</v>
      </c>
      <c r="G112">
        <v>763043</v>
      </c>
      <c r="H112" t="s">
        <v>12</v>
      </c>
      <c r="I112" t="s">
        <v>34</v>
      </c>
      <c r="J112" t="s">
        <v>13</v>
      </c>
      <c r="K112" s="34">
        <f t="shared" si="5"/>
        <v>796641.4</v>
      </c>
      <c r="L112" s="29">
        <f>IF(I112="Product",IF(K112/'Commission Rate and Quota'!$D$4&lt;0.5,'Commission Rate and Quota'!$D$20,IF(K112/'Commission Rate and Quota'!$D$4&lt;0.75,'Commission Rate and Quota'!$D$21,IF(K112/'Commission Rate and Quota'!$D$4&lt;0.9,'Commission Rate and Quota'!$D$22,IF('Data (1 &amp; 2)'!K126/'Commission Rate and Quota'!$D$4&lt;1,'Commission Rate and Quota'!$D$23,IF('Data (1 &amp; 2)'!K126/'Commission Rate and Quota'!$D$4&lt;1.25,'Commission Rate and Quota'!$D$24,'Commission Rate and Quota'!$D$25))))),IF(K112/'Commission Rate and Quota'!$E$4&lt;0.5,'Commission Rate and Quota'!$E$20,IF(K112/'Commission Rate and Quota'!$E$4&lt;0.75,'Commission Rate and Quota'!$E$21,IF(K112/'Commission Rate and Quota'!$E$4&lt;0.9,'Commission Rate and Quota'!$E$22,IF(K112/'Commission Rate and Quota'!$E$4&lt;1,'Commission Rate and Quota'!$E$23,IF(K112/'Commission Rate and Quota'!$E$4&lt;1.25,'Commission Rate and Quota'!$E$24,'Commission Rate and Quota'!$E$25))))))</f>
        <v>0.05</v>
      </c>
      <c r="M112" s="34">
        <f t="shared" si="3"/>
        <v>5658.5</v>
      </c>
      <c r="AE112" t="s">
        <v>227</v>
      </c>
      <c r="AF112">
        <v>3</v>
      </c>
      <c r="AG112">
        <v>9083</v>
      </c>
      <c r="AH112">
        <v>234.56</v>
      </c>
      <c r="AI112">
        <v>1453.28</v>
      </c>
      <c r="AJ112" s="29">
        <f>Table1[[#This Row],[Sum of Margin]]/Table1[[#This Row],[Sum of Revenue]]</f>
        <v>2.5824066938236266E-2</v>
      </c>
      <c r="AK112" s="31">
        <f>Table1[[#This Row],[Sum of Margin]]-Table1[[#This Row],[Sum of Commission Earned]]</f>
        <v>-1218.72</v>
      </c>
    </row>
    <row r="113" spans="1:37" x14ac:dyDescent="0.25">
      <c r="A113" t="s">
        <v>206</v>
      </c>
      <c r="B113" s="30">
        <v>45760</v>
      </c>
      <c r="C113">
        <v>167324</v>
      </c>
      <c r="D113" s="31">
        <v>113050</v>
      </c>
      <c r="E113" s="31">
        <v>36210</v>
      </c>
      <c r="F113" t="s">
        <v>33</v>
      </c>
      <c r="G113">
        <v>763043</v>
      </c>
      <c r="H113" t="s">
        <v>12</v>
      </c>
      <c r="I113" t="s">
        <v>34</v>
      </c>
      <c r="J113" t="s">
        <v>13</v>
      </c>
      <c r="K113" s="34">
        <f t="shared" si="5"/>
        <v>909691.4</v>
      </c>
      <c r="L113" s="29">
        <f>IF(I113="Product",IF(K113/'Commission Rate and Quota'!$D$4&lt;0.5,'Commission Rate and Quota'!$D$20,IF(K113/'Commission Rate and Quota'!$D$4&lt;0.75,'Commission Rate and Quota'!$D$21,IF(K113/'Commission Rate and Quota'!$D$4&lt;0.9,'Commission Rate and Quota'!$D$22,IF('Data (1 &amp; 2)'!K127/'Commission Rate and Quota'!$D$4&lt;1,'Commission Rate and Quota'!$D$23,IF('Data (1 &amp; 2)'!K127/'Commission Rate and Quota'!$D$4&lt;1.25,'Commission Rate and Quota'!$D$24,'Commission Rate and Quota'!$D$25))))),IF(K113/'Commission Rate and Quota'!$E$4&lt;0.5,'Commission Rate and Quota'!$E$20,IF(K113/'Commission Rate and Quota'!$E$4&lt;0.75,'Commission Rate and Quota'!$E$21,IF(K113/'Commission Rate and Quota'!$E$4&lt;0.9,'Commission Rate and Quota'!$E$22,IF(K113/'Commission Rate and Quota'!$E$4&lt;1,'Commission Rate and Quota'!$E$23,IF(K113/'Commission Rate and Quota'!$E$4&lt;1.25,'Commission Rate and Quota'!$E$24,'Commission Rate and Quota'!$E$25))))))</f>
        <v>0.05</v>
      </c>
      <c r="M113" s="34">
        <f t="shared" si="3"/>
        <v>5652.5</v>
      </c>
      <c r="AE113" t="s">
        <v>229</v>
      </c>
      <c r="AF113">
        <v>2</v>
      </c>
      <c r="AG113">
        <v>22346.85</v>
      </c>
      <c r="AH113">
        <v>612</v>
      </c>
      <c r="AI113">
        <v>3575.4960000000001</v>
      </c>
      <c r="AJ113" s="29">
        <f>Table1[[#This Row],[Sum of Margin]]/Table1[[#This Row],[Sum of Revenue]]</f>
        <v>2.7386410165191069E-2</v>
      </c>
      <c r="AK113" s="31">
        <f>Table1[[#This Row],[Sum of Margin]]-Table1[[#This Row],[Sum of Commission Earned]]</f>
        <v>-2963.4960000000001</v>
      </c>
    </row>
    <row r="114" spans="1:37" x14ac:dyDescent="0.25">
      <c r="A114" t="s">
        <v>206</v>
      </c>
      <c r="B114" s="30">
        <v>45760</v>
      </c>
      <c r="C114">
        <v>167324</v>
      </c>
      <c r="D114" s="31">
        <v>66354.899999999994</v>
      </c>
      <c r="E114" s="31">
        <v>1525.4</v>
      </c>
      <c r="F114" t="s">
        <v>33</v>
      </c>
      <c r="G114">
        <v>763043</v>
      </c>
      <c r="H114" t="s">
        <v>12</v>
      </c>
      <c r="I114" t="s">
        <v>34</v>
      </c>
      <c r="J114" t="s">
        <v>13</v>
      </c>
      <c r="K114" s="34">
        <f t="shared" si="5"/>
        <v>976046.3</v>
      </c>
      <c r="L114" s="29">
        <f>IF(I114="Product",IF(K114/'Commission Rate and Quota'!$D$4&lt;0.5,'Commission Rate and Quota'!$D$20,IF(K114/'Commission Rate and Quota'!$D$4&lt;0.75,'Commission Rate and Quota'!$D$21,IF(K114/'Commission Rate and Quota'!$D$4&lt;0.9,'Commission Rate and Quota'!$D$22,IF('Data (1 &amp; 2)'!K128/'Commission Rate and Quota'!$D$4&lt;1,'Commission Rate and Quota'!$D$23,IF('Data (1 &amp; 2)'!K128/'Commission Rate and Quota'!$D$4&lt;1.25,'Commission Rate and Quota'!$D$24,'Commission Rate and Quota'!$D$25))))),IF(K114/'Commission Rate and Quota'!$E$4&lt;0.5,'Commission Rate and Quota'!$E$20,IF(K114/'Commission Rate and Quota'!$E$4&lt;0.75,'Commission Rate and Quota'!$E$21,IF(K114/'Commission Rate and Quota'!$E$4&lt;0.9,'Commission Rate and Quota'!$E$22,IF(K114/'Commission Rate and Quota'!$E$4&lt;1,'Commission Rate and Quota'!$E$23,IF(K114/'Commission Rate and Quota'!$E$4&lt;1.25,'Commission Rate and Quota'!$E$24,'Commission Rate and Quota'!$E$25))))))</f>
        <v>0.05</v>
      </c>
      <c r="M114" s="34">
        <f t="shared" si="3"/>
        <v>3317.7449999999999</v>
      </c>
      <c r="AE114" t="s">
        <v>237</v>
      </c>
      <c r="AF114">
        <v>1</v>
      </c>
      <c r="AG114">
        <v>52143.71</v>
      </c>
      <c r="AH114">
        <v>7841.62</v>
      </c>
      <c r="AI114">
        <v>8342.9935999999998</v>
      </c>
      <c r="AJ114" s="29">
        <f>Table1[[#This Row],[Sum of Margin]]/Table1[[#This Row],[Sum of Revenue]]</f>
        <v>0.15038477315864177</v>
      </c>
      <c r="AK114" s="31">
        <f>Table1[[#This Row],[Sum of Margin]]-Table1[[#This Row],[Sum of Commission Earned]]</f>
        <v>-501.3735999999999</v>
      </c>
    </row>
    <row r="115" spans="1:37" x14ac:dyDescent="0.25">
      <c r="A115" t="s">
        <v>206</v>
      </c>
      <c r="B115" s="30">
        <v>45760</v>
      </c>
      <c r="C115">
        <v>167324</v>
      </c>
      <c r="D115" s="31">
        <v>9300.5400000000009</v>
      </c>
      <c r="E115" s="31">
        <v>0</v>
      </c>
      <c r="F115" t="s">
        <v>33</v>
      </c>
      <c r="G115">
        <v>763043</v>
      </c>
      <c r="H115" t="s">
        <v>12</v>
      </c>
      <c r="I115" t="s">
        <v>34</v>
      </c>
      <c r="J115" t="s">
        <v>13</v>
      </c>
      <c r="K115" s="34">
        <f t="shared" si="5"/>
        <v>985346.84000000008</v>
      </c>
      <c r="L115" s="29">
        <f>IF(I115="Product",IF(K115/'Commission Rate and Quota'!$D$4&lt;0.5,'Commission Rate and Quota'!$D$20,IF(K115/'Commission Rate and Quota'!$D$4&lt;0.75,'Commission Rate and Quota'!$D$21,IF(K115/'Commission Rate and Quota'!$D$4&lt;0.9,'Commission Rate and Quota'!$D$22,IF('Data (1 &amp; 2)'!K129/'Commission Rate and Quota'!$D$4&lt;1,'Commission Rate and Quota'!$D$23,IF('Data (1 &amp; 2)'!K129/'Commission Rate and Quota'!$D$4&lt;1.25,'Commission Rate and Quota'!$D$24,'Commission Rate and Quota'!$D$25))))),IF(K115/'Commission Rate and Quota'!$E$4&lt;0.5,'Commission Rate and Quota'!$E$20,IF(K115/'Commission Rate and Quota'!$E$4&lt;0.75,'Commission Rate and Quota'!$E$21,IF(K115/'Commission Rate and Quota'!$E$4&lt;0.9,'Commission Rate and Quota'!$E$22,IF(K115/'Commission Rate and Quota'!$E$4&lt;1,'Commission Rate and Quota'!$E$23,IF(K115/'Commission Rate and Quota'!$E$4&lt;1.25,'Commission Rate and Quota'!$E$24,'Commission Rate and Quota'!$E$25))))))</f>
        <v>0.05</v>
      </c>
      <c r="M115" s="34">
        <f t="shared" si="3"/>
        <v>465.02700000000004</v>
      </c>
      <c r="AE115" t="s">
        <v>233</v>
      </c>
      <c r="AF115">
        <v>1</v>
      </c>
      <c r="AG115">
        <v>49900</v>
      </c>
      <c r="AH115">
        <v>3014.63</v>
      </c>
      <c r="AI115">
        <v>7984</v>
      </c>
      <c r="AJ115" s="29">
        <f>Table1[[#This Row],[Sum of Margin]]/Table1[[#This Row],[Sum of Revenue]]</f>
        <v>6.0413426853707416E-2</v>
      </c>
      <c r="AK115" s="31">
        <f>Table1[[#This Row],[Sum of Margin]]-Table1[[#This Row],[Sum of Commission Earned]]</f>
        <v>-4969.37</v>
      </c>
    </row>
    <row r="116" spans="1:37" x14ac:dyDescent="0.25">
      <c r="A116" t="s">
        <v>206</v>
      </c>
      <c r="B116" s="30">
        <v>45760</v>
      </c>
      <c r="C116">
        <v>167324</v>
      </c>
      <c r="D116" s="31">
        <v>0</v>
      </c>
      <c r="E116" s="31">
        <v>-2590</v>
      </c>
      <c r="F116" t="s">
        <v>33</v>
      </c>
      <c r="G116">
        <v>763043</v>
      </c>
      <c r="H116" t="s">
        <v>12</v>
      </c>
      <c r="I116" t="s">
        <v>34</v>
      </c>
      <c r="J116" t="s">
        <v>13</v>
      </c>
      <c r="K116" s="34">
        <f t="shared" si="5"/>
        <v>985346.84000000008</v>
      </c>
      <c r="L116" s="29">
        <f>IF(I116="Product",IF(K116/'Commission Rate and Quota'!$D$4&lt;0.5,'Commission Rate and Quota'!$D$20,IF(K116/'Commission Rate and Quota'!$D$4&lt;0.75,'Commission Rate and Quota'!$D$21,IF(K116/'Commission Rate and Quota'!$D$4&lt;0.9,'Commission Rate and Quota'!$D$22,IF('Data (1 &amp; 2)'!K130/'Commission Rate and Quota'!$D$4&lt;1,'Commission Rate and Quota'!$D$23,IF('Data (1 &amp; 2)'!K130/'Commission Rate and Quota'!$D$4&lt;1.25,'Commission Rate and Quota'!$D$24,'Commission Rate and Quota'!$D$25))))),IF(K116/'Commission Rate and Quota'!$E$4&lt;0.5,'Commission Rate and Quota'!$E$20,IF(K116/'Commission Rate and Quota'!$E$4&lt;0.75,'Commission Rate and Quota'!$E$21,IF(K116/'Commission Rate and Quota'!$E$4&lt;0.9,'Commission Rate and Quota'!$E$22,IF(K116/'Commission Rate and Quota'!$E$4&lt;1,'Commission Rate and Quota'!$E$23,IF(K116/'Commission Rate and Quota'!$E$4&lt;1.25,'Commission Rate and Quota'!$E$24,'Commission Rate and Quota'!$E$25))))))</f>
        <v>0.05</v>
      </c>
      <c r="M116" s="34">
        <f t="shared" si="3"/>
        <v>0</v>
      </c>
      <c r="AE116" t="s">
        <v>231</v>
      </c>
      <c r="AF116">
        <v>3</v>
      </c>
      <c r="AG116">
        <v>10037.82</v>
      </c>
      <c r="AH116">
        <v>274.92</v>
      </c>
      <c r="AI116">
        <v>1606.0511999999999</v>
      </c>
      <c r="AJ116" s="29">
        <f>Table1[[#This Row],[Sum of Margin]]/Table1[[#This Row],[Sum of Revenue]]</f>
        <v>2.7388417006879981E-2</v>
      </c>
      <c r="AK116" s="31">
        <f>Table1[[#This Row],[Sum of Margin]]-Table1[[#This Row],[Sum of Commission Earned]]</f>
        <v>-1331.1311999999998</v>
      </c>
    </row>
    <row r="117" spans="1:37" x14ac:dyDescent="0.25">
      <c r="A117" t="s">
        <v>207</v>
      </c>
      <c r="B117" s="30">
        <v>45765</v>
      </c>
      <c r="C117">
        <v>167324</v>
      </c>
      <c r="D117" s="31">
        <v>3800</v>
      </c>
      <c r="E117" s="31">
        <v>200</v>
      </c>
      <c r="F117" t="s">
        <v>33</v>
      </c>
      <c r="G117">
        <v>763043</v>
      </c>
      <c r="H117" t="s">
        <v>12</v>
      </c>
      <c r="I117" t="s">
        <v>34</v>
      </c>
      <c r="J117" t="s">
        <v>13</v>
      </c>
      <c r="K117" s="34">
        <f t="shared" si="5"/>
        <v>989146.84000000008</v>
      </c>
      <c r="L117" s="29">
        <f>IF(I117="Product",IF(K117/'Commission Rate and Quota'!$D$4&lt;0.5,'Commission Rate and Quota'!$D$20,IF(K117/'Commission Rate and Quota'!$D$4&lt;0.75,'Commission Rate and Quota'!$D$21,IF(K117/'Commission Rate and Quota'!$D$4&lt;0.9,'Commission Rate and Quota'!$D$22,IF('Data (1 &amp; 2)'!K131/'Commission Rate and Quota'!$D$4&lt;1,'Commission Rate and Quota'!$D$23,IF('Data (1 &amp; 2)'!K131/'Commission Rate and Quota'!$D$4&lt;1.25,'Commission Rate and Quota'!$D$24,'Commission Rate and Quota'!$D$25))))),IF(K117/'Commission Rate and Quota'!$E$4&lt;0.5,'Commission Rate and Quota'!$E$20,IF(K117/'Commission Rate and Quota'!$E$4&lt;0.75,'Commission Rate and Quota'!$E$21,IF(K117/'Commission Rate and Quota'!$E$4&lt;0.9,'Commission Rate and Quota'!$E$22,IF(K117/'Commission Rate and Quota'!$E$4&lt;1,'Commission Rate and Quota'!$E$23,IF(K117/'Commission Rate and Quota'!$E$4&lt;1.25,'Commission Rate and Quota'!$E$24,'Commission Rate and Quota'!$E$25))))))</f>
        <v>0.05</v>
      </c>
      <c r="M117" s="34">
        <f t="shared" si="3"/>
        <v>190</v>
      </c>
      <c r="AE117" t="s">
        <v>172</v>
      </c>
      <c r="AF117">
        <v>3</v>
      </c>
      <c r="AG117">
        <v>3814.99</v>
      </c>
      <c r="AH117">
        <v>383.99</v>
      </c>
      <c r="AI117">
        <v>610.39840000000004</v>
      </c>
      <c r="AJ117" s="29">
        <f>Table1[[#This Row],[Sum of Margin]]/Table1[[#This Row],[Sum of Revenue]]</f>
        <v>0.10065295059751141</v>
      </c>
      <c r="AK117" s="31">
        <f>Table1[[#This Row],[Sum of Margin]]-Table1[[#This Row],[Sum of Commission Earned]]</f>
        <v>-226.40840000000003</v>
      </c>
    </row>
    <row r="118" spans="1:37" x14ac:dyDescent="0.25">
      <c r="A118" t="s">
        <v>208</v>
      </c>
      <c r="B118" s="30">
        <v>45770</v>
      </c>
      <c r="C118">
        <v>167324</v>
      </c>
      <c r="D118" s="31">
        <v>180088.72</v>
      </c>
      <c r="E118" s="31">
        <v>21615.72</v>
      </c>
      <c r="F118" t="s">
        <v>33</v>
      </c>
      <c r="G118">
        <v>763043</v>
      </c>
      <c r="H118" t="s">
        <v>12</v>
      </c>
      <c r="I118" t="s">
        <v>34</v>
      </c>
      <c r="J118" t="s">
        <v>13</v>
      </c>
      <c r="K118" s="34">
        <f t="shared" si="5"/>
        <v>1169235.56</v>
      </c>
      <c r="L118" s="29">
        <f>IF(I118="Product",IF(K118/'Commission Rate and Quota'!$D$4&lt;0.5,'Commission Rate and Quota'!$D$20,IF(K118/'Commission Rate and Quota'!$D$4&lt;0.75,'Commission Rate and Quota'!$D$21,IF(K118/'Commission Rate and Quota'!$D$4&lt;0.9,'Commission Rate and Quota'!$D$22,IF('Data (1 &amp; 2)'!K132/'Commission Rate and Quota'!$D$4&lt;1,'Commission Rate and Quota'!$D$23,IF('Data (1 &amp; 2)'!K132/'Commission Rate and Quota'!$D$4&lt;1.25,'Commission Rate and Quota'!$D$24,'Commission Rate and Quota'!$D$25))))),IF(K118/'Commission Rate and Quota'!$E$4&lt;0.5,'Commission Rate and Quota'!$E$20,IF(K118/'Commission Rate and Quota'!$E$4&lt;0.75,'Commission Rate and Quota'!$E$21,IF(K118/'Commission Rate and Quota'!$E$4&lt;0.9,'Commission Rate and Quota'!$E$22,IF(K118/'Commission Rate and Quota'!$E$4&lt;1,'Commission Rate and Quota'!$E$23,IF(K118/'Commission Rate and Quota'!$E$4&lt;1.25,'Commission Rate and Quota'!$E$24,'Commission Rate and Quota'!$E$25))))))</f>
        <v>0.05</v>
      </c>
      <c r="M118" s="34">
        <f t="shared" si="3"/>
        <v>9004.4359999999997</v>
      </c>
      <c r="AE118" t="s">
        <v>230</v>
      </c>
      <c r="AF118">
        <v>1</v>
      </c>
      <c r="AG118">
        <v>9972</v>
      </c>
      <c r="AH118">
        <v>972</v>
      </c>
      <c r="AI118">
        <v>1595.52</v>
      </c>
      <c r="AJ118" s="29">
        <f>Table1[[#This Row],[Sum of Margin]]/Table1[[#This Row],[Sum of Revenue]]</f>
        <v>9.7472924187725629E-2</v>
      </c>
      <c r="AK118" s="31">
        <f>Table1[[#This Row],[Sum of Margin]]-Table1[[#This Row],[Sum of Commission Earned]]</f>
        <v>-623.52</v>
      </c>
    </row>
    <row r="119" spans="1:37" x14ac:dyDescent="0.25">
      <c r="A119" t="s">
        <v>208</v>
      </c>
      <c r="B119" s="30">
        <v>45770</v>
      </c>
      <c r="C119">
        <v>167324</v>
      </c>
      <c r="D119" s="31">
        <v>661.23</v>
      </c>
      <c r="E119" s="31">
        <v>0</v>
      </c>
      <c r="F119" t="s">
        <v>33</v>
      </c>
      <c r="G119">
        <v>763043</v>
      </c>
      <c r="H119" t="s">
        <v>12</v>
      </c>
      <c r="I119" t="s">
        <v>34</v>
      </c>
      <c r="J119" t="s">
        <v>13</v>
      </c>
      <c r="K119" s="34">
        <f t="shared" si="5"/>
        <v>1169896.79</v>
      </c>
      <c r="L119" s="29">
        <f>IF(I119="Product",IF(K119/'Commission Rate and Quota'!$D$4&lt;0.5,'Commission Rate and Quota'!$D$20,IF(K119/'Commission Rate and Quota'!$D$4&lt;0.75,'Commission Rate and Quota'!$D$21,IF(K119/'Commission Rate and Quota'!$D$4&lt;0.9,'Commission Rate and Quota'!$D$22,IF('Data (1 &amp; 2)'!K133/'Commission Rate and Quota'!$D$4&lt;1,'Commission Rate and Quota'!$D$23,IF('Data (1 &amp; 2)'!K133/'Commission Rate and Quota'!$D$4&lt;1.25,'Commission Rate and Quota'!$D$24,'Commission Rate and Quota'!$D$25))))),IF(K119/'Commission Rate and Quota'!$E$4&lt;0.5,'Commission Rate and Quota'!$E$20,IF(K119/'Commission Rate and Quota'!$E$4&lt;0.75,'Commission Rate and Quota'!$E$21,IF(K119/'Commission Rate and Quota'!$E$4&lt;0.9,'Commission Rate and Quota'!$E$22,IF(K119/'Commission Rate and Quota'!$E$4&lt;1,'Commission Rate and Quota'!$E$23,IF(K119/'Commission Rate and Quota'!$E$4&lt;1.25,'Commission Rate and Quota'!$E$24,'Commission Rate and Quota'!$E$25))))))</f>
        <v>0.05</v>
      </c>
      <c r="M119" s="34">
        <f t="shared" si="3"/>
        <v>33.061500000000002</v>
      </c>
      <c r="AE119" t="s">
        <v>232</v>
      </c>
      <c r="AF119">
        <v>3</v>
      </c>
      <c r="AG119">
        <v>8894.2000000000007</v>
      </c>
      <c r="AH119">
        <v>898.58</v>
      </c>
      <c r="AI119">
        <v>1423.0720000000001</v>
      </c>
      <c r="AJ119" s="29">
        <f>Table1[[#This Row],[Sum of Margin]]/Table1[[#This Row],[Sum of Revenue]]</f>
        <v>0.10102988464392525</v>
      </c>
      <c r="AK119" s="31">
        <f>Table1[[#This Row],[Sum of Margin]]-Table1[[#This Row],[Sum of Commission Earned]]</f>
        <v>-524.49200000000008</v>
      </c>
    </row>
    <row r="120" spans="1:37" x14ac:dyDescent="0.25">
      <c r="A120" t="s">
        <v>209</v>
      </c>
      <c r="B120" s="30">
        <v>45774</v>
      </c>
      <c r="C120">
        <v>167324</v>
      </c>
      <c r="D120" s="31">
        <v>2660</v>
      </c>
      <c r="E120" s="31">
        <v>200</v>
      </c>
      <c r="F120" t="s">
        <v>33</v>
      </c>
      <c r="G120">
        <v>763043</v>
      </c>
      <c r="H120" t="s">
        <v>12</v>
      </c>
      <c r="I120" t="s">
        <v>34</v>
      </c>
      <c r="J120" t="s">
        <v>13</v>
      </c>
      <c r="K120" s="34">
        <f t="shared" ref="K120:K151" si="6">D120+K119</f>
        <v>1172556.79</v>
      </c>
      <c r="L120" s="29">
        <f>IF(I120="Product",IF(K120/'Commission Rate and Quota'!$D$4&lt;0.5,'Commission Rate and Quota'!$D$20,IF(K120/'Commission Rate and Quota'!$D$4&lt;0.75,'Commission Rate and Quota'!$D$21,IF(K120/'Commission Rate and Quota'!$D$4&lt;0.9,'Commission Rate and Quota'!$D$22,IF('Data (1 &amp; 2)'!K134/'Commission Rate and Quota'!$D$4&lt;1,'Commission Rate and Quota'!$D$23,IF('Data (1 &amp; 2)'!K134/'Commission Rate and Quota'!$D$4&lt;1.25,'Commission Rate and Quota'!$D$24,'Commission Rate and Quota'!$D$25))))),IF(K120/'Commission Rate and Quota'!$E$4&lt;0.5,'Commission Rate and Quota'!$E$20,IF(K120/'Commission Rate and Quota'!$E$4&lt;0.75,'Commission Rate and Quota'!$E$21,IF(K120/'Commission Rate and Quota'!$E$4&lt;0.9,'Commission Rate and Quota'!$E$22,IF(K120/'Commission Rate and Quota'!$E$4&lt;1,'Commission Rate and Quota'!$E$23,IF(K120/'Commission Rate and Quota'!$E$4&lt;1.25,'Commission Rate and Quota'!$E$24,'Commission Rate and Quota'!$E$25))))))</f>
        <v>0.05</v>
      </c>
      <c r="M120" s="34">
        <f t="shared" si="3"/>
        <v>133</v>
      </c>
      <c r="AE120" t="s">
        <v>173</v>
      </c>
      <c r="AF120">
        <v>3</v>
      </c>
      <c r="AG120">
        <v>3814.99</v>
      </c>
      <c r="AH120">
        <v>383.99</v>
      </c>
      <c r="AI120">
        <v>610.39840000000004</v>
      </c>
      <c r="AJ120" s="29">
        <f>Table1[[#This Row],[Sum of Margin]]/Table1[[#This Row],[Sum of Revenue]]</f>
        <v>0.10065295059751141</v>
      </c>
      <c r="AK120" s="31">
        <f>Table1[[#This Row],[Sum of Margin]]-Table1[[#This Row],[Sum of Commission Earned]]</f>
        <v>-226.40840000000003</v>
      </c>
    </row>
    <row r="121" spans="1:37" x14ac:dyDescent="0.25">
      <c r="A121" t="s">
        <v>209</v>
      </c>
      <c r="B121" s="30">
        <v>45774</v>
      </c>
      <c r="C121">
        <v>167324</v>
      </c>
      <c r="D121" s="31">
        <v>-174.22</v>
      </c>
      <c r="E121" s="31">
        <v>0</v>
      </c>
      <c r="F121" t="s">
        <v>33</v>
      </c>
      <c r="G121">
        <v>763043</v>
      </c>
      <c r="H121" t="s">
        <v>12</v>
      </c>
      <c r="I121" t="s">
        <v>34</v>
      </c>
      <c r="J121" t="s">
        <v>13</v>
      </c>
      <c r="K121" s="34">
        <f t="shared" si="6"/>
        <v>1172382.57</v>
      </c>
      <c r="L121" s="29">
        <f>IF(I121="Product",IF(K121/'Commission Rate and Quota'!$D$4&lt;0.5,'Commission Rate and Quota'!$D$20,IF(K121/'Commission Rate and Quota'!$D$4&lt;0.75,'Commission Rate and Quota'!$D$21,IF(K121/'Commission Rate and Quota'!$D$4&lt;0.9,'Commission Rate and Quota'!$D$22,IF('Data (1 &amp; 2)'!K135/'Commission Rate and Quota'!$D$4&lt;1,'Commission Rate and Quota'!$D$23,IF('Data (1 &amp; 2)'!K135/'Commission Rate and Quota'!$D$4&lt;1.25,'Commission Rate and Quota'!$D$24,'Commission Rate and Quota'!$D$25))))),IF(K121/'Commission Rate and Quota'!$E$4&lt;0.5,'Commission Rate and Quota'!$E$20,IF(K121/'Commission Rate and Quota'!$E$4&lt;0.75,'Commission Rate and Quota'!$E$21,IF(K121/'Commission Rate and Quota'!$E$4&lt;0.9,'Commission Rate and Quota'!$E$22,IF(K121/'Commission Rate and Quota'!$E$4&lt;1,'Commission Rate and Quota'!$E$23,IF(K121/'Commission Rate and Quota'!$E$4&lt;1.25,'Commission Rate and Quota'!$E$24,'Commission Rate and Quota'!$E$25))))))</f>
        <v>0.05</v>
      </c>
      <c r="M121" s="34">
        <f t="shared" si="3"/>
        <v>-8.7110000000000003</v>
      </c>
      <c r="AE121" t="s">
        <v>174</v>
      </c>
      <c r="AF121">
        <v>3</v>
      </c>
      <c r="AG121">
        <v>3814.99</v>
      </c>
      <c r="AH121">
        <v>383.99</v>
      </c>
      <c r="AI121">
        <v>610.39840000000004</v>
      </c>
      <c r="AJ121" s="29">
        <f>Table1[[#This Row],[Sum of Margin]]/Table1[[#This Row],[Sum of Revenue]]</f>
        <v>0.10065295059751141</v>
      </c>
      <c r="AK121" s="31">
        <f>Table1[[#This Row],[Sum of Margin]]-Table1[[#This Row],[Sum of Commission Earned]]</f>
        <v>-226.40840000000003</v>
      </c>
    </row>
    <row r="122" spans="1:37" x14ac:dyDescent="0.25">
      <c r="A122" t="s">
        <v>308</v>
      </c>
      <c r="B122" s="30">
        <v>45778</v>
      </c>
      <c r="C122">
        <v>511987</v>
      </c>
      <c r="D122" s="31">
        <v>1754.07</v>
      </c>
      <c r="E122" s="31">
        <v>140.38999999999999</v>
      </c>
      <c r="F122" t="s">
        <v>33</v>
      </c>
      <c r="G122">
        <v>763043</v>
      </c>
      <c r="H122" t="s">
        <v>12</v>
      </c>
      <c r="I122" t="s">
        <v>34</v>
      </c>
      <c r="J122" t="s">
        <v>13</v>
      </c>
      <c r="K122" s="34">
        <f t="shared" si="6"/>
        <v>1174136.6400000001</v>
      </c>
      <c r="L122" s="29">
        <f>IF(I122="Product",IF(K122/'Commission Rate and Quota'!$D$4&lt;0.5,'Commission Rate and Quota'!$D$20,IF(K122/'Commission Rate and Quota'!$D$4&lt;0.75,'Commission Rate and Quota'!$D$21,IF(K122/'Commission Rate and Quota'!$D$4&lt;0.9,'Commission Rate and Quota'!$D$22,IF('Data (1 &amp; 2)'!K136/'Commission Rate and Quota'!$D$4&lt;1,'Commission Rate and Quota'!$D$23,IF('Data (1 &amp; 2)'!K136/'Commission Rate and Quota'!$D$4&lt;1.25,'Commission Rate and Quota'!$D$24,'Commission Rate and Quota'!$D$25))))),IF(K122/'Commission Rate and Quota'!$E$4&lt;0.5,'Commission Rate and Quota'!$E$20,IF(K122/'Commission Rate and Quota'!$E$4&lt;0.75,'Commission Rate and Quota'!$E$21,IF(K122/'Commission Rate and Quota'!$E$4&lt;0.9,'Commission Rate and Quota'!$E$22,IF(K122/'Commission Rate and Quota'!$E$4&lt;1,'Commission Rate and Quota'!$E$23,IF(K122/'Commission Rate and Quota'!$E$4&lt;1.25,'Commission Rate and Quota'!$E$24,'Commission Rate and Quota'!$E$25))))))</f>
        <v>0.05</v>
      </c>
      <c r="M122" s="34">
        <f t="shared" si="3"/>
        <v>87.703500000000005</v>
      </c>
      <c r="AE122" t="s">
        <v>302</v>
      </c>
      <c r="AF122">
        <v>2</v>
      </c>
      <c r="AG122">
        <v>39171.449999999997</v>
      </c>
      <c r="AH122">
        <v>2956.6</v>
      </c>
      <c r="AI122">
        <v>6267.4319999999998</v>
      </c>
      <c r="AJ122" s="29">
        <f>Table1[[#This Row],[Sum of Margin]]/Table1[[#This Row],[Sum of Revenue]]</f>
        <v>7.5478441569050939E-2</v>
      </c>
      <c r="AK122" s="31">
        <f>Table1[[#This Row],[Sum of Margin]]-Table1[[#This Row],[Sum of Commission Earned]]</f>
        <v>-3310.8319999999999</v>
      </c>
    </row>
    <row r="123" spans="1:37" x14ac:dyDescent="0.25">
      <c r="A123" t="s">
        <v>210</v>
      </c>
      <c r="B123" s="30">
        <v>45784</v>
      </c>
      <c r="C123">
        <v>167324</v>
      </c>
      <c r="D123" s="31">
        <v>43500</v>
      </c>
      <c r="E123" s="31">
        <v>3450</v>
      </c>
      <c r="F123" t="s">
        <v>33</v>
      </c>
      <c r="G123">
        <v>763043</v>
      </c>
      <c r="H123" t="s">
        <v>12</v>
      </c>
      <c r="I123" t="s">
        <v>34</v>
      </c>
      <c r="J123" t="s">
        <v>13</v>
      </c>
      <c r="K123" s="34">
        <f t="shared" si="6"/>
        <v>1217636.6400000001</v>
      </c>
      <c r="L123" s="29">
        <f>IF(I123="Product",IF(K123/'Commission Rate and Quota'!$D$4&lt;0.5,'Commission Rate and Quota'!$D$20,IF(K123/'Commission Rate and Quota'!$D$4&lt;0.75,'Commission Rate and Quota'!$D$21,IF(K123/'Commission Rate and Quota'!$D$4&lt;0.9,'Commission Rate and Quota'!$D$22,IF('Data (1 &amp; 2)'!K137/'Commission Rate and Quota'!$D$4&lt;1,'Commission Rate and Quota'!$D$23,IF('Data (1 &amp; 2)'!K137/'Commission Rate and Quota'!$D$4&lt;1.25,'Commission Rate and Quota'!$D$24,'Commission Rate and Quota'!$D$25))))),IF(K123/'Commission Rate and Quota'!$E$4&lt;0.5,'Commission Rate and Quota'!$E$20,IF(K123/'Commission Rate and Quota'!$E$4&lt;0.75,'Commission Rate and Quota'!$E$21,IF(K123/'Commission Rate and Quota'!$E$4&lt;0.9,'Commission Rate and Quota'!$E$22,IF(K123/'Commission Rate and Quota'!$E$4&lt;1,'Commission Rate and Quota'!$E$23,IF(K123/'Commission Rate and Quota'!$E$4&lt;1.25,'Commission Rate and Quota'!$E$24,'Commission Rate and Quota'!$E$25))))))</f>
        <v>0.05</v>
      </c>
      <c r="M123" s="34">
        <f t="shared" si="3"/>
        <v>2175</v>
      </c>
      <c r="AE123" t="s">
        <v>235</v>
      </c>
      <c r="AF123">
        <v>1</v>
      </c>
      <c r="AG123">
        <v>20640</v>
      </c>
      <c r="AH123">
        <v>3090</v>
      </c>
      <c r="AI123">
        <v>3302.4</v>
      </c>
      <c r="AJ123" s="29">
        <f>Table1[[#This Row],[Sum of Margin]]/Table1[[#This Row],[Sum of Revenue]]</f>
        <v>0.14970930232558138</v>
      </c>
      <c r="AK123" s="31">
        <f>Table1[[#This Row],[Sum of Margin]]-Table1[[#This Row],[Sum of Commission Earned]]</f>
        <v>-212.40000000000009</v>
      </c>
    </row>
    <row r="124" spans="1:37" x14ac:dyDescent="0.25">
      <c r="A124" t="s">
        <v>211</v>
      </c>
      <c r="B124" s="30">
        <v>45785</v>
      </c>
      <c r="C124">
        <v>167324</v>
      </c>
      <c r="D124" s="31">
        <v>98355.35</v>
      </c>
      <c r="E124" s="31">
        <v>9833.3799999999992</v>
      </c>
      <c r="F124" t="s">
        <v>33</v>
      </c>
      <c r="G124">
        <v>763043</v>
      </c>
      <c r="H124" t="s">
        <v>12</v>
      </c>
      <c r="I124" t="s">
        <v>34</v>
      </c>
      <c r="J124" t="s">
        <v>13</v>
      </c>
      <c r="K124" s="34">
        <f t="shared" si="6"/>
        <v>1315991.9900000002</v>
      </c>
      <c r="L124" s="29">
        <f>IF(I124="Product",IF(K124/'Commission Rate and Quota'!$D$4&lt;0.5,'Commission Rate and Quota'!$D$20,IF(K124/'Commission Rate and Quota'!$D$4&lt;0.75,'Commission Rate and Quota'!$D$21,IF(K124/'Commission Rate and Quota'!$D$4&lt;0.9,'Commission Rate and Quota'!$D$22,IF('Data (1 &amp; 2)'!K138/'Commission Rate and Quota'!$D$4&lt;1,'Commission Rate and Quota'!$D$23,IF('Data (1 &amp; 2)'!K138/'Commission Rate and Quota'!$D$4&lt;1.25,'Commission Rate and Quota'!$D$24,'Commission Rate and Quota'!$D$25))))),IF(K124/'Commission Rate and Quota'!$E$4&lt;0.5,'Commission Rate and Quota'!$E$20,IF(K124/'Commission Rate and Quota'!$E$4&lt;0.75,'Commission Rate and Quota'!$E$21,IF(K124/'Commission Rate and Quota'!$E$4&lt;0.9,'Commission Rate and Quota'!$E$22,IF(K124/'Commission Rate and Quota'!$E$4&lt;1,'Commission Rate and Quota'!$E$23,IF(K124/'Commission Rate and Quota'!$E$4&lt;1.25,'Commission Rate and Quota'!$E$24,'Commission Rate and Quota'!$E$25))))))</f>
        <v>0.05</v>
      </c>
      <c r="M124" s="34">
        <f t="shared" si="3"/>
        <v>4917.7675000000008</v>
      </c>
      <c r="AE124" t="s">
        <v>236</v>
      </c>
      <c r="AF124">
        <v>2</v>
      </c>
      <c r="AG124">
        <v>91857.63</v>
      </c>
      <c r="AH124">
        <v>2402.6999999999998</v>
      </c>
      <c r="AI124">
        <v>14697.220799999999</v>
      </c>
      <c r="AJ124" s="29">
        <f>Table1[[#This Row],[Sum of Margin]]/Table1[[#This Row],[Sum of Revenue]]</f>
        <v>2.6156781967921441E-2</v>
      </c>
      <c r="AK124" s="31">
        <f>Table1[[#This Row],[Sum of Margin]]-Table1[[#This Row],[Sum of Commission Earned]]</f>
        <v>-12294.520799999998</v>
      </c>
    </row>
    <row r="125" spans="1:37" x14ac:dyDescent="0.25">
      <c r="A125" t="s">
        <v>212</v>
      </c>
      <c r="B125" s="30">
        <v>45786</v>
      </c>
      <c r="C125">
        <v>167324</v>
      </c>
      <c r="D125" s="31">
        <v>1819.85</v>
      </c>
      <c r="E125" s="31">
        <v>0</v>
      </c>
      <c r="F125" t="s">
        <v>33</v>
      </c>
      <c r="G125">
        <v>763043</v>
      </c>
      <c r="H125" t="s">
        <v>12</v>
      </c>
      <c r="I125" t="s">
        <v>34</v>
      </c>
      <c r="J125" t="s">
        <v>13</v>
      </c>
      <c r="K125" s="34">
        <f t="shared" si="6"/>
        <v>1317811.8400000003</v>
      </c>
      <c r="L125" s="29">
        <f>IF(I125="Product",IF(K125/'Commission Rate and Quota'!$D$4&lt;0.5,'Commission Rate and Quota'!$D$20,IF(K125/'Commission Rate and Quota'!$D$4&lt;0.75,'Commission Rate and Quota'!$D$21,IF(K125/'Commission Rate and Quota'!$D$4&lt;0.9,'Commission Rate and Quota'!$D$22,IF('Data (1 &amp; 2)'!K139/'Commission Rate and Quota'!$D$4&lt;1,'Commission Rate and Quota'!$D$23,IF('Data (1 &amp; 2)'!K139/'Commission Rate and Quota'!$D$4&lt;1.25,'Commission Rate and Quota'!$D$24,'Commission Rate and Quota'!$D$25))))),IF(K125/'Commission Rate and Quota'!$E$4&lt;0.5,'Commission Rate and Quota'!$E$20,IF(K125/'Commission Rate and Quota'!$E$4&lt;0.75,'Commission Rate and Quota'!$E$21,IF(K125/'Commission Rate and Quota'!$E$4&lt;0.9,'Commission Rate and Quota'!$E$22,IF(K125/'Commission Rate and Quota'!$E$4&lt;1,'Commission Rate and Quota'!$E$23,IF(K125/'Commission Rate and Quota'!$E$4&lt;1.25,'Commission Rate and Quota'!$E$24,'Commission Rate and Quota'!$E$25))))))</f>
        <v>0.05</v>
      </c>
      <c r="M125" s="34">
        <f t="shared" si="3"/>
        <v>90.992500000000007</v>
      </c>
      <c r="AE125">
        <v>0.18000000000000002</v>
      </c>
      <c r="AF125">
        <v>23</v>
      </c>
      <c r="AG125">
        <v>1542612.2299999997</v>
      </c>
      <c r="AH125">
        <v>165753.37</v>
      </c>
      <c r="AI125">
        <v>277670.20140000002</v>
      </c>
      <c r="AJ125" s="29">
        <f>Table1[[#This Row],[Sum of Margin]]/Table1[[#This Row],[Sum of Revenue]]</f>
        <v>0.10744979637559338</v>
      </c>
      <c r="AK125" s="31">
        <f>Table1[[#This Row],[Sum of Margin]]-Table1[[#This Row],[Sum of Commission Earned]]</f>
        <v>-111916.83140000002</v>
      </c>
    </row>
    <row r="126" spans="1:37" x14ac:dyDescent="0.25">
      <c r="A126" t="s">
        <v>213</v>
      </c>
      <c r="B126" s="30">
        <v>45786</v>
      </c>
      <c r="C126">
        <v>167324</v>
      </c>
      <c r="D126" s="31">
        <v>4127.42</v>
      </c>
      <c r="E126" s="31">
        <v>93.1</v>
      </c>
      <c r="F126" t="s">
        <v>33</v>
      </c>
      <c r="G126">
        <v>763043</v>
      </c>
      <c r="H126" t="s">
        <v>12</v>
      </c>
      <c r="I126" t="s">
        <v>34</v>
      </c>
      <c r="J126" t="s">
        <v>13</v>
      </c>
      <c r="K126" s="34">
        <f t="shared" si="6"/>
        <v>1321939.2600000002</v>
      </c>
      <c r="L126" s="29">
        <f>IF(I126="Product",IF(K126/'Commission Rate and Quota'!$D$4&lt;0.5,'Commission Rate and Quota'!$D$20,IF(K126/'Commission Rate and Quota'!$D$4&lt;0.75,'Commission Rate and Quota'!$D$21,IF(K126/'Commission Rate and Quota'!$D$4&lt;0.9,'Commission Rate and Quota'!$D$22,IF('Data (1 &amp; 2)'!K140/'Commission Rate and Quota'!$D$4&lt;1,'Commission Rate and Quota'!$D$23,IF('Data (1 &amp; 2)'!K140/'Commission Rate and Quota'!$D$4&lt;1.25,'Commission Rate and Quota'!$D$24,'Commission Rate and Quota'!$D$25))))),IF(K126/'Commission Rate and Quota'!$E$4&lt;0.5,'Commission Rate and Quota'!$E$20,IF(K126/'Commission Rate and Quota'!$E$4&lt;0.75,'Commission Rate and Quota'!$E$21,IF(K126/'Commission Rate and Quota'!$E$4&lt;0.9,'Commission Rate and Quota'!$E$22,IF(K126/'Commission Rate and Quota'!$E$4&lt;1,'Commission Rate and Quota'!$E$23,IF(K126/'Commission Rate and Quota'!$E$4&lt;1.25,'Commission Rate and Quota'!$E$24,'Commission Rate and Quota'!$E$25))))))</f>
        <v>0.05</v>
      </c>
      <c r="M126" s="34">
        <f t="shared" si="3"/>
        <v>206.37100000000001</v>
      </c>
      <c r="AE126" t="s">
        <v>240</v>
      </c>
      <c r="AF126">
        <v>6</v>
      </c>
      <c r="AG126">
        <v>37508.31</v>
      </c>
      <c r="AH126">
        <v>795.67000000000007</v>
      </c>
      <c r="AI126">
        <v>6751.4958000000015</v>
      </c>
      <c r="AJ126" s="29">
        <f>Table1[[#This Row],[Sum of Margin]]/Table1[[#This Row],[Sum of Revenue]]</f>
        <v>2.1213165829118936E-2</v>
      </c>
      <c r="AK126" s="31">
        <f>Table1[[#This Row],[Sum of Margin]]-Table1[[#This Row],[Sum of Commission Earned]]</f>
        <v>-5955.8258000000014</v>
      </c>
    </row>
    <row r="127" spans="1:37" x14ac:dyDescent="0.25">
      <c r="A127" t="s">
        <v>213</v>
      </c>
      <c r="B127" s="30">
        <v>45786</v>
      </c>
      <c r="C127">
        <v>167324</v>
      </c>
      <c r="D127" s="31">
        <v>18620</v>
      </c>
      <c r="E127" s="31">
        <v>2520</v>
      </c>
      <c r="F127" t="s">
        <v>33</v>
      </c>
      <c r="G127">
        <v>763043</v>
      </c>
      <c r="H127" t="s">
        <v>12</v>
      </c>
      <c r="I127" t="s">
        <v>34</v>
      </c>
      <c r="J127" t="s">
        <v>13</v>
      </c>
      <c r="K127" s="34">
        <f t="shared" si="6"/>
        <v>1340559.2600000002</v>
      </c>
      <c r="L127" s="29">
        <f>IF(I127="Product",IF(K127/'Commission Rate and Quota'!$D$4&lt;0.5,'Commission Rate and Quota'!$D$20,IF(K127/'Commission Rate and Quota'!$D$4&lt;0.75,'Commission Rate and Quota'!$D$21,IF(K127/'Commission Rate and Quota'!$D$4&lt;0.9,'Commission Rate and Quota'!$D$22,IF('Data (1 &amp; 2)'!K141/'Commission Rate and Quota'!$D$4&lt;1,'Commission Rate and Quota'!$D$23,IF('Data (1 &amp; 2)'!K141/'Commission Rate and Quota'!$D$4&lt;1.25,'Commission Rate and Quota'!$D$24,'Commission Rate and Quota'!$D$25))))),IF(K127/'Commission Rate and Quota'!$E$4&lt;0.5,'Commission Rate and Quota'!$E$20,IF(K127/'Commission Rate and Quota'!$E$4&lt;0.75,'Commission Rate and Quota'!$E$21,IF(K127/'Commission Rate and Quota'!$E$4&lt;0.9,'Commission Rate and Quota'!$E$22,IF(K127/'Commission Rate and Quota'!$E$4&lt;1,'Commission Rate and Quota'!$E$23,IF(K127/'Commission Rate and Quota'!$E$4&lt;1.25,'Commission Rate and Quota'!$E$24,'Commission Rate and Quota'!$E$25))))))</f>
        <v>0.05</v>
      </c>
      <c r="M127" s="34">
        <f t="shared" si="3"/>
        <v>931</v>
      </c>
      <c r="AE127" t="s">
        <v>241</v>
      </c>
      <c r="AF127">
        <v>4</v>
      </c>
      <c r="AG127">
        <v>493224.34</v>
      </c>
      <c r="AH127">
        <v>52246.240000000005</v>
      </c>
      <c r="AI127">
        <v>88780.381200000003</v>
      </c>
      <c r="AJ127" s="29">
        <f>Table1[[#This Row],[Sum of Margin]]/Table1[[#This Row],[Sum of Revenue]]</f>
        <v>0.10592794345875145</v>
      </c>
      <c r="AK127" s="31">
        <f>Table1[[#This Row],[Sum of Margin]]-Table1[[#This Row],[Sum of Commission Earned]]</f>
        <v>-36534.141199999998</v>
      </c>
    </row>
    <row r="128" spans="1:37" x14ac:dyDescent="0.25">
      <c r="A128" t="s">
        <v>213</v>
      </c>
      <c r="B128" s="30">
        <v>45786</v>
      </c>
      <c r="C128">
        <v>167324</v>
      </c>
      <c r="D128" s="31">
        <v>6171.2</v>
      </c>
      <c r="E128" s="31">
        <v>141.86000000000001</v>
      </c>
      <c r="F128" t="s">
        <v>33</v>
      </c>
      <c r="G128">
        <v>763043</v>
      </c>
      <c r="H128" t="s">
        <v>12</v>
      </c>
      <c r="I128" t="s">
        <v>34</v>
      </c>
      <c r="J128" t="s">
        <v>13</v>
      </c>
      <c r="K128" s="34">
        <f t="shared" si="6"/>
        <v>1346730.4600000002</v>
      </c>
      <c r="L128" s="29">
        <f>IF(I128="Product",IF(K128/'Commission Rate and Quota'!$D$4&lt;0.5,'Commission Rate and Quota'!$D$20,IF(K128/'Commission Rate and Quota'!$D$4&lt;0.75,'Commission Rate and Quota'!$D$21,IF(K128/'Commission Rate and Quota'!$D$4&lt;0.9,'Commission Rate and Quota'!$D$22,IF('Data (1 &amp; 2)'!K142/'Commission Rate and Quota'!$D$4&lt;1,'Commission Rate and Quota'!$D$23,IF('Data (1 &amp; 2)'!K142/'Commission Rate and Quota'!$D$4&lt;1.25,'Commission Rate and Quota'!$D$24,'Commission Rate and Quota'!$D$25))))),IF(K128/'Commission Rate and Quota'!$E$4&lt;0.5,'Commission Rate and Quota'!$E$20,IF(K128/'Commission Rate and Quota'!$E$4&lt;0.75,'Commission Rate and Quota'!$E$21,IF(K128/'Commission Rate and Quota'!$E$4&lt;0.9,'Commission Rate and Quota'!$E$22,IF(K128/'Commission Rate and Quota'!$E$4&lt;1,'Commission Rate and Quota'!$E$23,IF(K128/'Commission Rate and Quota'!$E$4&lt;1.25,'Commission Rate and Quota'!$E$24,'Commission Rate and Quota'!$E$25))))))</f>
        <v>0.05</v>
      </c>
      <c r="M128" s="34">
        <f t="shared" si="3"/>
        <v>308.56</v>
      </c>
      <c r="AE128" t="s">
        <v>238</v>
      </c>
      <c r="AF128">
        <v>2</v>
      </c>
      <c r="AG128">
        <v>24550</v>
      </c>
      <c r="AH128">
        <v>11601.67</v>
      </c>
      <c r="AI128">
        <v>4419.0000000000009</v>
      </c>
      <c r="AJ128" s="29">
        <f>Table1[[#This Row],[Sum of Margin]]/Table1[[#This Row],[Sum of Revenue]]</f>
        <v>0.47257311608961305</v>
      </c>
      <c r="AK128" s="31">
        <f>Table1[[#This Row],[Sum of Margin]]-Table1[[#This Row],[Sum of Commission Earned]]</f>
        <v>7182.6699999999992</v>
      </c>
    </row>
    <row r="129" spans="1:37" x14ac:dyDescent="0.25">
      <c r="A129" t="s">
        <v>213</v>
      </c>
      <c r="B129" s="30">
        <v>45786</v>
      </c>
      <c r="C129">
        <v>167324</v>
      </c>
      <c r="D129" s="31">
        <v>1323.83</v>
      </c>
      <c r="E129" s="31">
        <v>0</v>
      </c>
      <c r="F129" t="s">
        <v>33</v>
      </c>
      <c r="G129">
        <v>763043</v>
      </c>
      <c r="H129" t="s">
        <v>12</v>
      </c>
      <c r="I129" t="s">
        <v>34</v>
      </c>
      <c r="J129" t="s">
        <v>13</v>
      </c>
      <c r="K129" s="34">
        <f t="shared" si="6"/>
        <v>1348054.2900000003</v>
      </c>
      <c r="L129" s="29">
        <f>IF(I129="Product",IF(K129/'Commission Rate and Quota'!$D$4&lt;0.5,'Commission Rate and Quota'!$D$20,IF(K129/'Commission Rate and Quota'!$D$4&lt;0.75,'Commission Rate and Quota'!$D$21,IF(K129/'Commission Rate and Quota'!$D$4&lt;0.9,'Commission Rate and Quota'!$D$22,IF('Data (1 &amp; 2)'!K143/'Commission Rate and Quota'!$D$4&lt;1,'Commission Rate and Quota'!$D$23,IF('Data (1 &amp; 2)'!K143/'Commission Rate and Quota'!$D$4&lt;1.25,'Commission Rate and Quota'!$D$24,'Commission Rate and Quota'!$D$25))))),IF(K129/'Commission Rate and Quota'!$E$4&lt;0.5,'Commission Rate and Quota'!$E$20,IF(K129/'Commission Rate and Quota'!$E$4&lt;0.75,'Commission Rate and Quota'!$E$21,IF(K129/'Commission Rate and Quota'!$E$4&lt;0.9,'Commission Rate and Quota'!$E$22,IF(K129/'Commission Rate and Quota'!$E$4&lt;1,'Commission Rate and Quota'!$E$23,IF(K129/'Commission Rate and Quota'!$E$4&lt;1.25,'Commission Rate and Quota'!$E$24,'Commission Rate and Quota'!$E$25))))))</f>
        <v>0.05</v>
      </c>
      <c r="M129" s="34">
        <f t="shared" si="3"/>
        <v>66.191500000000005</v>
      </c>
      <c r="AE129" t="s">
        <v>239</v>
      </c>
      <c r="AF129">
        <v>4</v>
      </c>
      <c r="AG129">
        <v>348733.2</v>
      </c>
      <c r="AH129">
        <v>24600.510000000002</v>
      </c>
      <c r="AI129">
        <v>62771.97600000001</v>
      </c>
      <c r="AJ129" s="29">
        <f>Table1[[#This Row],[Sum of Margin]]/Table1[[#This Row],[Sum of Revenue]]</f>
        <v>7.0542494950294382E-2</v>
      </c>
      <c r="AK129" s="31">
        <f>Table1[[#This Row],[Sum of Margin]]-Table1[[#This Row],[Sum of Commission Earned]]</f>
        <v>-38171.466000000008</v>
      </c>
    </row>
    <row r="130" spans="1:37" x14ac:dyDescent="0.25">
      <c r="A130" t="s">
        <v>309</v>
      </c>
      <c r="B130" s="30">
        <v>45788</v>
      </c>
      <c r="C130">
        <v>535082</v>
      </c>
      <c r="D130" s="31">
        <v>500</v>
      </c>
      <c r="E130" s="31">
        <v>0</v>
      </c>
      <c r="F130" t="s">
        <v>33</v>
      </c>
      <c r="G130">
        <v>763043</v>
      </c>
      <c r="H130" t="s">
        <v>12</v>
      </c>
      <c r="I130" t="s">
        <v>34</v>
      </c>
      <c r="J130" t="s">
        <v>13</v>
      </c>
      <c r="K130" s="34">
        <f t="shared" si="6"/>
        <v>1348554.2900000003</v>
      </c>
      <c r="L130" s="29">
        <f>IF(I130="Product",IF(K130/'Commission Rate and Quota'!$D$4&lt;0.5,'Commission Rate and Quota'!$D$20,IF(K130/'Commission Rate and Quota'!$D$4&lt;0.75,'Commission Rate and Quota'!$D$21,IF(K130/'Commission Rate and Quota'!$D$4&lt;0.9,'Commission Rate and Quota'!$D$22,IF('Data (1 &amp; 2)'!K144/'Commission Rate and Quota'!$D$4&lt;1,'Commission Rate and Quota'!$D$23,IF('Data (1 &amp; 2)'!K144/'Commission Rate and Quota'!$D$4&lt;1.25,'Commission Rate and Quota'!$D$24,'Commission Rate and Quota'!$D$25))))),IF(K130/'Commission Rate and Quota'!$E$4&lt;0.5,'Commission Rate and Quota'!$E$20,IF(K130/'Commission Rate and Quota'!$E$4&lt;0.75,'Commission Rate and Quota'!$E$21,IF(K130/'Commission Rate and Quota'!$E$4&lt;0.9,'Commission Rate and Quota'!$E$22,IF(K130/'Commission Rate and Quota'!$E$4&lt;1,'Commission Rate and Quota'!$E$23,IF(K130/'Commission Rate and Quota'!$E$4&lt;1.25,'Commission Rate and Quota'!$E$24,'Commission Rate and Quota'!$E$25))))))</f>
        <v>0.05</v>
      </c>
      <c r="M130" s="34">
        <f t="shared" ref="M130:M193" si="7">L130*D130</f>
        <v>25</v>
      </c>
      <c r="AE130" t="s">
        <v>243</v>
      </c>
      <c r="AF130">
        <v>2</v>
      </c>
      <c r="AG130">
        <v>76858.39</v>
      </c>
      <c r="AH130">
        <v>9795.01</v>
      </c>
      <c r="AI130">
        <v>13834.510200000002</v>
      </c>
      <c r="AJ130" s="29">
        <f>Table1[[#This Row],[Sum of Margin]]/Table1[[#This Row],[Sum of Revenue]]</f>
        <v>0.12744230005338389</v>
      </c>
      <c r="AK130" s="31">
        <f>Table1[[#This Row],[Sum of Margin]]-Table1[[#This Row],[Sum of Commission Earned]]</f>
        <v>-4039.5002000000022</v>
      </c>
    </row>
    <row r="131" spans="1:37" x14ac:dyDescent="0.25">
      <c r="A131" t="s">
        <v>309</v>
      </c>
      <c r="B131" s="30">
        <v>45788</v>
      </c>
      <c r="C131">
        <v>535082</v>
      </c>
      <c r="D131" s="31">
        <v>2.83</v>
      </c>
      <c r="E131" s="31">
        <v>0</v>
      </c>
      <c r="F131" t="s">
        <v>33</v>
      </c>
      <c r="G131">
        <v>763043</v>
      </c>
      <c r="H131" t="s">
        <v>12</v>
      </c>
      <c r="I131" t="s">
        <v>34</v>
      </c>
      <c r="J131" t="s">
        <v>13</v>
      </c>
      <c r="K131" s="34">
        <f t="shared" si="6"/>
        <v>1348557.1200000003</v>
      </c>
      <c r="L131" s="29">
        <f>IF(I131="Product",IF(K131/'Commission Rate and Quota'!$D$4&lt;0.5,'Commission Rate and Quota'!$D$20,IF(K131/'Commission Rate and Quota'!$D$4&lt;0.75,'Commission Rate and Quota'!$D$21,IF(K131/'Commission Rate and Quota'!$D$4&lt;0.9,'Commission Rate and Quota'!$D$22,IF('Data (1 &amp; 2)'!K145/'Commission Rate and Quota'!$D$4&lt;1,'Commission Rate and Quota'!$D$23,IF('Data (1 &amp; 2)'!K145/'Commission Rate and Quota'!$D$4&lt;1.25,'Commission Rate and Quota'!$D$24,'Commission Rate and Quota'!$D$25))))),IF(K131/'Commission Rate and Quota'!$E$4&lt;0.5,'Commission Rate and Quota'!$E$20,IF(K131/'Commission Rate and Quota'!$E$4&lt;0.75,'Commission Rate and Quota'!$E$21,IF(K131/'Commission Rate and Quota'!$E$4&lt;0.9,'Commission Rate and Quota'!$E$22,IF(K131/'Commission Rate and Quota'!$E$4&lt;1,'Commission Rate and Quota'!$E$23,IF(K131/'Commission Rate and Quota'!$E$4&lt;1.25,'Commission Rate and Quota'!$E$24,'Commission Rate and Quota'!$E$25))))))</f>
        <v>0.05</v>
      </c>
      <c r="M131" s="34">
        <f t="shared" si="7"/>
        <v>0.14150000000000001</v>
      </c>
      <c r="AE131" t="s">
        <v>244</v>
      </c>
      <c r="AF131">
        <v>3</v>
      </c>
      <c r="AG131">
        <v>426325.31</v>
      </c>
      <c r="AH131">
        <v>48483.86</v>
      </c>
      <c r="AI131">
        <v>76738.555800000002</v>
      </c>
      <c r="AJ131" s="29">
        <f>Table1[[#This Row],[Sum of Margin]]/Table1[[#This Row],[Sum of Revenue]]</f>
        <v>0.11372503312083442</v>
      </c>
      <c r="AK131" s="31">
        <f>Table1[[#This Row],[Sum of Margin]]-Table1[[#This Row],[Sum of Commission Earned]]</f>
        <v>-28254.695800000001</v>
      </c>
    </row>
    <row r="132" spans="1:37" x14ac:dyDescent="0.25">
      <c r="A132" t="s">
        <v>214</v>
      </c>
      <c r="B132" s="30">
        <v>45799</v>
      </c>
      <c r="C132">
        <v>167324</v>
      </c>
      <c r="D132" s="31">
        <v>213026.12</v>
      </c>
      <c r="E132" s="31">
        <v>13085.12</v>
      </c>
      <c r="F132" t="s">
        <v>33</v>
      </c>
      <c r="G132">
        <v>763043</v>
      </c>
      <c r="H132" t="s">
        <v>12</v>
      </c>
      <c r="I132" t="s">
        <v>34</v>
      </c>
      <c r="J132" t="s">
        <v>13</v>
      </c>
      <c r="K132" s="34">
        <f t="shared" si="6"/>
        <v>1561583.2400000002</v>
      </c>
      <c r="L132" s="29">
        <f>IF(I132="Product",IF(K132/'Commission Rate and Quota'!$D$4&lt;0.5,'Commission Rate and Quota'!$D$20,IF(K132/'Commission Rate and Quota'!$D$4&lt;0.75,'Commission Rate and Quota'!$D$21,IF(K132/'Commission Rate and Quota'!$D$4&lt;0.9,'Commission Rate and Quota'!$D$22,IF('Data (1 &amp; 2)'!K146/'Commission Rate and Quota'!$D$4&lt;1,'Commission Rate and Quota'!$D$23,IF('Data (1 &amp; 2)'!K146/'Commission Rate and Quota'!$D$4&lt;1.25,'Commission Rate and Quota'!$D$24,'Commission Rate and Quota'!$D$25))))),IF(K132/'Commission Rate and Quota'!$E$4&lt;0.5,'Commission Rate and Quota'!$E$20,IF(K132/'Commission Rate and Quota'!$E$4&lt;0.75,'Commission Rate and Quota'!$E$21,IF(K132/'Commission Rate and Quota'!$E$4&lt;0.9,'Commission Rate and Quota'!$E$22,IF(K132/'Commission Rate and Quota'!$E$4&lt;1,'Commission Rate and Quota'!$E$23,IF(K132/'Commission Rate and Quota'!$E$4&lt;1.25,'Commission Rate and Quota'!$E$24,'Commission Rate and Quota'!$E$25))))))</f>
        <v>0.05</v>
      </c>
      <c r="M132" s="34">
        <f t="shared" si="7"/>
        <v>10651.306</v>
      </c>
      <c r="AE132" t="s">
        <v>242</v>
      </c>
      <c r="AF132">
        <v>2</v>
      </c>
      <c r="AG132">
        <v>135412.68000000002</v>
      </c>
      <c r="AH132">
        <v>18230.41</v>
      </c>
      <c r="AI132">
        <v>24374.282400000007</v>
      </c>
      <c r="AJ132" s="29">
        <f>Table1[[#This Row],[Sum of Margin]]/Table1[[#This Row],[Sum of Revenue]]</f>
        <v>0.13462852961775806</v>
      </c>
      <c r="AK132" s="31">
        <f>Table1[[#This Row],[Sum of Margin]]-Table1[[#This Row],[Sum of Commission Earned]]</f>
        <v>-6143.8724000000075</v>
      </c>
    </row>
    <row r="133" spans="1:37" x14ac:dyDescent="0.25">
      <c r="A133" t="s">
        <v>214</v>
      </c>
      <c r="B133" s="30">
        <v>45799</v>
      </c>
      <c r="C133">
        <v>167324</v>
      </c>
      <c r="D133" s="31">
        <v>44091.6</v>
      </c>
      <c r="E133" s="31">
        <v>1013.6</v>
      </c>
      <c r="F133" t="s">
        <v>33</v>
      </c>
      <c r="G133">
        <v>763043</v>
      </c>
      <c r="H133" t="s">
        <v>12</v>
      </c>
      <c r="I133" t="s">
        <v>34</v>
      </c>
      <c r="J133" t="s">
        <v>13</v>
      </c>
      <c r="K133" s="34">
        <f t="shared" si="6"/>
        <v>1605674.8400000003</v>
      </c>
      <c r="L133" s="29">
        <f>IF(I133="Product",IF(K133/'Commission Rate and Quota'!$D$4&lt;0.5,'Commission Rate and Quota'!$D$20,IF(K133/'Commission Rate and Quota'!$D$4&lt;0.75,'Commission Rate and Quota'!$D$21,IF(K133/'Commission Rate and Quota'!$D$4&lt;0.9,'Commission Rate and Quota'!$D$22,IF('Data (1 &amp; 2)'!K147/'Commission Rate and Quota'!$D$4&lt;1,'Commission Rate and Quota'!$D$23,IF('Data (1 &amp; 2)'!K147/'Commission Rate and Quota'!$D$4&lt;1.25,'Commission Rate and Quota'!$D$24,'Commission Rate and Quota'!$D$25))))),IF(K133/'Commission Rate and Quota'!$E$4&lt;0.5,'Commission Rate and Quota'!$E$20,IF(K133/'Commission Rate and Quota'!$E$4&lt;0.75,'Commission Rate and Quota'!$E$21,IF(K133/'Commission Rate and Quota'!$E$4&lt;0.9,'Commission Rate and Quota'!$E$22,IF(K133/'Commission Rate and Quota'!$E$4&lt;1,'Commission Rate and Quota'!$E$23,IF(K133/'Commission Rate and Quota'!$E$4&lt;1.25,'Commission Rate and Quota'!$E$24,'Commission Rate and Quota'!$E$25))))))</f>
        <v>0.05</v>
      </c>
      <c r="M133" s="34">
        <f t="shared" si="7"/>
        <v>2204.58</v>
      </c>
      <c r="AE133" t="s">
        <v>14</v>
      </c>
      <c r="AF133">
        <v>156</v>
      </c>
      <c r="AG133">
        <v>4648053.07</v>
      </c>
      <c r="AH133">
        <v>520585.6700000001</v>
      </c>
      <c r="AI133">
        <v>535201.29540000006</v>
      </c>
      <c r="AJ133" s="29">
        <f>Table1[[#This Row],[Sum of Margin]]/Table1[[#This Row],[Sum of Revenue]]</f>
        <v>0.11200080166038209</v>
      </c>
      <c r="AK133" s="31">
        <f>Table1[[#This Row],[Sum of Margin]]-Table1[[#This Row],[Sum of Commission Earned]]</f>
        <v>-14615.625399999961</v>
      </c>
    </row>
    <row r="134" spans="1:37" x14ac:dyDescent="0.25">
      <c r="A134" t="s">
        <v>214</v>
      </c>
      <c r="B134" s="30">
        <v>45799</v>
      </c>
      <c r="C134">
        <v>167324</v>
      </c>
      <c r="D134" s="31">
        <v>11463.05</v>
      </c>
      <c r="E134" s="31">
        <v>0</v>
      </c>
      <c r="F134" t="s">
        <v>33</v>
      </c>
      <c r="G134">
        <v>763043</v>
      </c>
      <c r="H134" t="s">
        <v>12</v>
      </c>
      <c r="I134" t="s">
        <v>34</v>
      </c>
      <c r="J134" t="s">
        <v>13</v>
      </c>
      <c r="K134" s="34">
        <f t="shared" si="6"/>
        <v>1617137.8900000004</v>
      </c>
      <c r="L134" s="29">
        <f>IF(I134="Product",IF(K134/'Commission Rate and Quota'!$D$4&lt;0.5,'Commission Rate and Quota'!$D$20,IF(K134/'Commission Rate and Quota'!$D$4&lt;0.75,'Commission Rate and Quota'!$D$21,IF(K134/'Commission Rate and Quota'!$D$4&lt;0.9,'Commission Rate and Quota'!$D$22,IF('Data (1 &amp; 2)'!K148/'Commission Rate and Quota'!$D$4&lt;1,'Commission Rate and Quota'!$D$23,IF('Data (1 &amp; 2)'!K148/'Commission Rate and Quota'!$D$4&lt;1.25,'Commission Rate and Quota'!$D$24,'Commission Rate and Quota'!$D$25))))),IF(K134/'Commission Rate and Quota'!$E$4&lt;0.5,'Commission Rate and Quota'!$E$20,IF(K134/'Commission Rate and Quota'!$E$4&lt;0.75,'Commission Rate and Quota'!$E$21,IF(K134/'Commission Rate and Quota'!$E$4&lt;0.9,'Commission Rate and Quota'!$E$22,IF(K134/'Commission Rate and Quota'!$E$4&lt;1,'Commission Rate and Quota'!$E$23,IF(K134/'Commission Rate and Quota'!$E$4&lt;1.25,'Commission Rate and Quota'!$E$24,'Commission Rate and Quota'!$E$25))))))</f>
        <v>0.05</v>
      </c>
      <c r="M134" s="34">
        <f t="shared" si="7"/>
        <v>573.15250000000003</v>
      </c>
      <c r="AE134">
        <v>7.0000000000000007E-2</v>
      </c>
      <c r="AF134">
        <v>80</v>
      </c>
      <c r="AG134">
        <v>1557504.39</v>
      </c>
      <c r="AH134">
        <v>183905.16000000003</v>
      </c>
      <c r="AI134">
        <v>109025.30730000003</v>
      </c>
      <c r="AJ134" s="29">
        <f>Table1[[#This Row],[Sum of Margin]]/Table1[[#This Row],[Sum of Revenue]]</f>
        <v>0.11807681646406148</v>
      </c>
      <c r="AK134" s="31">
        <f>Table1[[#This Row],[Sum of Margin]]-Table1[[#This Row],[Sum of Commission Earned]]</f>
        <v>74879.852700000003</v>
      </c>
    </row>
    <row r="135" spans="1:37" x14ac:dyDescent="0.25">
      <c r="A135" t="s">
        <v>35</v>
      </c>
      <c r="B135" s="30">
        <v>45827</v>
      </c>
      <c r="C135">
        <v>12348</v>
      </c>
      <c r="D135" s="31">
        <v>5573.62</v>
      </c>
      <c r="E135" s="31">
        <v>501.62</v>
      </c>
      <c r="F135" t="s">
        <v>33</v>
      </c>
      <c r="G135">
        <v>763043</v>
      </c>
      <c r="H135" t="s">
        <v>12</v>
      </c>
      <c r="I135" t="s">
        <v>34</v>
      </c>
      <c r="J135" t="s">
        <v>13</v>
      </c>
      <c r="K135" s="34">
        <f t="shared" si="6"/>
        <v>1622711.5100000005</v>
      </c>
      <c r="L135" s="29">
        <f>IF(I135="Product",IF(K135/'Commission Rate and Quota'!$D$4&lt;0.5,'Commission Rate and Quota'!$D$20,IF(K135/'Commission Rate and Quota'!$D$4&lt;0.75,'Commission Rate and Quota'!$D$21,IF(K135/'Commission Rate and Quota'!$D$4&lt;0.9,'Commission Rate and Quota'!$D$22,IF('Data (1 &amp; 2)'!K149/'Commission Rate and Quota'!$D$4&lt;1,'Commission Rate and Quota'!$D$23,IF('Data (1 &amp; 2)'!K149/'Commission Rate and Quota'!$D$4&lt;1.25,'Commission Rate and Quota'!$D$24,'Commission Rate and Quota'!$D$25))))),IF(K135/'Commission Rate and Quota'!$E$4&lt;0.5,'Commission Rate and Quota'!$E$20,IF(K135/'Commission Rate and Quota'!$E$4&lt;0.75,'Commission Rate and Quota'!$E$21,IF(K135/'Commission Rate and Quota'!$E$4&lt;0.9,'Commission Rate and Quota'!$E$22,IF(K135/'Commission Rate and Quota'!$E$4&lt;1,'Commission Rate and Quota'!$E$23,IF(K135/'Commission Rate and Quota'!$E$4&lt;1.25,'Commission Rate and Quota'!$E$24,'Commission Rate and Quota'!$E$25))))))</f>
        <v>0.05</v>
      </c>
      <c r="M135" s="34">
        <f t="shared" si="7"/>
        <v>278.68099999999998</v>
      </c>
      <c r="AE135" t="s">
        <v>186</v>
      </c>
      <c r="AF135">
        <v>3</v>
      </c>
      <c r="AG135">
        <v>238.20999999999998</v>
      </c>
      <c r="AH135">
        <v>3.16</v>
      </c>
      <c r="AI135">
        <v>16.674700000000001</v>
      </c>
      <c r="AJ135" s="29">
        <f>Table1[[#This Row],[Sum of Margin]]/Table1[[#This Row],[Sum of Revenue]]</f>
        <v>1.3265605977918645E-2</v>
      </c>
      <c r="AK135" s="31">
        <f>Table1[[#This Row],[Sum of Margin]]-Table1[[#This Row],[Sum of Commission Earned]]</f>
        <v>-13.514700000000001</v>
      </c>
    </row>
    <row r="136" spans="1:37" x14ac:dyDescent="0.25">
      <c r="A136" t="s">
        <v>301</v>
      </c>
      <c r="B136" s="30">
        <v>45835</v>
      </c>
      <c r="C136">
        <v>398599</v>
      </c>
      <c r="D136" s="31">
        <v>4350</v>
      </c>
      <c r="E136" s="31">
        <v>361.5</v>
      </c>
      <c r="F136" t="s">
        <v>33</v>
      </c>
      <c r="G136">
        <v>763043</v>
      </c>
      <c r="H136" t="s">
        <v>12</v>
      </c>
      <c r="I136" t="s">
        <v>34</v>
      </c>
      <c r="J136" t="s">
        <v>13</v>
      </c>
      <c r="K136" s="34">
        <f t="shared" si="6"/>
        <v>1627061.5100000005</v>
      </c>
      <c r="L136" s="29">
        <f>IF(I136="Product",IF(K136/'Commission Rate and Quota'!$D$4&lt;0.5,'Commission Rate and Quota'!$D$20,IF(K136/'Commission Rate and Quota'!$D$4&lt;0.75,'Commission Rate and Quota'!$D$21,IF(K136/'Commission Rate and Quota'!$D$4&lt;0.9,'Commission Rate and Quota'!$D$22,IF('Data (1 &amp; 2)'!K150/'Commission Rate and Quota'!$D$4&lt;1,'Commission Rate and Quota'!$D$23,IF('Data (1 &amp; 2)'!K150/'Commission Rate and Quota'!$D$4&lt;1.25,'Commission Rate and Quota'!$D$24,'Commission Rate and Quota'!$D$25))))),IF(K136/'Commission Rate and Quota'!$E$4&lt;0.5,'Commission Rate and Quota'!$E$20,IF(K136/'Commission Rate and Quota'!$E$4&lt;0.75,'Commission Rate and Quota'!$E$21,IF(K136/'Commission Rate and Quota'!$E$4&lt;0.9,'Commission Rate and Quota'!$E$22,IF(K136/'Commission Rate and Quota'!$E$4&lt;1,'Commission Rate and Quota'!$E$23,IF(K136/'Commission Rate and Quota'!$E$4&lt;1.25,'Commission Rate and Quota'!$E$24,'Commission Rate and Quota'!$E$25))))))</f>
        <v>0.05</v>
      </c>
      <c r="M136" s="34">
        <f t="shared" si="7"/>
        <v>217.5</v>
      </c>
      <c r="AE136" t="s">
        <v>177</v>
      </c>
      <c r="AF136">
        <v>1</v>
      </c>
      <c r="AG136">
        <v>2250</v>
      </c>
      <c r="AH136">
        <v>450</v>
      </c>
      <c r="AI136">
        <v>157.50000000000003</v>
      </c>
      <c r="AJ136" s="29">
        <f>Table1[[#This Row],[Sum of Margin]]/Table1[[#This Row],[Sum of Revenue]]</f>
        <v>0.2</v>
      </c>
      <c r="AK136" s="31">
        <f>Table1[[#This Row],[Sum of Margin]]-Table1[[#This Row],[Sum of Commission Earned]]</f>
        <v>292.5</v>
      </c>
    </row>
    <row r="137" spans="1:37" x14ac:dyDescent="0.25">
      <c r="A137" t="s">
        <v>301</v>
      </c>
      <c r="B137" s="30">
        <v>45835</v>
      </c>
      <c r="C137">
        <v>398599</v>
      </c>
      <c r="D137" s="31">
        <v>250.13</v>
      </c>
      <c r="E137" s="31">
        <v>0</v>
      </c>
      <c r="F137" t="s">
        <v>33</v>
      </c>
      <c r="G137">
        <v>763043</v>
      </c>
      <c r="H137" t="s">
        <v>12</v>
      </c>
      <c r="I137" t="s">
        <v>34</v>
      </c>
      <c r="J137" t="s">
        <v>13</v>
      </c>
      <c r="K137" s="34">
        <f t="shared" si="6"/>
        <v>1627311.6400000004</v>
      </c>
      <c r="L137" s="29">
        <f>IF(I137="Product",IF(K137/'Commission Rate and Quota'!$D$4&lt;0.5,'Commission Rate and Quota'!$D$20,IF(K137/'Commission Rate and Quota'!$D$4&lt;0.75,'Commission Rate and Quota'!$D$21,IF(K137/'Commission Rate and Quota'!$D$4&lt;0.9,'Commission Rate and Quota'!$D$22,IF('Data (1 &amp; 2)'!K151/'Commission Rate and Quota'!$D$4&lt;1,'Commission Rate and Quota'!$D$23,IF('Data (1 &amp; 2)'!K151/'Commission Rate and Quota'!$D$4&lt;1.25,'Commission Rate and Quota'!$D$24,'Commission Rate and Quota'!$D$25))))),IF(K137/'Commission Rate and Quota'!$E$4&lt;0.5,'Commission Rate and Quota'!$E$20,IF(K137/'Commission Rate and Quota'!$E$4&lt;0.75,'Commission Rate and Quota'!$E$21,IF(K137/'Commission Rate and Quota'!$E$4&lt;0.9,'Commission Rate and Quota'!$E$22,IF(K137/'Commission Rate and Quota'!$E$4&lt;1,'Commission Rate and Quota'!$E$23,IF(K137/'Commission Rate and Quota'!$E$4&lt;1.25,'Commission Rate and Quota'!$E$24,'Commission Rate and Quota'!$E$25))))))</f>
        <v>0.05</v>
      </c>
      <c r="M137" s="34">
        <f t="shared" si="7"/>
        <v>12.506500000000001</v>
      </c>
      <c r="AE137" t="s">
        <v>278</v>
      </c>
      <c r="AF137">
        <v>3</v>
      </c>
      <c r="AG137">
        <v>10637.02</v>
      </c>
      <c r="AH137">
        <v>1827.3600000000001</v>
      </c>
      <c r="AI137">
        <v>744.59140000000002</v>
      </c>
      <c r="AJ137" s="29">
        <f>Table1[[#This Row],[Sum of Margin]]/Table1[[#This Row],[Sum of Revenue]]</f>
        <v>0.17179247571218256</v>
      </c>
      <c r="AK137" s="31">
        <f>Table1[[#This Row],[Sum of Margin]]-Table1[[#This Row],[Sum of Commission Earned]]</f>
        <v>1082.7686000000001</v>
      </c>
    </row>
    <row r="138" spans="1:37" x14ac:dyDescent="0.25">
      <c r="A138" t="s">
        <v>215</v>
      </c>
      <c r="B138" s="30">
        <v>45841</v>
      </c>
      <c r="C138">
        <v>167324</v>
      </c>
      <c r="D138" s="31">
        <v>80598</v>
      </c>
      <c r="E138" s="31">
        <v>7580</v>
      </c>
      <c r="F138" t="s">
        <v>33</v>
      </c>
      <c r="G138">
        <v>763043</v>
      </c>
      <c r="H138" t="s">
        <v>12</v>
      </c>
      <c r="I138" t="s">
        <v>34</v>
      </c>
      <c r="J138" t="s">
        <v>13</v>
      </c>
      <c r="K138" s="34">
        <f t="shared" si="6"/>
        <v>1707909.6400000004</v>
      </c>
      <c r="L138" s="29">
        <f>IF(I138="Product",IF(K138/'Commission Rate and Quota'!$D$4&lt;0.5,'Commission Rate and Quota'!$D$20,IF(K138/'Commission Rate and Quota'!$D$4&lt;0.75,'Commission Rate and Quota'!$D$21,IF(K138/'Commission Rate and Quota'!$D$4&lt;0.9,'Commission Rate and Quota'!$D$22,IF('Data (1 &amp; 2)'!K152/'Commission Rate and Quota'!$D$4&lt;1,'Commission Rate and Quota'!$D$23,IF('Data (1 &amp; 2)'!K152/'Commission Rate and Quota'!$D$4&lt;1.25,'Commission Rate and Quota'!$D$24,'Commission Rate and Quota'!$D$25))))),IF(K138/'Commission Rate and Quota'!$E$4&lt;0.5,'Commission Rate and Quota'!$E$20,IF(K138/'Commission Rate and Quota'!$E$4&lt;0.75,'Commission Rate and Quota'!$E$21,IF(K138/'Commission Rate and Quota'!$E$4&lt;0.9,'Commission Rate and Quota'!$E$22,IF(K138/'Commission Rate and Quota'!$E$4&lt;1,'Commission Rate and Quota'!$E$23,IF(K138/'Commission Rate and Quota'!$E$4&lt;1.25,'Commission Rate and Quota'!$E$24,'Commission Rate and Quota'!$E$25))))))</f>
        <v>0.05</v>
      </c>
      <c r="M138" s="34">
        <f t="shared" si="7"/>
        <v>4029.9</v>
      </c>
      <c r="AE138" t="s">
        <v>150</v>
      </c>
      <c r="AF138">
        <v>3</v>
      </c>
      <c r="AG138">
        <v>70797.47</v>
      </c>
      <c r="AH138">
        <v>12827.800000000001</v>
      </c>
      <c r="AI138">
        <v>4955.822900000001</v>
      </c>
      <c r="AJ138" s="29">
        <f>Table1[[#This Row],[Sum of Margin]]/Table1[[#This Row],[Sum of Revenue]]</f>
        <v>0.18119009054984594</v>
      </c>
      <c r="AK138" s="31">
        <f>Table1[[#This Row],[Sum of Margin]]-Table1[[#This Row],[Sum of Commission Earned]]</f>
        <v>7871.9771000000001</v>
      </c>
    </row>
    <row r="139" spans="1:37" x14ac:dyDescent="0.25">
      <c r="A139" t="s">
        <v>215</v>
      </c>
      <c r="B139" s="30">
        <v>45841</v>
      </c>
      <c r="C139">
        <v>167324</v>
      </c>
      <c r="D139" s="31">
        <v>17835</v>
      </c>
      <c r="E139" s="31">
        <v>410</v>
      </c>
      <c r="F139" t="s">
        <v>33</v>
      </c>
      <c r="G139">
        <v>763043</v>
      </c>
      <c r="H139" t="s">
        <v>12</v>
      </c>
      <c r="I139" t="s">
        <v>34</v>
      </c>
      <c r="J139" t="s">
        <v>13</v>
      </c>
      <c r="K139" s="34">
        <f t="shared" si="6"/>
        <v>1725744.6400000004</v>
      </c>
      <c r="L139" s="29">
        <f>IF(I139="Product",IF(K139/'Commission Rate and Quota'!$D$4&lt;0.5,'Commission Rate and Quota'!$D$20,IF(K139/'Commission Rate and Quota'!$D$4&lt;0.75,'Commission Rate and Quota'!$D$21,IF(K139/'Commission Rate and Quota'!$D$4&lt;0.9,'Commission Rate and Quota'!$D$22,IF('Data (1 &amp; 2)'!K153/'Commission Rate and Quota'!$D$4&lt;1,'Commission Rate and Quota'!$D$23,IF('Data (1 &amp; 2)'!K153/'Commission Rate and Quota'!$D$4&lt;1.25,'Commission Rate and Quota'!$D$24,'Commission Rate and Quota'!$D$25))))),IF(K139/'Commission Rate and Quota'!$E$4&lt;0.5,'Commission Rate and Quota'!$E$20,IF(K139/'Commission Rate and Quota'!$E$4&lt;0.75,'Commission Rate and Quota'!$E$21,IF(K139/'Commission Rate and Quota'!$E$4&lt;0.9,'Commission Rate and Quota'!$E$22,IF(K139/'Commission Rate and Quota'!$E$4&lt;1,'Commission Rate and Quota'!$E$23,IF(K139/'Commission Rate and Quota'!$E$4&lt;1.25,'Commission Rate and Quota'!$E$24,'Commission Rate and Quota'!$E$25))))))</f>
        <v>0.05</v>
      </c>
      <c r="M139" s="34">
        <f t="shared" si="7"/>
        <v>891.75</v>
      </c>
      <c r="AE139" t="s">
        <v>310</v>
      </c>
      <c r="AF139">
        <v>3</v>
      </c>
      <c r="AG139">
        <v>4649.3999999999996</v>
      </c>
      <c r="AH139">
        <v>864</v>
      </c>
      <c r="AI139">
        <v>325.45800000000003</v>
      </c>
      <c r="AJ139" s="29">
        <f>Table1[[#This Row],[Sum of Margin]]/Table1[[#This Row],[Sum of Revenue]]</f>
        <v>0.18583042973286878</v>
      </c>
      <c r="AK139" s="31">
        <f>Table1[[#This Row],[Sum of Margin]]-Table1[[#This Row],[Sum of Commission Earned]]</f>
        <v>538.54199999999992</v>
      </c>
    </row>
    <row r="140" spans="1:37" x14ac:dyDescent="0.25">
      <c r="A140" t="s">
        <v>215</v>
      </c>
      <c r="B140" s="30">
        <v>45841</v>
      </c>
      <c r="C140">
        <v>167324</v>
      </c>
      <c r="D140" s="31">
        <v>4223.6000000000004</v>
      </c>
      <c r="E140" s="31">
        <v>0</v>
      </c>
      <c r="F140" t="s">
        <v>33</v>
      </c>
      <c r="G140">
        <v>763043</v>
      </c>
      <c r="H140" t="s">
        <v>12</v>
      </c>
      <c r="I140" t="s">
        <v>34</v>
      </c>
      <c r="J140" t="s">
        <v>13</v>
      </c>
      <c r="K140" s="34">
        <f t="shared" si="6"/>
        <v>1729968.2400000005</v>
      </c>
      <c r="L140" s="29">
        <f>IF(I140="Product",IF(K140/'Commission Rate and Quota'!$D$4&lt;0.5,'Commission Rate and Quota'!$D$20,IF(K140/'Commission Rate and Quota'!$D$4&lt;0.75,'Commission Rate and Quota'!$D$21,IF(K140/'Commission Rate and Quota'!$D$4&lt;0.9,'Commission Rate and Quota'!$D$22,IF('Data (1 &amp; 2)'!K154/'Commission Rate and Quota'!$D$4&lt;1,'Commission Rate and Quota'!$D$23,IF('Data (1 &amp; 2)'!K154/'Commission Rate and Quota'!$D$4&lt;1.25,'Commission Rate and Quota'!$D$24,'Commission Rate and Quota'!$D$25))))),IF(K140/'Commission Rate and Quota'!$E$4&lt;0.5,'Commission Rate and Quota'!$E$20,IF(K140/'Commission Rate and Quota'!$E$4&lt;0.75,'Commission Rate and Quota'!$E$21,IF(K140/'Commission Rate and Quota'!$E$4&lt;0.9,'Commission Rate and Quota'!$E$22,IF(K140/'Commission Rate and Quota'!$E$4&lt;1,'Commission Rate and Quota'!$E$23,IF(K140/'Commission Rate and Quota'!$E$4&lt;1.25,'Commission Rate and Quota'!$E$24,'Commission Rate and Quota'!$E$25))))))</f>
        <v>0.05</v>
      </c>
      <c r="M140" s="34">
        <f t="shared" si="7"/>
        <v>211.18000000000004</v>
      </c>
      <c r="AE140" t="s">
        <v>60</v>
      </c>
      <c r="AF140">
        <v>1</v>
      </c>
      <c r="AG140">
        <v>162754</v>
      </c>
      <c r="AH140">
        <v>24408</v>
      </c>
      <c r="AI140">
        <v>11392.78</v>
      </c>
      <c r="AJ140" s="29">
        <f>Table1[[#This Row],[Sum of Margin]]/Table1[[#This Row],[Sum of Revenue]]</f>
        <v>0.14996866436462392</v>
      </c>
      <c r="AK140" s="31">
        <f>Table1[[#This Row],[Sum of Margin]]-Table1[[#This Row],[Sum of Commission Earned]]</f>
        <v>13015.22</v>
      </c>
    </row>
    <row r="141" spans="1:37" x14ac:dyDescent="0.25">
      <c r="A141" t="s">
        <v>216</v>
      </c>
      <c r="B141" s="30">
        <v>45855</v>
      </c>
      <c r="C141">
        <v>167324</v>
      </c>
      <c r="D141" s="31">
        <v>3990</v>
      </c>
      <c r="E141" s="31">
        <v>270</v>
      </c>
      <c r="F141" t="s">
        <v>33</v>
      </c>
      <c r="G141">
        <v>763043</v>
      </c>
      <c r="H141" t="s">
        <v>12</v>
      </c>
      <c r="I141" t="s">
        <v>34</v>
      </c>
      <c r="J141" t="s">
        <v>13</v>
      </c>
      <c r="K141" s="34">
        <f t="shared" si="6"/>
        <v>1733958.2400000005</v>
      </c>
      <c r="L141" s="29">
        <f>IF(I141="Product",IF(K141/'Commission Rate and Quota'!$D$4&lt;0.5,'Commission Rate and Quota'!$D$20,IF(K141/'Commission Rate and Quota'!$D$4&lt;0.75,'Commission Rate and Quota'!$D$21,IF(K141/'Commission Rate and Quota'!$D$4&lt;0.9,'Commission Rate and Quota'!$D$22,IF('Data (1 &amp; 2)'!K155/'Commission Rate and Quota'!$D$4&lt;1,'Commission Rate and Quota'!$D$23,IF('Data (1 &amp; 2)'!K155/'Commission Rate and Quota'!$D$4&lt;1.25,'Commission Rate and Quota'!$D$24,'Commission Rate and Quota'!$D$25))))),IF(K141/'Commission Rate and Quota'!$E$4&lt;0.5,'Commission Rate and Quota'!$E$20,IF(K141/'Commission Rate and Quota'!$E$4&lt;0.75,'Commission Rate and Quota'!$E$21,IF(K141/'Commission Rate and Quota'!$E$4&lt;0.9,'Commission Rate and Quota'!$E$22,IF(K141/'Commission Rate and Quota'!$E$4&lt;1,'Commission Rate and Quota'!$E$23,IF(K141/'Commission Rate and Quota'!$E$4&lt;1.25,'Commission Rate and Quota'!$E$24,'Commission Rate and Quota'!$E$25))))))</f>
        <v>0.05</v>
      </c>
      <c r="M141" s="34">
        <f t="shared" si="7"/>
        <v>199.5</v>
      </c>
      <c r="AE141" t="s">
        <v>246</v>
      </c>
      <c r="AF141">
        <v>2</v>
      </c>
      <c r="AG141">
        <v>61795.55</v>
      </c>
      <c r="AH141">
        <v>4874.57</v>
      </c>
      <c r="AI141">
        <v>4325.6885000000002</v>
      </c>
      <c r="AJ141" s="29">
        <f>Table1[[#This Row],[Sum of Margin]]/Table1[[#This Row],[Sum of Revenue]]</f>
        <v>7.8882217247034772E-2</v>
      </c>
      <c r="AK141" s="31">
        <f>Table1[[#This Row],[Sum of Margin]]-Table1[[#This Row],[Sum of Commission Earned]]</f>
        <v>548.88149999999951</v>
      </c>
    </row>
    <row r="142" spans="1:37" x14ac:dyDescent="0.25">
      <c r="A142" t="s">
        <v>216</v>
      </c>
      <c r="B142" s="30">
        <v>45855</v>
      </c>
      <c r="C142">
        <v>167324</v>
      </c>
      <c r="D142" s="31">
        <v>151.35</v>
      </c>
      <c r="E142" s="31">
        <v>0</v>
      </c>
      <c r="F142" t="s">
        <v>33</v>
      </c>
      <c r="G142">
        <v>763043</v>
      </c>
      <c r="H142" t="s">
        <v>12</v>
      </c>
      <c r="I142" t="s">
        <v>34</v>
      </c>
      <c r="J142" t="s">
        <v>13</v>
      </c>
      <c r="K142" s="34">
        <f t="shared" si="6"/>
        <v>1734109.5900000005</v>
      </c>
      <c r="L142" s="29">
        <f>IF(I142="Product",IF(K142/'Commission Rate and Quota'!$D$4&lt;0.5,'Commission Rate and Quota'!$D$20,IF(K142/'Commission Rate and Quota'!$D$4&lt;0.75,'Commission Rate and Quota'!$D$21,IF(K142/'Commission Rate and Quota'!$D$4&lt;0.9,'Commission Rate and Quota'!$D$22,IF('Data (1 &amp; 2)'!K156/'Commission Rate and Quota'!$D$4&lt;1,'Commission Rate and Quota'!$D$23,IF('Data (1 &amp; 2)'!K156/'Commission Rate and Quota'!$D$4&lt;1.25,'Commission Rate and Quota'!$D$24,'Commission Rate and Quota'!$D$25))))),IF(K142/'Commission Rate and Quota'!$E$4&lt;0.5,'Commission Rate and Quota'!$E$20,IF(K142/'Commission Rate and Quota'!$E$4&lt;0.75,'Commission Rate and Quota'!$E$21,IF(K142/'Commission Rate and Quota'!$E$4&lt;0.9,'Commission Rate and Quota'!$E$22,IF(K142/'Commission Rate and Quota'!$E$4&lt;1,'Commission Rate and Quota'!$E$23,IF(K142/'Commission Rate and Quota'!$E$4&lt;1.25,'Commission Rate and Quota'!$E$24,'Commission Rate and Quota'!$E$25))))))</f>
        <v>0.05</v>
      </c>
      <c r="M142" s="34">
        <f t="shared" si="7"/>
        <v>7.5674999999999999</v>
      </c>
      <c r="AE142" t="s">
        <v>279</v>
      </c>
      <c r="AF142">
        <v>3</v>
      </c>
      <c r="AG142">
        <v>2290.5</v>
      </c>
      <c r="AH142">
        <v>432</v>
      </c>
      <c r="AI142">
        <v>160.33500000000001</v>
      </c>
      <c r="AJ142" s="29">
        <f>Table1[[#This Row],[Sum of Margin]]/Table1[[#This Row],[Sum of Revenue]]</f>
        <v>0.18860510805500982</v>
      </c>
      <c r="AK142" s="31">
        <f>Table1[[#This Row],[Sum of Margin]]-Table1[[#This Row],[Sum of Commission Earned]]</f>
        <v>271.66499999999996</v>
      </c>
    </row>
    <row r="143" spans="1:37" x14ac:dyDescent="0.25">
      <c r="A143" t="s">
        <v>217</v>
      </c>
      <c r="B143" s="30">
        <v>45870</v>
      </c>
      <c r="C143">
        <v>167324</v>
      </c>
      <c r="D143" s="31">
        <v>1330</v>
      </c>
      <c r="E143" s="31">
        <v>100</v>
      </c>
      <c r="F143" t="s">
        <v>33</v>
      </c>
      <c r="G143">
        <v>763043</v>
      </c>
      <c r="H143" t="s">
        <v>12</v>
      </c>
      <c r="I143" t="s">
        <v>34</v>
      </c>
      <c r="J143" t="s">
        <v>13</v>
      </c>
      <c r="K143" s="34">
        <f t="shared" si="6"/>
        <v>1735439.5900000005</v>
      </c>
      <c r="L143" s="29">
        <f>IF(I143="Product",IF(K143/'Commission Rate and Quota'!$D$4&lt;0.5,'Commission Rate and Quota'!$D$20,IF(K143/'Commission Rate and Quota'!$D$4&lt;0.75,'Commission Rate and Quota'!$D$21,IF(K143/'Commission Rate and Quota'!$D$4&lt;0.9,'Commission Rate and Quota'!$D$22,IF('Data (1 &amp; 2)'!K157/'Commission Rate and Quota'!$D$4&lt;1,'Commission Rate and Quota'!$D$23,IF('Data (1 &amp; 2)'!K157/'Commission Rate and Quota'!$D$4&lt;1.25,'Commission Rate and Quota'!$D$24,'Commission Rate and Quota'!$D$25))))),IF(K143/'Commission Rate and Quota'!$E$4&lt;0.5,'Commission Rate and Quota'!$E$20,IF(K143/'Commission Rate and Quota'!$E$4&lt;0.75,'Commission Rate and Quota'!$E$21,IF(K143/'Commission Rate and Quota'!$E$4&lt;0.9,'Commission Rate and Quota'!$E$22,IF(K143/'Commission Rate and Quota'!$E$4&lt;1,'Commission Rate and Quota'!$E$23,IF(K143/'Commission Rate and Quota'!$E$4&lt;1.25,'Commission Rate and Quota'!$E$24,'Commission Rate and Quota'!$E$25))))))</f>
        <v>0.05</v>
      </c>
      <c r="M143" s="34">
        <f t="shared" si="7"/>
        <v>66.5</v>
      </c>
      <c r="AE143" t="s">
        <v>280</v>
      </c>
      <c r="AF143">
        <v>3</v>
      </c>
      <c r="AG143">
        <v>2328.7600000000002</v>
      </c>
      <c r="AH143">
        <v>432</v>
      </c>
      <c r="AI143">
        <v>163.01320000000001</v>
      </c>
      <c r="AJ143" s="29">
        <f>Table1[[#This Row],[Sum of Margin]]/Table1[[#This Row],[Sum of Revenue]]</f>
        <v>0.18550644978443462</v>
      </c>
      <c r="AK143" s="31">
        <f>Table1[[#This Row],[Sum of Margin]]-Table1[[#This Row],[Sum of Commission Earned]]</f>
        <v>268.98680000000002</v>
      </c>
    </row>
    <row r="144" spans="1:37" x14ac:dyDescent="0.25">
      <c r="A144" t="s">
        <v>217</v>
      </c>
      <c r="B144" s="30">
        <v>45870</v>
      </c>
      <c r="C144">
        <v>167324</v>
      </c>
      <c r="D144" s="31">
        <v>46.25</v>
      </c>
      <c r="E144" s="31">
        <v>0</v>
      </c>
      <c r="F144" t="s">
        <v>33</v>
      </c>
      <c r="G144">
        <v>763043</v>
      </c>
      <c r="H144" t="s">
        <v>12</v>
      </c>
      <c r="I144" t="s">
        <v>34</v>
      </c>
      <c r="J144" t="s">
        <v>13</v>
      </c>
      <c r="K144" s="34">
        <f t="shared" si="6"/>
        <v>1735485.8400000005</v>
      </c>
      <c r="L144" s="29">
        <f>IF(I144="Product",IF(K144/'Commission Rate and Quota'!$D$4&lt;0.5,'Commission Rate and Quota'!$D$20,IF(K144/'Commission Rate and Quota'!$D$4&lt;0.75,'Commission Rate and Quota'!$D$21,IF(K144/'Commission Rate and Quota'!$D$4&lt;0.9,'Commission Rate and Quota'!$D$22,IF('Data (1 &amp; 2)'!K158/'Commission Rate and Quota'!$D$4&lt;1,'Commission Rate and Quota'!$D$23,IF('Data (1 &amp; 2)'!K158/'Commission Rate and Quota'!$D$4&lt;1.25,'Commission Rate and Quota'!$D$24,'Commission Rate and Quota'!$D$25))))),IF(K144/'Commission Rate and Quota'!$E$4&lt;0.5,'Commission Rate and Quota'!$E$20,IF(K144/'Commission Rate and Quota'!$E$4&lt;0.75,'Commission Rate and Quota'!$E$21,IF(K144/'Commission Rate and Quota'!$E$4&lt;0.9,'Commission Rate and Quota'!$E$22,IF(K144/'Commission Rate and Quota'!$E$4&lt;1,'Commission Rate and Quota'!$E$23,IF(K144/'Commission Rate and Quota'!$E$4&lt;1.25,'Commission Rate and Quota'!$E$24,'Commission Rate and Quota'!$E$25))))))</f>
        <v>0.05</v>
      </c>
      <c r="M144" s="34">
        <f t="shared" si="7"/>
        <v>2.3125</v>
      </c>
      <c r="AE144" t="s">
        <v>178</v>
      </c>
      <c r="AF144">
        <v>1</v>
      </c>
      <c r="AG144">
        <v>18610.330000000002</v>
      </c>
      <c r="AH144">
        <v>3403.33</v>
      </c>
      <c r="AI144">
        <v>1302.7231000000002</v>
      </c>
      <c r="AJ144" s="29">
        <f>Table1[[#This Row],[Sum of Margin]]/Table1[[#This Row],[Sum of Revenue]]</f>
        <v>0.18287316775145845</v>
      </c>
      <c r="AK144" s="31">
        <f>Table1[[#This Row],[Sum of Margin]]-Table1[[#This Row],[Sum of Commission Earned]]</f>
        <v>2100.6068999999998</v>
      </c>
    </row>
    <row r="145" spans="1:37" x14ac:dyDescent="0.25">
      <c r="A145" t="s">
        <v>218</v>
      </c>
      <c r="B145" s="30">
        <v>45870</v>
      </c>
      <c r="C145">
        <v>167324</v>
      </c>
      <c r="D145" s="31">
        <v>3990</v>
      </c>
      <c r="E145" s="31">
        <v>302</v>
      </c>
      <c r="F145" t="s">
        <v>33</v>
      </c>
      <c r="G145">
        <v>763043</v>
      </c>
      <c r="H145" t="s">
        <v>12</v>
      </c>
      <c r="I145" t="s">
        <v>34</v>
      </c>
      <c r="J145" t="s">
        <v>13</v>
      </c>
      <c r="K145" s="34">
        <f t="shared" si="6"/>
        <v>1739475.8400000005</v>
      </c>
      <c r="L145" s="29">
        <f>IF(I145="Product",IF(K145/'Commission Rate and Quota'!$D$4&lt;0.5,'Commission Rate and Quota'!$D$20,IF(K145/'Commission Rate and Quota'!$D$4&lt;0.75,'Commission Rate and Quota'!$D$21,IF(K145/'Commission Rate and Quota'!$D$4&lt;0.9,'Commission Rate and Quota'!$D$22,IF('Data (1 &amp; 2)'!K159/'Commission Rate and Quota'!$D$4&lt;1,'Commission Rate and Quota'!$D$23,IF('Data (1 &amp; 2)'!K159/'Commission Rate and Quota'!$D$4&lt;1.25,'Commission Rate and Quota'!$D$24,'Commission Rate and Quota'!$D$25))))),IF(K145/'Commission Rate and Quota'!$E$4&lt;0.5,'Commission Rate and Quota'!$E$20,IF(K145/'Commission Rate and Quota'!$E$4&lt;0.75,'Commission Rate and Quota'!$E$21,IF(K145/'Commission Rate and Quota'!$E$4&lt;0.9,'Commission Rate and Quota'!$E$22,IF(K145/'Commission Rate and Quota'!$E$4&lt;1,'Commission Rate and Quota'!$E$23,IF(K145/'Commission Rate and Quota'!$E$4&lt;1.25,'Commission Rate and Quota'!$E$24,'Commission Rate and Quota'!$E$25))))))</f>
        <v>0.05</v>
      </c>
      <c r="M145" s="34">
        <f t="shared" si="7"/>
        <v>199.5</v>
      </c>
      <c r="AE145" t="s">
        <v>42</v>
      </c>
      <c r="AF145">
        <v>2</v>
      </c>
      <c r="AG145">
        <v>641.80999999999995</v>
      </c>
      <c r="AH145">
        <v>89.57</v>
      </c>
      <c r="AI145">
        <v>44.926700000000004</v>
      </c>
      <c r="AJ145" s="29">
        <f>Table1[[#This Row],[Sum of Margin]]/Table1[[#This Row],[Sum of Revenue]]</f>
        <v>0.13955843629734657</v>
      </c>
      <c r="AK145" s="31">
        <f>Table1[[#This Row],[Sum of Margin]]-Table1[[#This Row],[Sum of Commission Earned]]</f>
        <v>44.643299999999989</v>
      </c>
    </row>
    <row r="146" spans="1:37" x14ac:dyDescent="0.25">
      <c r="A146" t="s">
        <v>218</v>
      </c>
      <c r="B146" s="30">
        <v>45870</v>
      </c>
      <c r="C146">
        <v>167324</v>
      </c>
      <c r="D146" s="31">
        <v>114.49</v>
      </c>
      <c r="E146" s="31">
        <v>0</v>
      </c>
      <c r="F146" t="s">
        <v>33</v>
      </c>
      <c r="G146">
        <v>763043</v>
      </c>
      <c r="H146" t="s">
        <v>12</v>
      </c>
      <c r="I146" t="s">
        <v>34</v>
      </c>
      <c r="J146" t="s">
        <v>13</v>
      </c>
      <c r="K146" s="34">
        <f t="shared" si="6"/>
        <v>1739590.3300000005</v>
      </c>
      <c r="L146" s="29">
        <f>IF(I146="Product",IF(K146/'Commission Rate and Quota'!$D$4&lt;0.5,'Commission Rate and Quota'!$D$20,IF(K146/'Commission Rate and Quota'!$D$4&lt;0.75,'Commission Rate and Quota'!$D$21,IF(K146/'Commission Rate and Quota'!$D$4&lt;0.9,'Commission Rate and Quota'!$D$22,IF('Data (1 &amp; 2)'!K160/'Commission Rate and Quota'!$D$4&lt;1,'Commission Rate and Quota'!$D$23,IF('Data (1 &amp; 2)'!K160/'Commission Rate and Quota'!$D$4&lt;1.25,'Commission Rate and Quota'!$D$24,'Commission Rate and Quota'!$D$25))))),IF(K146/'Commission Rate and Quota'!$E$4&lt;0.5,'Commission Rate and Quota'!$E$20,IF(K146/'Commission Rate and Quota'!$E$4&lt;0.75,'Commission Rate and Quota'!$E$21,IF(K146/'Commission Rate and Quota'!$E$4&lt;0.9,'Commission Rate and Quota'!$E$22,IF(K146/'Commission Rate and Quota'!$E$4&lt;1,'Commission Rate and Quota'!$E$23,IF(K146/'Commission Rate and Quota'!$E$4&lt;1.25,'Commission Rate and Quota'!$E$24,'Commission Rate and Quota'!$E$25))))))</f>
        <v>0.05</v>
      </c>
      <c r="M146" s="34">
        <f t="shared" si="7"/>
        <v>5.7244999999999999</v>
      </c>
      <c r="AE146" t="s">
        <v>182</v>
      </c>
      <c r="AF146">
        <v>1</v>
      </c>
      <c r="AG146">
        <v>4180</v>
      </c>
      <c r="AH146">
        <v>668.8</v>
      </c>
      <c r="AI146">
        <v>292.60000000000002</v>
      </c>
      <c r="AJ146" s="29">
        <f>Table1[[#This Row],[Sum of Margin]]/Table1[[#This Row],[Sum of Revenue]]</f>
        <v>0.15999999999999998</v>
      </c>
      <c r="AK146" s="31">
        <f>Table1[[#This Row],[Sum of Margin]]-Table1[[#This Row],[Sum of Commission Earned]]</f>
        <v>376.19999999999993</v>
      </c>
    </row>
    <row r="147" spans="1:37" x14ac:dyDescent="0.25">
      <c r="A147" t="s">
        <v>219</v>
      </c>
      <c r="B147" s="30">
        <v>45884</v>
      </c>
      <c r="C147">
        <v>167324</v>
      </c>
      <c r="D147" s="31">
        <v>597.75</v>
      </c>
      <c r="E147" s="31">
        <v>66</v>
      </c>
      <c r="F147" t="s">
        <v>33</v>
      </c>
      <c r="G147">
        <v>763043</v>
      </c>
      <c r="H147" t="s">
        <v>12</v>
      </c>
      <c r="I147" t="s">
        <v>34</v>
      </c>
      <c r="J147" t="s">
        <v>13</v>
      </c>
      <c r="K147" s="34">
        <f t="shared" si="6"/>
        <v>1740188.0800000005</v>
      </c>
      <c r="L147" s="29">
        <f>IF(I147="Product",IF(K147/'Commission Rate and Quota'!$D$4&lt;0.5,'Commission Rate and Quota'!$D$20,IF(K147/'Commission Rate and Quota'!$D$4&lt;0.75,'Commission Rate and Quota'!$D$21,IF(K147/'Commission Rate and Quota'!$D$4&lt;0.9,'Commission Rate and Quota'!$D$22,IF('Data (1 &amp; 2)'!K161/'Commission Rate and Quota'!$D$4&lt;1,'Commission Rate and Quota'!$D$23,IF('Data (1 &amp; 2)'!K161/'Commission Rate and Quota'!$D$4&lt;1.25,'Commission Rate and Quota'!$D$24,'Commission Rate and Quota'!$D$25))))),IF(K147/'Commission Rate and Quota'!$E$4&lt;0.5,'Commission Rate and Quota'!$E$20,IF(K147/'Commission Rate and Quota'!$E$4&lt;0.75,'Commission Rate and Quota'!$E$21,IF(K147/'Commission Rate and Quota'!$E$4&lt;0.9,'Commission Rate and Quota'!$E$22,IF(K147/'Commission Rate and Quota'!$E$4&lt;1,'Commission Rate and Quota'!$E$23,IF(K147/'Commission Rate and Quota'!$E$4&lt;1.25,'Commission Rate and Quota'!$E$24,'Commission Rate and Quota'!$E$25))))))</f>
        <v>0.05</v>
      </c>
      <c r="M147" s="34">
        <f t="shared" si="7"/>
        <v>29.887500000000003</v>
      </c>
      <c r="AE147" t="s">
        <v>43</v>
      </c>
      <c r="AF147">
        <v>2</v>
      </c>
      <c r="AG147">
        <v>45680.95</v>
      </c>
      <c r="AH147">
        <v>5100.49</v>
      </c>
      <c r="AI147">
        <v>3197.6665000000003</v>
      </c>
      <c r="AJ147" s="29">
        <f>Table1[[#This Row],[Sum of Margin]]/Table1[[#This Row],[Sum of Revenue]]</f>
        <v>0.11165463940657977</v>
      </c>
      <c r="AK147" s="31">
        <f>Table1[[#This Row],[Sum of Margin]]-Table1[[#This Row],[Sum of Commission Earned]]</f>
        <v>1902.8234999999995</v>
      </c>
    </row>
    <row r="148" spans="1:37" x14ac:dyDescent="0.25">
      <c r="A148" t="s">
        <v>219</v>
      </c>
      <c r="B148" s="30">
        <v>45884</v>
      </c>
      <c r="C148">
        <v>167324</v>
      </c>
      <c r="D148" s="31">
        <v>1276.5</v>
      </c>
      <c r="E148" s="31">
        <v>140.25</v>
      </c>
      <c r="F148" t="s">
        <v>33</v>
      </c>
      <c r="G148">
        <v>763043</v>
      </c>
      <c r="H148" t="s">
        <v>12</v>
      </c>
      <c r="I148" t="s">
        <v>34</v>
      </c>
      <c r="J148" t="s">
        <v>13</v>
      </c>
      <c r="K148" s="34">
        <f t="shared" si="6"/>
        <v>1741464.5800000005</v>
      </c>
      <c r="L148" s="29">
        <f>IF(I148="Product",IF(K148/'Commission Rate and Quota'!$D$4&lt;0.5,'Commission Rate and Quota'!$D$20,IF(K148/'Commission Rate and Quota'!$D$4&lt;0.75,'Commission Rate and Quota'!$D$21,IF(K148/'Commission Rate and Quota'!$D$4&lt;0.9,'Commission Rate and Quota'!$D$22,IF('Data (1 &amp; 2)'!K162/'Commission Rate and Quota'!$D$4&lt;1,'Commission Rate and Quota'!$D$23,IF('Data (1 &amp; 2)'!K162/'Commission Rate and Quota'!$D$4&lt;1.25,'Commission Rate and Quota'!$D$24,'Commission Rate and Quota'!$D$25))))),IF(K148/'Commission Rate and Quota'!$E$4&lt;0.5,'Commission Rate and Quota'!$E$20,IF(K148/'Commission Rate and Quota'!$E$4&lt;0.75,'Commission Rate and Quota'!$E$21,IF(K148/'Commission Rate and Quota'!$E$4&lt;0.9,'Commission Rate and Quota'!$E$22,IF(K148/'Commission Rate and Quota'!$E$4&lt;1,'Commission Rate and Quota'!$E$23,IF(K148/'Commission Rate and Quota'!$E$4&lt;1.25,'Commission Rate and Quota'!$E$24,'Commission Rate and Quota'!$E$25))))))</f>
        <v>0.05</v>
      </c>
      <c r="M148" s="34">
        <f t="shared" si="7"/>
        <v>63.825000000000003</v>
      </c>
      <c r="AE148" t="s">
        <v>65</v>
      </c>
      <c r="AF148">
        <v>2</v>
      </c>
      <c r="AG148">
        <v>1300.8</v>
      </c>
      <c r="AH148">
        <v>96.84</v>
      </c>
      <c r="AI148">
        <v>91.056000000000012</v>
      </c>
      <c r="AJ148" s="29">
        <f>Table1[[#This Row],[Sum of Margin]]/Table1[[#This Row],[Sum of Revenue]]</f>
        <v>7.4446494464944654E-2</v>
      </c>
      <c r="AK148" s="31">
        <f>Table1[[#This Row],[Sum of Margin]]-Table1[[#This Row],[Sum of Commission Earned]]</f>
        <v>5.7839999999999918</v>
      </c>
    </row>
    <row r="149" spans="1:37" x14ac:dyDescent="0.25">
      <c r="A149" t="s">
        <v>220</v>
      </c>
      <c r="B149" s="30">
        <v>45917</v>
      </c>
      <c r="C149">
        <v>167324</v>
      </c>
      <c r="D149" s="31">
        <v>192500</v>
      </c>
      <c r="E149" s="31">
        <v>19250</v>
      </c>
      <c r="F149" t="s">
        <v>33</v>
      </c>
      <c r="G149">
        <v>763043</v>
      </c>
      <c r="H149" t="s">
        <v>12</v>
      </c>
      <c r="I149" t="s">
        <v>34</v>
      </c>
      <c r="J149" t="s">
        <v>13</v>
      </c>
      <c r="K149" s="34">
        <f t="shared" si="6"/>
        <v>1933964.5800000005</v>
      </c>
      <c r="L149" s="29">
        <f>IF(I149="Product",IF(K149/'Commission Rate and Quota'!$D$4&lt;0.5,'Commission Rate and Quota'!$D$20,IF(K149/'Commission Rate and Quota'!$D$4&lt;0.75,'Commission Rate and Quota'!$D$21,IF(K149/'Commission Rate and Quota'!$D$4&lt;0.9,'Commission Rate and Quota'!$D$22,IF('Data (1 &amp; 2)'!K163/'Commission Rate and Quota'!$D$4&lt;1,'Commission Rate and Quota'!$D$23,IF('Data (1 &amp; 2)'!K163/'Commission Rate and Quota'!$D$4&lt;1.25,'Commission Rate and Quota'!$D$24,'Commission Rate and Quota'!$D$25))))),IF(K149/'Commission Rate and Quota'!$E$4&lt;0.5,'Commission Rate and Quota'!$E$20,IF(K149/'Commission Rate and Quota'!$E$4&lt;0.75,'Commission Rate and Quota'!$E$21,IF(K149/'Commission Rate and Quota'!$E$4&lt;0.9,'Commission Rate and Quota'!$E$22,IF(K149/'Commission Rate and Quota'!$E$4&lt;1,'Commission Rate and Quota'!$E$23,IF(K149/'Commission Rate and Quota'!$E$4&lt;1.25,'Commission Rate and Quota'!$E$24,'Commission Rate and Quota'!$E$25))))))</f>
        <v>6.9999999999999993E-2</v>
      </c>
      <c r="M149" s="34">
        <f t="shared" si="7"/>
        <v>13474.999999999998</v>
      </c>
      <c r="AE149" t="s">
        <v>267</v>
      </c>
      <c r="AF149">
        <v>4</v>
      </c>
      <c r="AG149">
        <v>73581.290000000008</v>
      </c>
      <c r="AH149">
        <v>8559.8799999999992</v>
      </c>
      <c r="AI149">
        <v>5150.6903000000011</v>
      </c>
      <c r="AJ149" s="29">
        <f>Table1[[#This Row],[Sum of Margin]]/Table1[[#This Row],[Sum of Revenue]]</f>
        <v>0.11633229045046639</v>
      </c>
      <c r="AK149" s="31">
        <f>Table1[[#This Row],[Sum of Margin]]-Table1[[#This Row],[Sum of Commission Earned]]</f>
        <v>3409.1896999999981</v>
      </c>
    </row>
    <row r="150" spans="1:37" x14ac:dyDescent="0.25">
      <c r="A150" t="s">
        <v>220</v>
      </c>
      <c r="B150" s="30">
        <v>45917</v>
      </c>
      <c r="C150">
        <v>167324</v>
      </c>
      <c r="D150" s="31">
        <v>34374.370000000003</v>
      </c>
      <c r="E150" s="31">
        <v>3437.44</v>
      </c>
      <c r="F150" t="s">
        <v>33</v>
      </c>
      <c r="G150">
        <v>763043</v>
      </c>
      <c r="H150" t="s">
        <v>12</v>
      </c>
      <c r="I150" t="s">
        <v>34</v>
      </c>
      <c r="J150" t="s">
        <v>13</v>
      </c>
      <c r="K150" s="34">
        <f t="shared" si="6"/>
        <v>1968338.9500000007</v>
      </c>
      <c r="L150" s="29">
        <f>IF(I150="Product",IF(K150/'Commission Rate and Quota'!$D$4&lt;0.5,'Commission Rate and Quota'!$D$20,IF(K150/'Commission Rate and Quota'!$D$4&lt;0.75,'Commission Rate and Quota'!$D$21,IF(K150/'Commission Rate and Quota'!$D$4&lt;0.9,'Commission Rate and Quota'!$D$22,IF('Data (1 &amp; 2)'!K164/'Commission Rate and Quota'!$D$4&lt;1,'Commission Rate and Quota'!$D$23,IF('Data (1 &amp; 2)'!K164/'Commission Rate and Quota'!$D$4&lt;1.25,'Commission Rate and Quota'!$D$24,'Commission Rate and Quota'!$D$25))))),IF(K150/'Commission Rate and Quota'!$E$4&lt;0.5,'Commission Rate and Quota'!$E$20,IF(K150/'Commission Rate and Quota'!$E$4&lt;0.75,'Commission Rate and Quota'!$E$21,IF(K150/'Commission Rate and Quota'!$E$4&lt;0.9,'Commission Rate and Quota'!$E$22,IF(K150/'Commission Rate and Quota'!$E$4&lt;1,'Commission Rate and Quota'!$E$23,IF(K150/'Commission Rate and Quota'!$E$4&lt;1.25,'Commission Rate and Quota'!$E$24,'Commission Rate and Quota'!$E$25))))))</f>
        <v>6.9999999999999993E-2</v>
      </c>
      <c r="M150" s="34">
        <f t="shared" si="7"/>
        <v>2406.2058999999999</v>
      </c>
      <c r="AE150" t="s">
        <v>184</v>
      </c>
      <c r="AF150">
        <v>3</v>
      </c>
      <c r="AG150">
        <v>25832.94</v>
      </c>
      <c r="AH150">
        <v>2415.48</v>
      </c>
      <c r="AI150">
        <v>1808.3058000000003</v>
      </c>
      <c r="AJ150" s="29">
        <f>Table1[[#This Row],[Sum of Margin]]/Table1[[#This Row],[Sum of Revenue]]</f>
        <v>9.35038752848108E-2</v>
      </c>
      <c r="AK150" s="31">
        <f>Table1[[#This Row],[Sum of Margin]]-Table1[[#This Row],[Sum of Commission Earned]]</f>
        <v>607.1741999999997</v>
      </c>
    </row>
    <row r="151" spans="1:37" x14ac:dyDescent="0.25">
      <c r="A151" t="s">
        <v>220</v>
      </c>
      <c r="B151" s="30">
        <v>45917</v>
      </c>
      <c r="C151">
        <v>167324</v>
      </c>
      <c r="D151" s="31">
        <v>9998.9</v>
      </c>
      <c r="E151" s="31">
        <v>0</v>
      </c>
      <c r="F151" t="s">
        <v>33</v>
      </c>
      <c r="G151">
        <v>763043</v>
      </c>
      <c r="H151" t="s">
        <v>12</v>
      </c>
      <c r="I151" t="s">
        <v>34</v>
      </c>
      <c r="J151" t="s">
        <v>13</v>
      </c>
      <c r="K151" s="34">
        <f t="shared" si="6"/>
        <v>1978337.8500000006</v>
      </c>
      <c r="L151" s="29">
        <f>IF(I151="Product",IF(K151/'Commission Rate and Quota'!$D$4&lt;0.5,'Commission Rate and Quota'!$D$20,IF(K151/'Commission Rate and Quota'!$D$4&lt;0.75,'Commission Rate and Quota'!$D$21,IF(K151/'Commission Rate and Quota'!$D$4&lt;0.9,'Commission Rate and Quota'!$D$22,IF('Data (1 &amp; 2)'!K165/'Commission Rate and Quota'!$D$4&lt;1,'Commission Rate and Quota'!$D$23,IF('Data (1 &amp; 2)'!K165/'Commission Rate and Quota'!$D$4&lt;1.25,'Commission Rate and Quota'!$D$24,'Commission Rate and Quota'!$D$25))))),IF(K151/'Commission Rate and Quota'!$E$4&lt;0.5,'Commission Rate and Quota'!$E$20,IF(K151/'Commission Rate and Quota'!$E$4&lt;0.75,'Commission Rate and Quota'!$E$21,IF(K151/'Commission Rate and Quota'!$E$4&lt;0.9,'Commission Rate and Quota'!$E$22,IF(K151/'Commission Rate and Quota'!$E$4&lt;1,'Commission Rate and Quota'!$E$23,IF(K151/'Commission Rate and Quota'!$E$4&lt;1.25,'Commission Rate and Quota'!$E$24,'Commission Rate and Quota'!$E$25))))))</f>
        <v>6.9999999999999993E-2</v>
      </c>
      <c r="M151" s="34">
        <f t="shared" si="7"/>
        <v>699.92299999999989</v>
      </c>
      <c r="AE151" t="s">
        <v>61</v>
      </c>
      <c r="AF151">
        <v>2</v>
      </c>
      <c r="AG151">
        <v>33728.129999999997</v>
      </c>
      <c r="AH151">
        <v>6275</v>
      </c>
      <c r="AI151">
        <v>2360.9691000000003</v>
      </c>
      <c r="AJ151" s="29">
        <f>Table1[[#This Row],[Sum of Margin]]/Table1[[#This Row],[Sum of Revenue]]</f>
        <v>0.18604648404758878</v>
      </c>
      <c r="AK151" s="31">
        <f>Table1[[#This Row],[Sum of Margin]]-Table1[[#This Row],[Sum of Commission Earned]]</f>
        <v>3914.0308999999997</v>
      </c>
    </row>
    <row r="152" spans="1:37" x14ac:dyDescent="0.25">
      <c r="A152" t="s">
        <v>220</v>
      </c>
      <c r="B152" s="30">
        <v>45917</v>
      </c>
      <c r="C152">
        <v>167324</v>
      </c>
      <c r="D152" s="31">
        <v>37950</v>
      </c>
      <c r="E152" s="31">
        <v>3795</v>
      </c>
      <c r="F152" t="s">
        <v>33</v>
      </c>
      <c r="G152">
        <v>763043</v>
      </c>
      <c r="H152" t="s">
        <v>12</v>
      </c>
      <c r="I152" t="s">
        <v>34</v>
      </c>
      <c r="J152" t="s">
        <v>13</v>
      </c>
      <c r="K152" s="34">
        <f t="shared" ref="K152:K183" si="8">D152+K151</f>
        <v>2016287.8500000006</v>
      </c>
      <c r="L152" s="29">
        <f>IF(I152="Product",IF(K152/'Commission Rate and Quota'!$D$4&lt;0.5,'Commission Rate and Quota'!$D$20,IF(K152/'Commission Rate and Quota'!$D$4&lt;0.75,'Commission Rate and Quota'!$D$21,IF(K152/'Commission Rate and Quota'!$D$4&lt;0.9,'Commission Rate and Quota'!$D$22,IF('Data (1 &amp; 2)'!K166/'Commission Rate and Quota'!$D$4&lt;1,'Commission Rate and Quota'!$D$23,IF('Data (1 &amp; 2)'!K166/'Commission Rate and Quota'!$D$4&lt;1.25,'Commission Rate and Quota'!$D$24,'Commission Rate and Quota'!$D$25))))),IF(K152/'Commission Rate and Quota'!$E$4&lt;0.5,'Commission Rate and Quota'!$E$20,IF(K152/'Commission Rate and Quota'!$E$4&lt;0.75,'Commission Rate and Quota'!$E$21,IF(K152/'Commission Rate and Quota'!$E$4&lt;0.9,'Commission Rate and Quota'!$E$22,IF(K152/'Commission Rate and Quota'!$E$4&lt;1,'Commission Rate and Quota'!$E$23,IF(K152/'Commission Rate and Quota'!$E$4&lt;1.25,'Commission Rate and Quota'!$E$24,'Commission Rate and Quota'!$E$25))))))</f>
        <v>6.9999999999999993E-2</v>
      </c>
      <c r="M152" s="34">
        <f t="shared" si="7"/>
        <v>2656.4999999999995</v>
      </c>
      <c r="AE152" t="s">
        <v>249</v>
      </c>
      <c r="AF152">
        <v>1</v>
      </c>
      <c r="AG152">
        <v>14490</v>
      </c>
      <c r="AH152">
        <v>2604.96</v>
      </c>
      <c r="AI152">
        <v>1014.3000000000001</v>
      </c>
      <c r="AJ152" s="29">
        <f>Table1[[#This Row],[Sum of Margin]]/Table1[[#This Row],[Sum of Revenue]]</f>
        <v>0.17977639751552796</v>
      </c>
      <c r="AK152" s="31">
        <f>Table1[[#This Row],[Sum of Margin]]-Table1[[#This Row],[Sum of Commission Earned]]</f>
        <v>1590.6599999999999</v>
      </c>
    </row>
    <row r="153" spans="1:37" x14ac:dyDescent="0.25">
      <c r="A153" t="s">
        <v>266</v>
      </c>
      <c r="B153" s="30">
        <v>45918</v>
      </c>
      <c r="C153">
        <v>169622</v>
      </c>
      <c r="D153" s="31">
        <v>55577.04</v>
      </c>
      <c r="E153" s="31">
        <v>8900.2199999999993</v>
      </c>
      <c r="F153" t="s">
        <v>33</v>
      </c>
      <c r="G153">
        <v>763043</v>
      </c>
      <c r="H153" t="s">
        <v>12</v>
      </c>
      <c r="I153" t="s">
        <v>34</v>
      </c>
      <c r="J153" t="s">
        <v>13</v>
      </c>
      <c r="K153" s="34">
        <f t="shared" si="8"/>
        <v>2071864.8900000006</v>
      </c>
      <c r="L153" s="29">
        <f>IF(I153="Product",IF(K153/'Commission Rate and Quota'!$D$4&lt;0.5,'Commission Rate and Quota'!$D$20,IF(K153/'Commission Rate and Quota'!$D$4&lt;0.75,'Commission Rate and Quota'!$D$21,IF(K153/'Commission Rate and Quota'!$D$4&lt;0.9,'Commission Rate and Quota'!$D$22,IF('Data (1 &amp; 2)'!K167/'Commission Rate and Quota'!$D$4&lt;1,'Commission Rate and Quota'!$D$23,IF('Data (1 &amp; 2)'!K167/'Commission Rate and Quota'!$D$4&lt;1.25,'Commission Rate and Quota'!$D$24,'Commission Rate and Quota'!$D$25))))),IF(K153/'Commission Rate and Quota'!$E$4&lt;0.5,'Commission Rate and Quota'!$E$20,IF(K153/'Commission Rate and Quota'!$E$4&lt;0.75,'Commission Rate and Quota'!$E$21,IF(K153/'Commission Rate and Quota'!$E$4&lt;0.9,'Commission Rate and Quota'!$E$22,IF(K153/'Commission Rate and Quota'!$E$4&lt;1,'Commission Rate and Quota'!$E$23,IF(K153/'Commission Rate and Quota'!$E$4&lt;1.25,'Commission Rate and Quota'!$E$24,'Commission Rate and Quota'!$E$25))))))</f>
        <v>6.9999999999999993E-2</v>
      </c>
      <c r="M153" s="34">
        <f t="shared" si="7"/>
        <v>3890.3927999999996</v>
      </c>
      <c r="AE153" t="s">
        <v>146</v>
      </c>
      <c r="AF153">
        <v>2</v>
      </c>
      <c r="AG153">
        <v>34400.090000000004</v>
      </c>
      <c r="AH153">
        <v>2232.58</v>
      </c>
      <c r="AI153">
        <v>2408.0063000000005</v>
      </c>
      <c r="AJ153" s="29">
        <f>Table1[[#This Row],[Sum of Margin]]/Table1[[#This Row],[Sum of Revenue]]</f>
        <v>6.4900411597760346E-2</v>
      </c>
      <c r="AK153" s="31">
        <f>Table1[[#This Row],[Sum of Margin]]-Table1[[#This Row],[Sum of Commission Earned]]</f>
        <v>-175.42630000000054</v>
      </c>
    </row>
    <row r="154" spans="1:37" x14ac:dyDescent="0.25">
      <c r="A154" t="s">
        <v>266</v>
      </c>
      <c r="B154" s="30">
        <v>45918</v>
      </c>
      <c r="C154">
        <v>169622</v>
      </c>
      <c r="D154" s="31">
        <v>3807.04</v>
      </c>
      <c r="E154" s="31">
        <v>0</v>
      </c>
      <c r="F154" t="s">
        <v>33</v>
      </c>
      <c r="G154">
        <v>763043</v>
      </c>
      <c r="H154" t="s">
        <v>12</v>
      </c>
      <c r="I154" t="s">
        <v>34</v>
      </c>
      <c r="J154" t="s">
        <v>13</v>
      </c>
      <c r="K154" s="34">
        <f t="shared" si="8"/>
        <v>2075671.9300000006</v>
      </c>
      <c r="L154" s="29">
        <f>IF(I154="Product",IF(K154/'Commission Rate and Quota'!$D$4&lt;0.5,'Commission Rate and Quota'!$D$20,IF(K154/'Commission Rate and Quota'!$D$4&lt;0.75,'Commission Rate and Quota'!$D$21,IF(K154/'Commission Rate and Quota'!$D$4&lt;0.9,'Commission Rate and Quota'!$D$22,IF('Data (1 &amp; 2)'!K168/'Commission Rate and Quota'!$D$4&lt;1,'Commission Rate and Quota'!$D$23,IF('Data (1 &amp; 2)'!K168/'Commission Rate and Quota'!$D$4&lt;1.25,'Commission Rate and Quota'!$D$24,'Commission Rate and Quota'!$D$25))))),IF(K154/'Commission Rate and Quota'!$E$4&lt;0.5,'Commission Rate and Quota'!$E$20,IF(K154/'Commission Rate and Quota'!$E$4&lt;0.75,'Commission Rate and Quota'!$E$21,IF(K154/'Commission Rate and Quota'!$E$4&lt;0.9,'Commission Rate and Quota'!$E$22,IF(K154/'Commission Rate and Quota'!$E$4&lt;1,'Commission Rate and Quota'!$E$23,IF(K154/'Commission Rate and Quota'!$E$4&lt;1.25,'Commission Rate and Quota'!$E$24,'Commission Rate and Quota'!$E$25))))))</f>
        <v>6.9999999999999993E-2</v>
      </c>
      <c r="M154" s="34">
        <f t="shared" si="7"/>
        <v>266.49279999999999</v>
      </c>
      <c r="AE154" t="s">
        <v>116</v>
      </c>
      <c r="AF154">
        <v>1</v>
      </c>
      <c r="AG154">
        <v>82914.59</v>
      </c>
      <c r="AH154">
        <v>2493.0500000000002</v>
      </c>
      <c r="AI154">
        <v>5804.0213000000003</v>
      </c>
      <c r="AJ154" s="29">
        <f>Table1[[#This Row],[Sum of Margin]]/Table1[[#This Row],[Sum of Revenue]]</f>
        <v>3.0067687725405145E-2</v>
      </c>
      <c r="AK154" s="31">
        <f>Table1[[#This Row],[Sum of Margin]]-Table1[[#This Row],[Sum of Commission Earned]]</f>
        <v>-3310.9713000000002</v>
      </c>
    </row>
    <row r="155" spans="1:37" x14ac:dyDescent="0.25">
      <c r="A155" t="s">
        <v>221</v>
      </c>
      <c r="B155" s="30">
        <v>45921</v>
      </c>
      <c r="C155">
        <v>167324</v>
      </c>
      <c r="D155" s="31">
        <v>11699.08</v>
      </c>
      <c r="E155" s="31">
        <v>1499.08</v>
      </c>
      <c r="F155" t="s">
        <v>33</v>
      </c>
      <c r="G155">
        <v>763043</v>
      </c>
      <c r="H155" t="s">
        <v>12</v>
      </c>
      <c r="I155" t="s">
        <v>34</v>
      </c>
      <c r="J155" t="s">
        <v>13</v>
      </c>
      <c r="K155" s="34">
        <f t="shared" si="8"/>
        <v>2087371.0100000007</v>
      </c>
      <c r="L155" s="29">
        <f>IF(I155="Product",IF(K155/'Commission Rate and Quota'!$D$4&lt;0.5,'Commission Rate and Quota'!$D$20,IF(K155/'Commission Rate and Quota'!$D$4&lt;0.75,'Commission Rate and Quota'!$D$21,IF(K155/'Commission Rate and Quota'!$D$4&lt;0.9,'Commission Rate and Quota'!$D$22,IF('Data (1 &amp; 2)'!K169/'Commission Rate and Quota'!$D$4&lt;1,'Commission Rate and Quota'!$D$23,IF('Data (1 &amp; 2)'!K169/'Commission Rate and Quota'!$D$4&lt;1.25,'Commission Rate and Quota'!$D$24,'Commission Rate and Quota'!$D$25))))),IF(K155/'Commission Rate and Quota'!$E$4&lt;0.5,'Commission Rate and Quota'!$E$20,IF(K155/'Commission Rate and Quota'!$E$4&lt;0.75,'Commission Rate and Quota'!$E$21,IF(K155/'Commission Rate and Quota'!$E$4&lt;0.9,'Commission Rate and Quota'!$E$22,IF(K155/'Commission Rate and Quota'!$E$4&lt;1,'Commission Rate and Quota'!$E$23,IF(K155/'Commission Rate and Quota'!$E$4&lt;1.25,'Commission Rate and Quota'!$E$24,'Commission Rate and Quota'!$E$25))))))</f>
        <v>6.9999999999999993E-2</v>
      </c>
      <c r="M155" s="34">
        <f t="shared" si="7"/>
        <v>818.93559999999991</v>
      </c>
      <c r="AE155" t="s">
        <v>187</v>
      </c>
      <c r="AF155">
        <v>2</v>
      </c>
      <c r="AG155">
        <v>35854.949999999997</v>
      </c>
      <c r="AH155">
        <v>3869.7</v>
      </c>
      <c r="AI155">
        <v>2509.8464999999997</v>
      </c>
      <c r="AJ155" s="29">
        <f>Table1[[#This Row],[Sum of Margin]]/Table1[[#This Row],[Sum of Revenue]]</f>
        <v>0.10792652060594145</v>
      </c>
      <c r="AK155" s="31">
        <f>Table1[[#This Row],[Sum of Margin]]-Table1[[#This Row],[Sum of Commission Earned]]</f>
        <v>1359.8535000000002</v>
      </c>
    </row>
    <row r="156" spans="1:37" x14ac:dyDescent="0.25">
      <c r="A156" t="s">
        <v>221</v>
      </c>
      <c r="B156" s="30">
        <v>45921</v>
      </c>
      <c r="C156">
        <v>167324</v>
      </c>
      <c r="D156" s="31">
        <v>1048401.82</v>
      </c>
      <c r="E156" s="31">
        <v>115355.17</v>
      </c>
      <c r="F156" t="s">
        <v>33</v>
      </c>
      <c r="G156">
        <v>763043</v>
      </c>
      <c r="H156" t="s">
        <v>12</v>
      </c>
      <c r="I156" t="s">
        <v>34</v>
      </c>
      <c r="J156" t="s">
        <v>13</v>
      </c>
      <c r="K156" s="34">
        <f t="shared" si="8"/>
        <v>3135772.8300000005</v>
      </c>
      <c r="L156" s="29">
        <f>IF(I156="Product",IF(K156/'Commission Rate and Quota'!$D$4&lt;0.5,'Commission Rate and Quota'!$D$20,IF(K156/'Commission Rate and Quota'!$D$4&lt;0.75,'Commission Rate and Quota'!$D$21,IF(K156/'Commission Rate and Quota'!$D$4&lt;0.9,'Commission Rate and Quota'!$D$22,IF('Data (1 &amp; 2)'!K170/'Commission Rate and Quota'!$D$4&lt;1,'Commission Rate and Quota'!$D$23,IF('Data (1 &amp; 2)'!K170/'Commission Rate and Quota'!$D$4&lt;1.25,'Commission Rate and Quota'!$D$24,'Commission Rate and Quota'!$D$25))))),IF(K156/'Commission Rate and Quota'!$E$4&lt;0.5,'Commission Rate and Quota'!$E$20,IF(K156/'Commission Rate and Quota'!$E$4&lt;0.75,'Commission Rate and Quota'!$E$21,IF(K156/'Commission Rate and Quota'!$E$4&lt;0.9,'Commission Rate and Quota'!$E$22,IF(K156/'Commission Rate and Quota'!$E$4&lt;1,'Commission Rate and Quota'!$E$23,IF(K156/'Commission Rate and Quota'!$E$4&lt;1.25,'Commission Rate and Quota'!$E$24,'Commission Rate and Quota'!$E$25))))))</f>
        <v>0.08</v>
      </c>
      <c r="M156" s="34">
        <f t="shared" si="7"/>
        <v>83872.145600000003</v>
      </c>
      <c r="AE156" t="s">
        <v>117</v>
      </c>
      <c r="AF156">
        <v>2</v>
      </c>
      <c r="AG156">
        <v>50793.760000000002</v>
      </c>
      <c r="AH156">
        <v>4725</v>
      </c>
      <c r="AI156">
        <v>3555.5632000000005</v>
      </c>
      <c r="AJ156" s="29">
        <f>Table1[[#This Row],[Sum of Margin]]/Table1[[#This Row],[Sum of Revenue]]</f>
        <v>9.3023237500039366E-2</v>
      </c>
      <c r="AK156" s="31">
        <f>Table1[[#This Row],[Sum of Margin]]-Table1[[#This Row],[Sum of Commission Earned]]</f>
        <v>1169.4367999999995</v>
      </c>
    </row>
    <row r="157" spans="1:37" x14ac:dyDescent="0.25">
      <c r="A157" t="s">
        <v>221</v>
      </c>
      <c r="B157" s="30">
        <v>45921</v>
      </c>
      <c r="C157">
        <v>167324</v>
      </c>
      <c r="D157" s="31">
        <v>9999.9</v>
      </c>
      <c r="E157" s="31">
        <v>999.9</v>
      </c>
      <c r="F157" t="s">
        <v>33</v>
      </c>
      <c r="G157">
        <v>763043</v>
      </c>
      <c r="H157" t="s">
        <v>12</v>
      </c>
      <c r="I157" t="s">
        <v>34</v>
      </c>
      <c r="J157" t="s">
        <v>13</v>
      </c>
      <c r="K157" s="34">
        <f t="shared" si="8"/>
        <v>3145772.7300000004</v>
      </c>
      <c r="L157" s="29">
        <f>IF(I157="Product",IF(K157/'Commission Rate and Quota'!$D$4&lt;0.5,'Commission Rate and Quota'!$D$20,IF(K157/'Commission Rate and Quota'!$D$4&lt;0.75,'Commission Rate and Quota'!$D$21,IF(K157/'Commission Rate and Quota'!$D$4&lt;0.9,'Commission Rate and Quota'!$D$22,IF('Data (1 &amp; 2)'!K171/'Commission Rate and Quota'!$D$4&lt;1,'Commission Rate and Quota'!$D$23,IF('Data (1 &amp; 2)'!K171/'Commission Rate and Quota'!$D$4&lt;1.25,'Commission Rate and Quota'!$D$24,'Commission Rate and Quota'!$D$25))))),IF(K157/'Commission Rate and Quota'!$E$4&lt;0.5,'Commission Rate and Quota'!$E$20,IF(K157/'Commission Rate and Quota'!$E$4&lt;0.75,'Commission Rate and Quota'!$E$21,IF(K157/'Commission Rate and Quota'!$E$4&lt;0.9,'Commission Rate and Quota'!$E$22,IF(K157/'Commission Rate and Quota'!$E$4&lt;1,'Commission Rate and Quota'!$E$23,IF(K157/'Commission Rate and Quota'!$E$4&lt;1.25,'Commission Rate and Quota'!$E$24,'Commission Rate and Quota'!$E$25))))))</f>
        <v>0.08</v>
      </c>
      <c r="M157" s="34">
        <f t="shared" si="7"/>
        <v>799.99199999999996</v>
      </c>
      <c r="AE157" t="s">
        <v>188</v>
      </c>
      <c r="AF157">
        <v>3</v>
      </c>
      <c r="AG157">
        <v>48987.78</v>
      </c>
      <c r="AH157">
        <v>7350</v>
      </c>
      <c r="AI157">
        <v>3429.1446000000005</v>
      </c>
      <c r="AJ157" s="29">
        <f>Table1[[#This Row],[Sum of Margin]]/Table1[[#This Row],[Sum of Revenue]]</f>
        <v>0.15003741749473032</v>
      </c>
      <c r="AK157" s="31">
        <f>Table1[[#This Row],[Sum of Margin]]-Table1[[#This Row],[Sum of Commission Earned]]</f>
        <v>3920.8553999999995</v>
      </c>
    </row>
    <row r="158" spans="1:37" x14ac:dyDescent="0.25">
      <c r="A158" t="s">
        <v>221</v>
      </c>
      <c r="B158" s="30">
        <v>45921</v>
      </c>
      <c r="C158">
        <v>167324</v>
      </c>
      <c r="D158" s="31">
        <v>620.04999999999995</v>
      </c>
      <c r="E158" s="31">
        <v>0</v>
      </c>
      <c r="F158" t="s">
        <v>33</v>
      </c>
      <c r="G158">
        <v>763043</v>
      </c>
      <c r="H158" t="s">
        <v>12</v>
      </c>
      <c r="I158" t="s">
        <v>34</v>
      </c>
      <c r="J158" t="s">
        <v>13</v>
      </c>
      <c r="K158" s="34">
        <f t="shared" si="8"/>
        <v>3146392.7800000003</v>
      </c>
      <c r="L158" s="29">
        <f>IF(I158="Product",IF(K158/'Commission Rate and Quota'!$D$4&lt;0.5,'Commission Rate and Quota'!$D$20,IF(K158/'Commission Rate and Quota'!$D$4&lt;0.75,'Commission Rate and Quota'!$D$21,IF(K158/'Commission Rate and Quota'!$D$4&lt;0.9,'Commission Rate and Quota'!$D$22,IF('Data (1 &amp; 2)'!K172/'Commission Rate and Quota'!$D$4&lt;1,'Commission Rate and Quota'!$D$23,IF('Data (1 &amp; 2)'!K172/'Commission Rate and Quota'!$D$4&lt;1.25,'Commission Rate and Quota'!$D$24,'Commission Rate and Quota'!$D$25))))),IF(K158/'Commission Rate and Quota'!$E$4&lt;0.5,'Commission Rate and Quota'!$E$20,IF(K158/'Commission Rate and Quota'!$E$4&lt;0.75,'Commission Rate and Quota'!$E$21,IF(K158/'Commission Rate and Quota'!$E$4&lt;0.9,'Commission Rate and Quota'!$E$22,IF(K158/'Commission Rate and Quota'!$E$4&lt;1,'Commission Rate and Quota'!$E$23,IF(K158/'Commission Rate and Quota'!$E$4&lt;1.25,'Commission Rate and Quota'!$E$24,'Commission Rate and Quota'!$E$25))))))</f>
        <v>0.08</v>
      </c>
      <c r="M158" s="34">
        <f t="shared" si="7"/>
        <v>49.603999999999999</v>
      </c>
      <c r="AE158" t="s">
        <v>157</v>
      </c>
      <c r="AF158">
        <v>1</v>
      </c>
      <c r="AG158">
        <v>25500.82</v>
      </c>
      <c r="AH158">
        <v>3060.82</v>
      </c>
      <c r="AI158">
        <v>1785.0574000000001</v>
      </c>
      <c r="AJ158" s="29">
        <f>Table1[[#This Row],[Sum of Margin]]/Table1[[#This Row],[Sum of Revenue]]</f>
        <v>0.1200282971292688</v>
      </c>
      <c r="AK158" s="31">
        <f>Table1[[#This Row],[Sum of Margin]]-Table1[[#This Row],[Sum of Commission Earned]]</f>
        <v>1275.7626</v>
      </c>
    </row>
    <row r="159" spans="1:37" x14ac:dyDescent="0.25">
      <c r="A159" t="s">
        <v>221</v>
      </c>
      <c r="B159" s="30">
        <v>45921</v>
      </c>
      <c r="C159">
        <v>167324</v>
      </c>
      <c r="D159" s="31">
        <v>8999.2000000000007</v>
      </c>
      <c r="E159" s="31">
        <v>824.2</v>
      </c>
      <c r="F159" t="s">
        <v>33</v>
      </c>
      <c r="G159">
        <v>763043</v>
      </c>
      <c r="H159" t="s">
        <v>12</v>
      </c>
      <c r="I159" t="s">
        <v>34</v>
      </c>
      <c r="J159" t="s">
        <v>13</v>
      </c>
      <c r="K159" s="34">
        <f t="shared" si="8"/>
        <v>3155391.9800000004</v>
      </c>
      <c r="L159" s="29">
        <f>IF(I159="Product",IF(K159/'Commission Rate and Quota'!$D$4&lt;0.5,'Commission Rate and Quota'!$D$20,IF(K159/'Commission Rate and Quota'!$D$4&lt;0.75,'Commission Rate and Quota'!$D$21,IF(K159/'Commission Rate and Quota'!$D$4&lt;0.9,'Commission Rate and Quota'!$D$22,IF('Data (1 &amp; 2)'!K173/'Commission Rate and Quota'!$D$4&lt;1,'Commission Rate and Quota'!$D$23,IF('Data (1 &amp; 2)'!K173/'Commission Rate and Quota'!$D$4&lt;1.25,'Commission Rate and Quota'!$D$24,'Commission Rate and Quota'!$D$25))))),IF(K159/'Commission Rate and Quota'!$E$4&lt;0.5,'Commission Rate and Quota'!$E$20,IF(K159/'Commission Rate and Quota'!$E$4&lt;0.75,'Commission Rate and Quota'!$E$21,IF(K159/'Commission Rate and Quota'!$E$4&lt;0.9,'Commission Rate and Quota'!$E$22,IF(K159/'Commission Rate and Quota'!$E$4&lt;1,'Commission Rate and Quota'!$E$23,IF(K159/'Commission Rate and Quota'!$E$4&lt;1.25,'Commission Rate and Quota'!$E$24,'Commission Rate and Quota'!$E$25))))))</f>
        <v>0.08</v>
      </c>
      <c r="M159" s="34">
        <f t="shared" si="7"/>
        <v>719.93600000000004</v>
      </c>
      <c r="AE159" t="s">
        <v>247</v>
      </c>
      <c r="AF159">
        <v>2</v>
      </c>
      <c r="AG159">
        <v>117454.23000000001</v>
      </c>
      <c r="AH159">
        <v>21203.41</v>
      </c>
      <c r="AI159">
        <v>8221.7961000000014</v>
      </c>
      <c r="AJ159" s="29">
        <f>Table1[[#This Row],[Sum of Margin]]/Table1[[#This Row],[Sum of Revenue]]</f>
        <v>0.18052487339110732</v>
      </c>
      <c r="AK159" s="31">
        <f>Table1[[#This Row],[Sum of Margin]]-Table1[[#This Row],[Sum of Commission Earned]]</f>
        <v>12981.613899999998</v>
      </c>
    </row>
    <row r="160" spans="1:37" x14ac:dyDescent="0.25">
      <c r="A160" t="s">
        <v>222</v>
      </c>
      <c r="B160" s="30">
        <v>45925</v>
      </c>
      <c r="C160">
        <v>167324</v>
      </c>
      <c r="D160" s="31">
        <v>6193.5</v>
      </c>
      <c r="E160" s="31">
        <v>681</v>
      </c>
      <c r="F160" t="s">
        <v>33</v>
      </c>
      <c r="G160">
        <v>763043</v>
      </c>
      <c r="H160" t="s">
        <v>12</v>
      </c>
      <c r="I160" t="s">
        <v>34</v>
      </c>
      <c r="J160" t="s">
        <v>13</v>
      </c>
      <c r="K160" s="34">
        <f t="shared" si="8"/>
        <v>3161585.4800000004</v>
      </c>
      <c r="L160" s="29">
        <f>IF(I160="Product",IF(K160/'Commission Rate and Quota'!$D$4&lt;0.5,'Commission Rate and Quota'!$D$20,IF(K160/'Commission Rate and Quota'!$D$4&lt;0.75,'Commission Rate and Quota'!$D$21,IF(K160/'Commission Rate and Quota'!$D$4&lt;0.9,'Commission Rate and Quota'!$D$22,IF('Data (1 &amp; 2)'!K174/'Commission Rate and Quota'!$D$4&lt;1,'Commission Rate and Quota'!$D$23,IF('Data (1 &amp; 2)'!K174/'Commission Rate and Quota'!$D$4&lt;1.25,'Commission Rate and Quota'!$D$24,'Commission Rate and Quota'!$D$25))))),IF(K160/'Commission Rate and Quota'!$E$4&lt;0.5,'Commission Rate and Quota'!$E$20,IF(K160/'Commission Rate and Quota'!$E$4&lt;0.75,'Commission Rate and Quota'!$E$21,IF(K160/'Commission Rate and Quota'!$E$4&lt;0.9,'Commission Rate and Quota'!$E$22,IF(K160/'Commission Rate and Quota'!$E$4&lt;1,'Commission Rate and Quota'!$E$23,IF(K160/'Commission Rate and Quota'!$E$4&lt;1.25,'Commission Rate and Quota'!$E$24,'Commission Rate and Quota'!$E$25))))))</f>
        <v>0.08</v>
      </c>
      <c r="M160" s="34">
        <f t="shared" si="7"/>
        <v>495.48</v>
      </c>
      <c r="AE160" t="s">
        <v>57</v>
      </c>
      <c r="AF160">
        <v>3</v>
      </c>
      <c r="AG160">
        <v>133350.88</v>
      </c>
      <c r="AH160">
        <v>15123.8</v>
      </c>
      <c r="AI160">
        <v>9334.5616000000009</v>
      </c>
      <c r="AJ160" s="29">
        <f>Table1[[#This Row],[Sum of Margin]]/Table1[[#This Row],[Sum of Revenue]]</f>
        <v>0.11341357477355979</v>
      </c>
      <c r="AK160" s="31">
        <f>Table1[[#This Row],[Sum of Margin]]-Table1[[#This Row],[Sum of Commission Earned]]</f>
        <v>5789.2383999999984</v>
      </c>
    </row>
    <row r="161" spans="1:37" x14ac:dyDescent="0.25">
      <c r="A161" t="s">
        <v>223</v>
      </c>
      <c r="B161" s="30">
        <v>45926</v>
      </c>
      <c r="C161">
        <v>167324</v>
      </c>
      <c r="D161" s="31">
        <v>139475.68</v>
      </c>
      <c r="E161" s="31">
        <v>41844.21</v>
      </c>
      <c r="F161" t="s">
        <v>33</v>
      </c>
      <c r="G161">
        <v>763043</v>
      </c>
      <c r="H161" t="s">
        <v>12</v>
      </c>
      <c r="I161" t="s">
        <v>34</v>
      </c>
      <c r="J161" t="s">
        <v>13</v>
      </c>
      <c r="K161" s="34">
        <f t="shared" si="8"/>
        <v>3301061.1600000006</v>
      </c>
      <c r="L161" s="29">
        <f>IF(I161="Product",IF(K161/'Commission Rate and Quota'!$D$4&lt;0.5,'Commission Rate and Quota'!$D$20,IF(K161/'Commission Rate and Quota'!$D$4&lt;0.75,'Commission Rate and Quota'!$D$21,IF(K161/'Commission Rate and Quota'!$D$4&lt;0.9,'Commission Rate and Quota'!$D$22,IF('Data (1 &amp; 2)'!K175/'Commission Rate and Quota'!$D$4&lt;1,'Commission Rate and Quota'!$D$23,IF('Data (1 &amp; 2)'!K175/'Commission Rate and Quota'!$D$4&lt;1.25,'Commission Rate and Quota'!$D$24,'Commission Rate and Quota'!$D$25))))),IF(K161/'Commission Rate and Quota'!$E$4&lt;0.5,'Commission Rate and Quota'!$E$20,IF(K161/'Commission Rate and Quota'!$E$4&lt;0.75,'Commission Rate and Quota'!$E$21,IF(K161/'Commission Rate and Quota'!$E$4&lt;0.9,'Commission Rate and Quota'!$E$22,IF(K161/'Commission Rate and Quota'!$E$4&lt;1,'Commission Rate and Quota'!$E$23,IF(K161/'Commission Rate and Quota'!$E$4&lt;1.25,'Commission Rate and Quota'!$E$24,'Commission Rate and Quota'!$E$25))))))</f>
        <v>0.08</v>
      </c>
      <c r="M161" s="34">
        <f t="shared" si="7"/>
        <v>11158.054399999999</v>
      </c>
      <c r="AE161" t="s">
        <v>149</v>
      </c>
      <c r="AF161">
        <v>3</v>
      </c>
      <c r="AG161">
        <v>19386.349999999999</v>
      </c>
      <c r="AH161">
        <v>2435.98</v>
      </c>
      <c r="AI161">
        <v>1357.0445000000002</v>
      </c>
      <c r="AJ161" s="29">
        <f>Table1[[#This Row],[Sum of Margin]]/Table1[[#This Row],[Sum of Revenue]]</f>
        <v>0.12565439084716826</v>
      </c>
      <c r="AK161" s="31">
        <f>Table1[[#This Row],[Sum of Margin]]-Table1[[#This Row],[Sum of Commission Earned]]</f>
        <v>1078.9354999999998</v>
      </c>
    </row>
    <row r="162" spans="1:37" x14ac:dyDescent="0.25">
      <c r="A162" t="s">
        <v>223</v>
      </c>
      <c r="B162" s="30">
        <v>45926</v>
      </c>
      <c r="C162">
        <v>167324</v>
      </c>
      <c r="D162" s="31">
        <v>41628.35</v>
      </c>
      <c r="E162" s="31">
        <v>12489.76</v>
      </c>
      <c r="F162" t="s">
        <v>33</v>
      </c>
      <c r="G162">
        <v>763043</v>
      </c>
      <c r="H162" t="s">
        <v>12</v>
      </c>
      <c r="I162" t="s">
        <v>34</v>
      </c>
      <c r="J162" t="s">
        <v>13</v>
      </c>
      <c r="K162" s="34">
        <f t="shared" si="8"/>
        <v>3342689.5100000007</v>
      </c>
      <c r="L162" s="29">
        <f>IF(I162="Product",IF(K162/'Commission Rate and Quota'!$D$4&lt;0.5,'Commission Rate and Quota'!$D$20,IF(K162/'Commission Rate and Quota'!$D$4&lt;0.75,'Commission Rate and Quota'!$D$21,IF(K162/'Commission Rate and Quota'!$D$4&lt;0.9,'Commission Rate and Quota'!$D$22,IF('Data (1 &amp; 2)'!K176/'Commission Rate and Quota'!$D$4&lt;1,'Commission Rate and Quota'!$D$23,IF('Data (1 &amp; 2)'!K176/'Commission Rate and Quota'!$D$4&lt;1.25,'Commission Rate and Quota'!$D$24,'Commission Rate and Quota'!$D$25))))),IF(K162/'Commission Rate and Quota'!$E$4&lt;0.5,'Commission Rate and Quota'!$E$20,IF(K162/'Commission Rate and Quota'!$E$4&lt;0.75,'Commission Rate and Quota'!$E$21,IF(K162/'Commission Rate and Quota'!$E$4&lt;0.9,'Commission Rate and Quota'!$E$22,IF(K162/'Commission Rate and Quota'!$E$4&lt;1,'Commission Rate and Quota'!$E$23,IF(K162/'Commission Rate and Quota'!$E$4&lt;1.25,'Commission Rate and Quota'!$E$24,'Commission Rate and Quota'!$E$25))))))</f>
        <v>0.14000000000000001</v>
      </c>
      <c r="M162" s="34">
        <f t="shared" si="7"/>
        <v>5827.9690000000001</v>
      </c>
      <c r="AE162" t="s">
        <v>276</v>
      </c>
      <c r="AF162">
        <v>3</v>
      </c>
      <c r="AG162">
        <v>45254.259999999995</v>
      </c>
      <c r="AH162">
        <v>4209.32</v>
      </c>
      <c r="AI162">
        <v>3167.7982000000002</v>
      </c>
      <c r="AJ162" s="29">
        <f>Table1[[#This Row],[Sum of Margin]]/Table1[[#This Row],[Sum of Revenue]]</f>
        <v>9.301488964795801E-2</v>
      </c>
      <c r="AK162" s="31">
        <f>Table1[[#This Row],[Sum of Margin]]-Table1[[#This Row],[Sum of Commission Earned]]</f>
        <v>1041.5217999999995</v>
      </c>
    </row>
    <row r="163" spans="1:37" x14ac:dyDescent="0.25">
      <c r="A163" t="s">
        <v>224</v>
      </c>
      <c r="B163" s="30">
        <v>45927</v>
      </c>
      <c r="C163">
        <v>167324</v>
      </c>
      <c r="D163" s="31">
        <v>67095.320000000007</v>
      </c>
      <c r="E163" s="31">
        <v>4404.45</v>
      </c>
      <c r="F163" t="s">
        <v>33</v>
      </c>
      <c r="G163">
        <v>763043</v>
      </c>
      <c r="H163" t="s">
        <v>12</v>
      </c>
      <c r="I163" t="s">
        <v>34</v>
      </c>
      <c r="J163" t="s">
        <v>13</v>
      </c>
      <c r="K163" s="34">
        <f t="shared" si="8"/>
        <v>3409784.8300000005</v>
      </c>
      <c r="L163" s="29">
        <f>IF(I163="Product",IF(K163/'Commission Rate and Quota'!$D$4&lt;0.5,'Commission Rate and Quota'!$D$20,IF(K163/'Commission Rate and Quota'!$D$4&lt;0.75,'Commission Rate and Quota'!$D$21,IF(K163/'Commission Rate and Quota'!$D$4&lt;0.9,'Commission Rate and Quota'!$D$22,IF('Data (1 &amp; 2)'!K177/'Commission Rate and Quota'!$D$4&lt;1,'Commission Rate and Quota'!$D$23,IF('Data (1 &amp; 2)'!K177/'Commission Rate and Quota'!$D$4&lt;1.25,'Commission Rate and Quota'!$D$24,'Commission Rate and Quota'!$D$25))))),IF(K163/'Commission Rate and Quota'!$E$4&lt;0.5,'Commission Rate and Quota'!$E$20,IF(K163/'Commission Rate and Quota'!$E$4&lt;0.75,'Commission Rate and Quota'!$E$21,IF(K163/'Commission Rate and Quota'!$E$4&lt;0.9,'Commission Rate and Quota'!$E$22,IF(K163/'Commission Rate and Quota'!$E$4&lt;1,'Commission Rate and Quota'!$E$23,IF(K163/'Commission Rate and Quota'!$E$4&lt;1.25,'Commission Rate and Quota'!$E$24,'Commission Rate and Quota'!$E$25))))))</f>
        <v>0.14000000000000001</v>
      </c>
      <c r="M163" s="34">
        <f t="shared" si="7"/>
        <v>9393.3448000000026</v>
      </c>
      <c r="AE163" t="s">
        <v>59</v>
      </c>
      <c r="AF163">
        <v>1</v>
      </c>
      <c r="AG163">
        <v>16000</v>
      </c>
      <c r="AH163">
        <v>4800</v>
      </c>
      <c r="AI163">
        <v>1120</v>
      </c>
      <c r="AJ163" s="29">
        <f>Table1[[#This Row],[Sum of Margin]]/Table1[[#This Row],[Sum of Revenue]]</f>
        <v>0.3</v>
      </c>
      <c r="AK163" s="31">
        <f>Table1[[#This Row],[Sum of Margin]]-Table1[[#This Row],[Sum of Commission Earned]]</f>
        <v>3680</v>
      </c>
    </row>
    <row r="164" spans="1:37" x14ac:dyDescent="0.25">
      <c r="A164" t="s">
        <v>224</v>
      </c>
      <c r="B164" s="30">
        <v>45927</v>
      </c>
      <c r="C164">
        <v>167324</v>
      </c>
      <c r="D164" s="31">
        <v>21008.12</v>
      </c>
      <c r="E164" s="31">
        <v>5266.54</v>
      </c>
      <c r="F164" t="s">
        <v>33</v>
      </c>
      <c r="G164">
        <v>763043</v>
      </c>
      <c r="H164" t="s">
        <v>12</v>
      </c>
      <c r="I164" t="s">
        <v>34</v>
      </c>
      <c r="J164" t="s">
        <v>13</v>
      </c>
      <c r="K164" s="34">
        <f t="shared" si="8"/>
        <v>3430792.9500000007</v>
      </c>
      <c r="L164" s="29">
        <f>IF(I164="Product",IF(K164/'Commission Rate and Quota'!$D$4&lt;0.5,'Commission Rate and Quota'!$D$20,IF(K164/'Commission Rate and Quota'!$D$4&lt;0.75,'Commission Rate and Quota'!$D$21,IF(K164/'Commission Rate and Quota'!$D$4&lt;0.9,'Commission Rate and Quota'!$D$22,IF('Data (1 &amp; 2)'!K178/'Commission Rate and Quota'!$D$4&lt;1,'Commission Rate and Quota'!$D$23,IF('Data (1 &amp; 2)'!K178/'Commission Rate and Quota'!$D$4&lt;1.25,'Commission Rate and Quota'!$D$24,'Commission Rate and Quota'!$D$25))))),IF(K164/'Commission Rate and Quota'!$E$4&lt;0.5,'Commission Rate and Quota'!$E$20,IF(K164/'Commission Rate and Quota'!$E$4&lt;0.75,'Commission Rate and Quota'!$E$21,IF(K164/'Commission Rate and Quota'!$E$4&lt;0.9,'Commission Rate and Quota'!$E$22,IF(K164/'Commission Rate and Quota'!$E$4&lt;1,'Commission Rate and Quota'!$E$23,IF(K164/'Commission Rate and Quota'!$E$4&lt;1.25,'Commission Rate and Quota'!$E$24,'Commission Rate and Quota'!$E$25))))))</f>
        <v>0.14000000000000001</v>
      </c>
      <c r="M164" s="34">
        <f t="shared" si="7"/>
        <v>2941.1368000000002</v>
      </c>
      <c r="AE164" t="s">
        <v>44</v>
      </c>
      <c r="AF164">
        <v>1</v>
      </c>
      <c r="AG164">
        <v>96926.63</v>
      </c>
      <c r="AH164">
        <v>6596.35</v>
      </c>
      <c r="AI164">
        <v>6784.8641000000007</v>
      </c>
      <c r="AJ164" s="29">
        <f>Table1[[#This Row],[Sum of Margin]]/Table1[[#This Row],[Sum of Revenue]]</f>
        <v>6.8055084552098841E-2</v>
      </c>
      <c r="AK164" s="31">
        <f>Table1[[#This Row],[Sum of Margin]]-Table1[[#This Row],[Sum of Commission Earned]]</f>
        <v>-188.51410000000033</v>
      </c>
    </row>
    <row r="165" spans="1:37" x14ac:dyDescent="0.25">
      <c r="A165" t="s">
        <v>224</v>
      </c>
      <c r="B165" s="30">
        <v>45927</v>
      </c>
      <c r="C165">
        <v>167324</v>
      </c>
      <c r="D165" s="31">
        <v>20724.7</v>
      </c>
      <c r="E165" s="31">
        <v>4611.07</v>
      </c>
      <c r="F165" t="s">
        <v>33</v>
      </c>
      <c r="G165">
        <v>763043</v>
      </c>
      <c r="H165" t="s">
        <v>12</v>
      </c>
      <c r="I165" t="s">
        <v>34</v>
      </c>
      <c r="J165" t="s">
        <v>13</v>
      </c>
      <c r="K165" s="34">
        <f t="shared" si="8"/>
        <v>3451517.6500000008</v>
      </c>
      <c r="L165" s="29">
        <f>IF(I165="Product",IF(K165/'Commission Rate and Quota'!$D$4&lt;0.5,'Commission Rate and Quota'!$D$20,IF(K165/'Commission Rate and Quota'!$D$4&lt;0.75,'Commission Rate and Quota'!$D$21,IF(K165/'Commission Rate and Quota'!$D$4&lt;0.9,'Commission Rate and Quota'!$D$22,IF('Data (1 &amp; 2)'!K179/'Commission Rate and Quota'!$D$4&lt;1,'Commission Rate and Quota'!$D$23,IF('Data (1 &amp; 2)'!K179/'Commission Rate and Quota'!$D$4&lt;1.25,'Commission Rate and Quota'!$D$24,'Commission Rate and Quota'!$D$25))))),IF(K165/'Commission Rate and Quota'!$E$4&lt;0.5,'Commission Rate and Quota'!$E$20,IF(K165/'Commission Rate and Quota'!$E$4&lt;0.75,'Commission Rate and Quota'!$E$21,IF(K165/'Commission Rate and Quota'!$E$4&lt;0.9,'Commission Rate and Quota'!$E$22,IF(K165/'Commission Rate and Quota'!$E$4&lt;1,'Commission Rate and Quota'!$E$23,IF(K165/'Commission Rate and Quota'!$E$4&lt;1.25,'Commission Rate and Quota'!$E$24,'Commission Rate and Quota'!$E$25))))))</f>
        <v>0.14000000000000001</v>
      </c>
      <c r="M165" s="34">
        <f t="shared" si="7"/>
        <v>2901.4580000000005</v>
      </c>
      <c r="AE165" t="s">
        <v>41</v>
      </c>
      <c r="AF165">
        <v>1</v>
      </c>
      <c r="AG165">
        <v>10696</v>
      </c>
      <c r="AH165">
        <v>1176</v>
      </c>
      <c r="AI165">
        <v>748.72</v>
      </c>
      <c r="AJ165" s="29">
        <f>Table1[[#This Row],[Sum of Margin]]/Table1[[#This Row],[Sum of Revenue]]</f>
        <v>0.1099476439790576</v>
      </c>
      <c r="AK165" s="31">
        <f>Table1[[#This Row],[Sum of Margin]]-Table1[[#This Row],[Sum of Commission Earned]]</f>
        <v>427.28</v>
      </c>
    </row>
    <row r="166" spans="1:37" x14ac:dyDescent="0.25">
      <c r="A166" t="s">
        <v>224</v>
      </c>
      <c r="B166" s="30">
        <v>45927</v>
      </c>
      <c r="C166">
        <v>167324</v>
      </c>
      <c r="D166" s="31">
        <v>3958</v>
      </c>
      <c r="E166" s="31">
        <v>0</v>
      </c>
      <c r="F166" t="s">
        <v>33</v>
      </c>
      <c r="G166">
        <v>763043</v>
      </c>
      <c r="H166" t="s">
        <v>12</v>
      </c>
      <c r="I166" t="s">
        <v>34</v>
      </c>
      <c r="J166" t="s">
        <v>13</v>
      </c>
      <c r="K166" s="34">
        <f t="shared" si="8"/>
        <v>3455475.6500000008</v>
      </c>
      <c r="L166" s="29">
        <f>IF(I166="Product",IF(K166/'Commission Rate and Quota'!$D$4&lt;0.5,'Commission Rate and Quota'!$D$20,IF(K166/'Commission Rate and Quota'!$D$4&lt;0.75,'Commission Rate and Quota'!$D$21,IF(K166/'Commission Rate and Quota'!$D$4&lt;0.9,'Commission Rate and Quota'!$D$22,IF('Data (1 &amp; 2)'!K180/'Commission Rate and Quota'!$D$4&lt;1,'Commission Rate and Quota'!$D$23,IF('Data (1 &amp; 2)'!K180/'Commission Rate and Quota'!$D$4&lt;1.25,'Commission Rate and Quota'!$D$24,'Commission Rate and Quota'!$D$25))))),IF(K166/'Commission Rate and Quota'!$E$4&lt;0.5,'Commission Rate and Quota'!$E$20,IF(K166/'Commission Rate and Quota'!$E$4&lt;0.75,'Commission Rate and Quota'!$E$21,IF(K166/'Commission Rate and Quota'!$E$4&lt;0.9,'Commission Rate and Quota'!$E$22,IF(K166/'Commission Rate and Quota'!$E$4&lt;1,'Commission Rate and Quota'!$E$23,IF(K166/'Commission Rate and Quota'!$E$4&lt;1.25,'Commission Rate and Quota'!$E$24,'Commission Rate and Quota'!$E$25))))))</f>
        <v>0.14000000000000001</v>
      </c>
      <c r="M166" s="34">
        <f t="shared" si="7"/>
        <v>554.12</v>
      </c>
      <c r="AE166" t="s">
        <v>185</v>
      </c>
      <c r="AF166">
        <v>3</v>
      </c>
      <c r="AG166">
        <v>23772.639999999999</v>
      </c>
      <c r="AH166">
        <v>1186.56</v>
      </c>
      <c r="AI166">
        <v>1664.0848000000003</v>
      </c>
      <c r="AJ166" s="29">
        <f>Table1[[#This Row],[Sum of Margin]]/Table1[[#This Row],[Sum of Revenue]]</f>
        <v>4.9912840980219274E-2</v>
      </c>
      <c r="AK166" s="31">
        <f>Table1[[#This Row],[Sum of Margin]]-Table1[[#This Row],[Sum of Commission Earned]]</f>
        <v>-477.52480000000037</v>
      </c>
    </row>
    <row r="167" spans="1:37" x14ac:dyDescent="0.25">
      <c r="A167" t="s">
        <v>225</v>
      </c>
      <c r="B167" s="30">
        <v>45935</v>
      </c>
      <c r="C167">
        <v>167324</v>
      </c>
      <c r="D167" s="31">
        <v>290604.96000000002</v>
      </c>
      <c r="E167" s="31">
        <v>37572.959999999999</v>
      </c>
      <c r="F167" t="s">
        <v>33</v>
      </c>
      <c r="G167">
        <v>763043</v>
      </c>
      <c r="H167" t="s">
        <v>12</v>
      </c>
      <c r="I167" t="s">
        <v>34</v>
      </c>
      <c r="J167" t="s">
        <v>13</v>
      </c>
      <c r="K167" s="34">
        <f t="shared" si="8"/>
        <v>3746080.6100000008</v>
      </c>
      <c r="L167" s="29">
        <f>IF(I167="Product",IF(K167/'Commission Rate and Quota'!$D$4&lt;0.5,'Commission Rate and Quota'!$D$20,IF(K167/'Commission Rate and Quota'!$D$4&lt;0.75,'Commission Rate and Quota'!$D$21,IF(K167/'Commission Rate and Quota'!$D$4&lt;0.9,'Commission Rate and Quota'!$D$22,IF('Data (1 &amp; 2)'!K181/'Commission Rate and Quota'!$D$4&lt;1,'Commission Rate and Quota'!$D$23,IF('Data (1 &amp; 2)'!K181/'Commission Rate and Quota'!$D$4&lt;1.25,'Commission Rate and Quota'!$D$24,'Commission Rate and Quota'!$D$25))))),IF(K167/'Commission Rate and Quota'!$E$4&lt;0.5,'Commission Rate and Quota'!$E$20,IF(K167/'Commission Rate and Quota'!$E$4&lt;0.75,'Commission Rate and Quota'!$E$21,IF(K167/'Commission Rate and Quota'!$E$4&lt;0.9,'Commission Rate and Quota'!$E$22,IF(K167/'Commission Rate and Quota'!$E$4&lt;1,'Commission Rate and Quota'!$E$23,IF(K167/'Commission Rate and Quota'!$E$4&lt;1.25,'Commission Rate and Quota'!$E$24,'Commission Rate and Quota'!$E$25))))))</f>
        <v>0.16</v>
      </c>
      <c r="M167" s="34">
        <f t="shared" si="7"/>
        <v>46496.793600000005</v>
      </c>
      <c r="AE167" t="s">
        <v>145</v>
      </c>
      <c r="AF167">
        <v>3</v>
      </c>
      <c r="AG167">
        <v>52983.8</v>
      </c>
      <c r="AH167">
        <v>4993.8</v>
      </c>
      <c r="AI167">
        <v>3708.8660000000004</v>
      </c>
      <c r="AJ167" s="29">
        <f>Table1[[#This Row],[Sum of Margin]]/Table1[[#This Row],[Sum of Revenue]]</f>
        <v>9.4251450443343057E-2</v>
      </c>
      <c r="AK167" s="31">
        <f>Table1[[#This Row],[Sum of Margin]]-Table1[[#This Row],[Sum of Commission Earned]]</f>
        <v>1284.9339999999997</v>
      </c>
    </row>
    <row r="168" spans="1:37" x14ac:dyDescent="0.25">
      <c r="A168" t="s">
        <v>225</v>
      </c>
      <c r="B168" s="30">
        <v>45935</v>
      </c>
      <c r="C168">
        <v>167324</v>
      </c>
      <c r="D168" s="31">
        <v>55680</v>
      </c>
      <c r="E168" s="31">
        <v>1014</v>
      </c>
      <c r="F168" t="s">
        <v>33</v>
      </c>
      <c r="G168">
        <v>763043</v>
      </c>
      <c r="H168" t="s">
        <v>12</v>
      </c>
      <c r="I168" t="s">
        <v>34</v>
      </c>
      <c r="J168" t="s">
        <v>13</v>
      </c>
      <c r="K168" s="34">
        <f t="shared" si="8"/>
        <v>3801760.6100000008</v>
      </c>
      <c r="L168" s="29">
        <f>IF(I168="Product",IF(K168/'Commission Rate and Quota'!$D$4&lt;0.5,'Commission Rate and Quota'!$D$20,IF(K168/'Commission Rate and Quota'!$D$4&lt;0.75,'Commission Rate and Quota'!$D$21,IF(K168/'Commission Rate and Quota'!$D$4&lt;0.9,'Commission Rate and Quota'!$D$22,IF('Data (1 &amp; 2)'!K182/'Commission Rate and Quota'!$D$4&lt;1,'Commission Rate and Quota'!$D$23,IF('Data (1 &amp; 2)'!K182/'Commission Rate and Quota'!$D$4&lt;1.25,'Commission Rate and Quota'!$D$24,'Commission Rate and Quota'!$D$25))))),IF(K168/'Commission Rate and Quota'!$E$4&lt;0.5,'Commission Rate and Quota'!$E$20,IF(K168/'Commission Rate and Quota'!$E$4&lt;0.75,'Commission Rate and Quota'!$E$21,IF(K168/'Commission Rate and Quota'!$E$4&lt;0.9,'Commission Rate and Quota'!$E$22,IF(K168/'Commission Rate and Quota'!$E$4&lt;1,'Commission Rate and Quota'!$E$23,IF(K168/'Commission Rate and Quota'!$E$4&lt;1.25,'Commission Rate and Quota'!$E$24,'Commission Rate and Quota'!$E$25))))))</f>
        <v>0.16</v>
      </c>
      <c r="M168" s="34">
        <f t="shared" si="7"/>
        <v>8908.8000000000011</v>
      </c>
      <c r="AE168" t="s">
        <v>275</v>
      </c>
      <c r="AF168">
        <v>1</v>
      </c>
      <c r="AG168">
        <v>10172.870000000001</v>
      </c>
      <c r="AH168">
        <v>1073.4100000000001</v>
      </c>
      <c r="AI168">
        <v>712.10090000000014</v>
      </c>
      <c r="AJ168" s="29">
        <f>Table1[[#This Row],[Sum of Margin]]/Table1[[#This Row],[Sum of Revenue]]</f>
        <v>0.10551692885095357</v>
      </c>
      <c r="AK168" s="31">
        <f>Table1[[#This Row],[Sum of Margin]]-Table1[[#This Row],[Sum of Commission Earned]]</f>
        <v>361.30909999999994</v>
      </c>
    </row>
    <row r="169" spans="1:37" x14ac:dyDescent="0.25">
      <c r="A169" t="s">
        <v>225</v>
      </c>
      <c r="B169" s="30">
        <v>45935</v>
      </c>
      <c r="C169">
        <v>167324</v>
      </c>
      <c r="D169" s="31">
        <v>15789.83</v>
      </c>
      <c r="E169" s="31">
        <v>0</v>
      </c>
      <c r="F169" t="s">
        <v>33</v>
      </c>
      <c r="G169">
        <v>763043</v>
      </c>
      <c r="H169" t="s">
        <v>12</v>
      </c>
      <c r="I169" t="s">
        <v>34</v>
      </c>
      <c r="J169" t="s">
        <v>13</v>
      </c>
      <c r="K169" s="34">
        <f t="shared" si="8"/>
        <v>3817550.4400000009</v>
      </c>
      <c r="L169" s="29">
        <f>IF(I169="Product",IF(K169/'Commission Rate and Quota'!$D$4&lt;0.5,'Commission Rate and Quota'!$D$20,IF(K169/'Commission Rate and Quota'!$D$4&lt;0.75,'Commission Rate and Quota'!$D$21,IF(K169/'Commission Rate and Quota'!$D$4&lt;0.9,'Commission Rate and Quota'!$D$22,IF('Data (1 &amp; 2)'!K183/'Commission Rate and Quota'!$D$4&lt;1,'Commission Rate and Quota'!$D$23,IF('Data (1 &amp; 2)'!K183/'Commission Rate and Quota'!$D$4&lt;1.25,'Commission Rate and Quota'!$D$24,'Commission Rate and Quota'!$D$25))))),IF(K169/'Commission Rate and Quota'!$E$4&lt;0.5,'Commission Rate and Quota'!$E$20,IF(K169/'Commission Rate and Quota'!$E$4&lt;0.75,'Commission Rate and Quota'!$E$21,IF(K169/'Commission Rate and Quota'!$E$4&lt;0.9,'Commission Rate and Quota'!$E$22,IF(K169/'Commission Rate and Quota'!$E$4&lt;1,'Commission Rate and Quota'!$E$23,IF(K169/'Commission Rate and Quota'!$E$4&lt;1.25,'Commission Rate and Quota'!$E$24,'Commission Rate and Quota'!$E$25))))))</f>
        <v>0.16</v>
      </c>
      <c r="M169" s="34">
        <f t="shared" si="7"/>
        <v>2526.3728000000001</v>
      </c>
      <c r="AE169" t="s">
        <v>183</v>
      </c>
      <c r="AF169">
        <v>1</v>
      </c>
      <c r="AG169">
        <v>3994.45</v>
      </c>
      <c r="AH169">
        <v>399.41</v>
      </c>
      <c r="AI169">
        <v>279.61150000000004</v>
      </c>
      <c r="AJ169" s="29">
        <f>Table1[[#This Row],[Sum of Margin]]/Table1[[#This Row],[Sum of Revenue]]</f>
        <v>9.9991237842506492E-2</v>
      </c>
      <c r="AK169" s="31">
        <f>Table1[[#This Row],[Sum of Margin]]-Table1[[#This Row],[Sum of Commission Earned]]</f>
        <v>119.79849999999999</v>
      </c>
    </row>
    <row r="170" spans="1:37" x14ac:dyDescent="0.25">
      <c r="A170" t="s">
        <v>226</v>
      </c>
      <c r="B170" s="30">
        <v>45935</v>
      </c>
      <c r="C170">
        <v>167324</v>
      </c>
      <c r="D170" s="31">
        <v>181766.64</v>
      </c>
      <c r="E170" s="31">
        <v>23770.639999999999</v>
      </c>
      <c r="F170" t="s">
        <v>33</v>
      </c>
      <c r="G170">
        <v>763043</v>
      </c>
      <c r="H170" t="s">
        <v>12</v>
      </c>
      <c r="I170" t="s">
        <v>34</v>
      </c>
      <c r="J170" t="s">
        <v>13</v>
      </c>
      <c r="K170" s="34">
        <f t="shared" si="8"/>
        <v>3999317.080000001</v>
      </c>
      <c r="L170" s="29">
        <f>IF(I170="Product",IF(K170/'Commission Rate and Quota'!$D$4&lt;0.5,'Commission Rate and Quota'!$D$20,IF(K170/'Commission Rate and Quota'!$D$4&lt;0.75,'Commission Rate and Quota'!$D$21,IF(K170/'Commission Rate and Quota'!$D$4&lt;0.9,'Commission Rate and Quota'!$D$22,IF('Data (1 &amp; 2)'!K184/'Commission Rate and Quota'!$D$4&lt;1,'Commission Rate and Quota'!$D$23,IF('Data (1 &amp; 2)'!K184/'Commission Rate and Quota'!$D$4&lt;1.25,'Commission Rate and Quota'!$D$24,'Commission Rate and Quota'!$D$25))))),IF(K170/'Commission Rate and Quota'!$E$4&lt;0.5,'Commission Rate and Quota'!$E$20,IF(K170/'Commission Rate and Quota'!$E$4&lt;0.75,'Commission Rate and Quota'!$E$21,IF(K170/'Commission Rate and Quota'!$E$4&lt;0.9,'Commission Rate and Quota'!$E$22,IF(K170/'Commission Rate and Quota'!$E$4&lt;1,'Commission Rate and Quota'!$E$23,IF(K170/'Commission Rate and Quota'!$E$4&lt;1.25,'Commission Rate and Quota'!$E$24,'Commission Rate and Quota'!$E$25))))))</f>
        <v>0.16</v>
      </c>
      <c r="M170" s="34">
        <f t="shared" si="7"/>
        <v>29082.662400000001</v>
      </c>
      <c r="AE170" t="s">
        <v>175</v>
      </c>
      <c r="AF170">
        <v>2</v>
      </c>
      <c r="AG170">
        <v>49987.5</v>
      </c>
      <c r="AH170">
        <v>2054.25</v>
      </c>
      <c r="AI170">
        <v>3499.1250000000005</v>
      </c>
      <c r="AJ170" s="29">
        <f>Table1[[#This Row],[Sum of Margin]]/Table1[[#This Row],[Sum of Revenue]]</f>
        <v>4.1095273818454611E-2</v>
      </c>
      <c r="AK170" s="31">
        <f>Table1[[#This Row],[Sum of Margin]]-Table1[[#This Row],[Sum of Commission Earned]]</f>
        <v>-1444.8750000000005</v>
      </c>
    </row>
    <row r="171" spans="1:37" x14ac:dyDescent="0.25">
      <c r="A171" t="s">
        <v>226</v>
      </c>
      <c r="B171" s="30">
        <v>45935</v>
      </c>
      <c r="C171">
        <v>167324</v>
      </c>
      <c r="D171" s="31">
        <v>37120</v>
      </c>
      <c r="E171" s="31">
        <v>676</v>
      </c>
      <c r="F171" t="s">
        <v>33</v>
      </c>
      <c r="G171">
        <v>763043</v>
      </c>
      <c r="H171" t="s">
        <v>12</v>
      </c>
      <c r="I171" t="s">
        <v>34</v>
      </c>
      <c r="J171" t="s">
        <v>13</v>
      </c>
      <c r="K171" s="34">
        <f t="shared" si="8"/>
        <v>4036437.080000001</v>
      </c>
      <c r="L171" s="29">
        <f>IF(I171="Product",IF(K171/'Commission Rate and Quota'!$D$4&lt;0.5,'Commission Rate and Quota'!$D$20,IF(K171/'Commission Rate and Quota'!$D$4&lt;0.75,'Commission Rate and Quota'!$D$21,IF(K171/'Commission Rate and Quota'!$D$4&lt;0.9,'Commission Rate and Quota'!$D$22,IF('Data (1 &amp; 2)'!K185/'Commission Rate and Quota'!$D$4&lt;1,'Commission Rate and Quota'!$D$23,IF('Data (1 &amp; 2)'!K185/'Commission Rate and Quota'!$D$4&lt;1.25,'Commission Rate and Quota'!$D$24,'Commission Rate and Quota'!$D$25))))),IF(K171/'Commission Rate and Quota'!$E$4&lt;0.5,'Commission Rate and Quota'!$E$20,IF(K171/'Commission Rate and Quota'!$E$4&lt;0.75,'Commission Rate and Quota'!$E$21,IF(K171/'Commission Rate and Quota'!$E$4&lt;0.9,'Commission Rate and Quota'!$E$22,IF(K171/'Commission Rate and Quota'!$E$4&lt;1,'Commission Rate and Quota'!$E$23,IF(K171/'Commission Rate and Quota'!$E$4&lt;1.25,'Commission Rate and Quota'!$E$24,'Commission Rate and Quota'!$E$25))))))</f>
        <v>0.16</v>
      </c>
      <c r="M171" s="34">
        <f t="shared" si="7"/>
        <v>5939.2</v>
      </c>
      <c r="AE171" t="s">
        <v>139</v>
      </c>
      <c r="AF171">
        <v>1</v>
      </c>
      <c r="AG171">
        <v>89060</v>
      </c>
      <c r="AH171">
        <v>15140.01</v>
      </c>
      <c r="AI171">
        <v>6234.2000000000007</v>
      </c>
      <c r="AJ171" s="29">
        <f>Table1[[#This Row],[Sum of Margin]]/Table1[[#This Row],[Sum of Revenue]]</f>
        <v>0.16999786660678196</v>
      </c>
      <c r="AK171" s="31">
        <f>Table1[[#This Row],[Sum of Margin]]-Table1[[#This Row],[Sum of Commission Earned]]</f>
        <v>8905.81</v>
      </c>
    </row>
    <row r="172" spans="1:37" x14ac:dyDescent="0.25">
      <c r="A172" t="s">
        <v>226</v>
      </c>
      <c r="B172" s="30">
        <v>45935</v>
      </c>
      <c r="C172">
        <v>167324</v>
      </c>
      <c r="D172" s="31">
        <v>10062.450000000001</v>
      </c>
      <c r="E172" s="31">
        <v>0</v>
      </c>
      <c r="F172" t="s">
        <v>33</v>
      </c>
      <c r="G172">
        <v>763043</v>
      </c>
      <c r="H172" t="s">
        <v>12</v>
      </c>
      <c r="I172" t="s">
        <v>34</v>
      </c>
      <c r="J172" t="s">
        <v>13</v>
      </c>
      <c r="K172" s="34">
        <f t="shared" si="8"/>
        <v>4046499.5300000012</v>
      </c>
      <c r="L172" s="29">
        <f>IF(I172="Product",IF(K172/'Commission Rate and Quota'!$D$4&lt;0.5,'Commission Rate and Quota'!$D$20,IF(K172/'Commission Rate and Quota'!$D$4&lt;0.75,'Commission Rate and Quota'!$D$21,IF(K172/'Commission Rate and Quota'!$D$4&lt;0.9,'Commission Rate and Quota'!$D$22,IF('Data (1 &amp; 2)'!K186/'Commission Rate and Quota'!$D$4&lt;1,'Commission Rate and Quota'!$D$23,IF('Data (1 &amp; 2)'!K186/'Commission Rate and Quota'!$D$4&lt;1.25,'Commission Rate and Quota'!$D$24,'Commission Rate and Quota'!$D$25))))),IF(K172/'Commission Rate and Quota'!$E$4&lt;0.5,'Commission Rate and Quota'!$E$20,IF(K172/'Commission Rate and Quota'!$E$4&lt;0.75,'Commission Rate and Quota'!$E$21,IF(K172/'Commission Rate and Quota'!$E$4&lt;0.9,'Commission Rate and Quota'!$E$22,IF(K172/'Commission Rate and Quota'!$E$4&lt;1,'Commission Rate and Quota'!$E$23,IF(K172/'Commission Rate and Quota'!$E$4&lt;1.25,'Commission Rate and Quota'!$E$24,'Commission Rate and Quota'!$E$25))))))</f>
        <v>0.16</v>
      </c>
      <c r="M172" s="34">
        <f t="shared" si="7"/>
        <v>1609.9920000000002</v>
      </c>
      <c r="AE172" t="s">
        <v>190</v>
      </c>
      <c r="AF172">
        <v>1</v>
      </c>
      <c r="AG172">
        <v>14670.93</v>
      </c>
      <c r="AH172">
        <v>1677.43</v>
      </c>
      <c r="AI172">
        <v>1026.9651000000001</v>
      </c>
      <c r="AJ172" s="29">
        <f>Table1[[#This Row],[Sum of Margin]]/Table1[[#This Row],[Sum of Revenue]]</f>
        <v>0.114336991588127</v>
      </c>
      <c r="AK172" s="31">
        <f>Table1[[#This Row],[Sum of Margin]]-Table1[[#This Row],[Sum of Commission Earned]]</f>
        <v>650.46489999999994</v>
      </c>
    </row>
    <row r="173" spans="1:37" x14ac:dyDescent="0.25">
      <c r="A173" t="s">
        <v>169</v>
      </c>
      <c r="B173" s="30">
        <v>45938</v>
      </c>
      <c r="C173">
        <v>124749</v>
      </c>
      <c r="D173" s="31">
        <v>2195</v>
      </c>
      <c r="E173" s="31">
        <v>395</v>
      </c>
      <c r="F173" t="s">
        <v>33</v>
      </c>
      <c r="G173">
        <v>763043</v>
      </c>
      <c r="H173" t="s">
        <v>12</v>
      </c>
      <c r="I173" t="s">
        <v>34</v>
      </c>
      <c r="J173" t="s">
        <v>13</v>
      </c>
      <c r="K173" s="34">
        <f t="shared" si="8"/>
        <v>4048694.5300000012</v>
      </c>
      <c r="L173" s="29">
        <f>IF(I173="Product",IF(K173/'Commission Rate and Quota'!$D$4&lt;0.5,'Commission Rate and Quota'!$D$20,IF(K173/'Commission Rate and Quota'!$D$4&lt;0.75,'Commission Rate and Quota'!$D$21,IF(K173/'Commission Rate and Quota'!$D$4&lt;0.9,'Commission Rate and Quota'!$D$22,IF('Data (1 &amp; 2)'!K187/'Commission Rate and Quota'!$D$4&lt;1,'Commission Rate and Quota'!$D$23,IF('Data (1 &amp; 2)'!K187/'Commission Rate and Quota'!$D$4&lt;1.25,'Commission Rate and Quota'!$D$24,'Commission Rate and Quota'!$D$25))))),IF(K173/'Commission Rate and Quota'!$E$4&lt;0.5,'Commission Rate and Quota'!$E$20,IF(K173/'Commission Rate and Quota'!$E$4&lt;0.75,'Commission Rate and Quota'!$E$21,IF(K173/'Commission Rate and Quota'!$E$4&lt;0.9,'Commission Rate and Quota'!$E$22,IF(K173/'Commission Rate and Quota'!$E$4&lt;1,'Commission Rate and Quota'!$E$23,IF(K173/'Commission Rate and Quota'!$E$4&lt;1.25,'Commission Rate and Quota'!$E$24,'Commission Rate and Quota'!$E$25))))))</f>
        <v>0.16</v>
      </c>
      <c r="M173" s="34">
        <f t="shared" si="7"/>
        <v>351.2</v>
      </c>
      <c r="AE173" t="s">
        <v>176</v>
      </c>
      <c r="AF173">
        <v>1</v>
      </c>
      <c r="AG173">
        <v>750</v>
      </c>
      <c r="AH173">
        <v>37.5</v>
      </c>
      <c r="AI173">
        <v>52.500000000000007</v>
      </c>
      <c r="AJ173" s="29">
        <f>Table1[[#This Row],[Sum of Margin]]/Table1[[#This Row],[Sum of Revenue]]</f>
        <v>0.05</v>
      </c>
      <c r="AK173" s="31">
        <f>Table1[[#This Row],[Sum of Margin]]-Table1[[#This Row],[Sum of Commission Earned]]</f>
        <v>-15.000000000000007</v>
      </c>
    </row>
    <row r="174" spans="1:37" x14ac:dyDescent="0.25">
      <c r="A174" t="s">
        <v>169</v>
      </c>
      <c r="B174" s="30">
        <v>45938</v>
      </c>
      <c r="C174">
        <v>124749</v>
      </c>
      <c r="D174" s="31">
        <v>-25</v>
      </c>
      <c r="E174" s="31">
        <v>0</v>
      </c>
      <c r="F174" t="s">
        <v>33</v>
      </c>
      <c r="G174">
        <v>763043</v>
      </c>
      <c r="H174" t="s">
        <v>12</v>
      </c>
      <c r="I174" t="s">
        <v>34</v>
      </c>
      <c r="J174" t="s">
        <v>13</v>
      </c>
      <c r="K174" s="34">
        <f t="shared" si="8"/>
        <v>4048669.5300000012</v>
      </c>
      <c r="L174" s="29">
        <f>IF(I174="Product",IF(K174/'Commission Rate and Quota'!$D$4&lt;0.5,'Commission Rate and Quota'!$D$20,IF(K174/'Commission Rate and Quota'!$D$4&lt;0.75,'Commission Rate and Quota'!$D$21,IF(K174/'Commission Rate and Quota'!$D$4&lt;0.9,'Commission Rate and Quota'!$D$22,IF('Data (1 &amp; 2)'!K188/'Commission Rate and Quota'!$D$4&lt;1,'Commission Rate and Quota'!$D$23,IF('Data (1 &amp; 2)'!K188/'Commission Rate and Quota'!$D$4&lt;1.25,'Commission Rate and Quota'!$D$24,'Commission Rate and Quota'!$D$25))))),IF(K174/'Commission Rate and Quota'!$E$4&lt;0.5,'Commission Rate and Quota'!$E$20,IF(K174/'Commission Rate and Quota'!$E$4&lt;0.75,'Commission Rate and Quota'!$E$21,IF(K174/'Commission Rate and Quota'!$E$4&lt;0.9,'Commission Rate and Quota'!$E$22,IF(K174/'Commission Rate and Quota'!$E$4&lt;1,'Commission Rate and Quota'!$E$23,IF(K174/'Commission Rate and Quota'!$E$4&lt;1.25,'Commission Rate and Quota'!$E$24,'Commission Rate and Quota'!$E$25))))))</f>
        <v>0.16</v>
      </c>
      <c r="M174" s="34">
        <f t="shared" si="7"/>
        <v>-4</v>
      </c>
      <c r="AE174" t="s">
        <v>58</v>
      </c>
      <c r="AF174">
        <v>2</v>
      </c>
      <c r="AG174">
        <v>58804.7</v>
      </c>
      <c r="AH174">
        <v>2733.54</v>
      </c>
      <c r="AI174">
        <v>4116.3290000000006</v>
      </c>
      <c r="AJ174" s="29">
        <f>Table1[[#This Row],[Sum of Margin]]/Table1[[#This Row],[Sum of Revenue]]</f>
        <v>4.6485059867663638E-2</v>
      </c>
      <c r="AK174" s="31">
        <f>Table1[[#This Row],[Sum of Margin]]-Table1[[#This Row],[Sum of Commission Earned]]</f>
        <v>-1382.7890000000007</v>
      </c>
    </row>
    <row r="175" spans="1:37" x14ac:dyDescent="0.25">
      <c r="A175" t="s">
        <v>170</v>
      </c>
      <c r="B175" s="30">
        <v>45938</v>
      </c>
      <c r="C175">
        <v>124749</v>
      </c>
      <c r="D175" s="31">
        <v>439.02</v>
      </c>
      <c r="E175" s="31">
        <v>79.02</v>
      </c>
      <c r="F175" t="s">
        <v>33</v>
      </c>
      <c r="G175">
        <v>763043</v>
      </c>
      <c r="H175" t="s">
        <v>12</v>
      </c>
      <c r="I175" t="s">
        <v>34</v>
      </c>
      <c r="J175" t="s">
        <v>13</v>
      </c>
      <c r="K175" s="34">
        <f t="shared" si="8"/>
        <v>4049108.5500000012</v>
      </c>
      <c r="L175" s="29">
        <f>IF(I175="Product",IF(K175/'Commission Rate and Quota'!$D$4&lt;0.5,'Commission Rate and Quota'!$D$20,IF(K175/'Commission Rate and Quota'!$D$4&lt;0.75,'Commission Rate and Quota'!$D$21,IF(K175/'Commission Rate and Quota'!$D$4&lt;0.9,'Commission Rate and Quota'!$D$22,IF('Data (1 &amp; 2)'!K189/'Commission Rate and Quota'!$D$4&lt;1,'Commission Rate and Quota'!$D$23,IF('Data (1 &amp; 2)'!K189/'Commission Rate and Quota'!$D$4&lt;1.25,'Commission Rate and Quota'!$D$24,'Commission Rate and Quota'!$D$25))))),IF(K175/'Commission Rate and Quota'!$E$4&lt;0.5,'Commission Rate and Quota'!$E$20,IF(K175/'Commission Rate and Quota'!$E$4&lt;0.75,'Commission Rate and Quota'!$E$21,IF(K175/'Commission Rate and Quota'!$E$4&lt;0.9,'Commission Rate and Quota'!$E$22,IF(K175/'Commission Rate and Quota'!$E$4&lt;1,'Commission Rate and Quota'!$E$23,IF(K175/'Commission Rate and Quota'!$E$4&lt;1.25,'Commission Rate and Quota'!$E$24,'Commission Rate and Quota'!$E$25))))))</f>
        <v>0.16</v>
      </c>
      <c r="M175" s="34">
        <f t="shared" si="7"/>
        <v>70.243200000000002</v>
      </c>
      <c r="AE175">
        <v>0.09</v>
      </c>
      <c r="AF175">
        <v>35</v>
      </c>
      <c r="AG175">
        <v>1054450.6099999999</v>
      </c>
      <c r="AH175">
        <v>118158.72</v>
      </c>
      <c r="AI175">
        <v>94900.554899999988</v>
      </c>
      <c r="AJ175" s="29">
        <f>Table1[[#This Row],[Sum of Margin]]/Table1[[#This Row],[Sum of Revenue]]</f>
        <v>0.11205714035292749</v>
      </c>
      <c r="AK175" s="31">
        <f>Table1[[#This Row],[Sum of Margin]]-Table1[[#This Row],[Sum of Commission Earned]]</f>
        <v>23258.165100000013</v>
      </c>
    </row>
    <row r="176" spans="1:37" x14ac:dyDescent="0.25">
      <c r="A176" t="s">
        <v>170</v>
      </c>
      <c r="B176" s="30">
        <v>45938</v>
      </c>
      <c r="C176">
        <v>124749</v>
      </c>
      <c r="D176" s="31">
        <v>-25</v>
      </c>
      <c r="E176" s="31">
        <v>0</v>
      </c>
      <c r="F176" t="s">
        <v>33</v>
      </c>
      <c r="G176">
        <v>763043</v>
      </c>
      <c r="H176" t="s">
        <v>12</v>
      </c>
      <c r="I176" t="s">
        <v>34</v>
      </c>
      <c r="J176" t="s">
        <v>13</v>
      </c>
      <c r="K176" s="34">
        <f t="shared" si="8"/>
        <v>4049083.5500000012</v>
      </c>
      <c r="L176" s="29">
        <f>IF(I176="Product",IF(K176/'Commission Rate and Quota'!$D$4&lt;0.5,'Commission Rate and Quota'!$D$20,IF(K176/'Commission Rate and Quota'!$D$4&lt;0.75,'Commission Rate and Quota'!$D$21,IF(K176/'Commission Rate and Quota'!$D$4&lt;0.9,'Commission Rate and Quota'!$D$22,IF('Data (1 &amp; 2)'!K190/'Commission Rate and Quota'!$D$4&lt;1,'Commission Rate and Quota'!$D$23,IF('Data (1 &amp; 2)'!K190/'Commission Rate and Quota'!$D$4&lt;1.25,'Commission Rate and Quota'!$D$24,'Commission Rate and Quota'!$D$25))))),IF(K176/'Commission Rate and Quota'!$E$4&lt;0.5,'Commission Rate and Quota'!$E$20,IF(K176/'Commission Rate and Quota'!$E$4&lt;0.75,'Commission Rate and Quota'!$E$21,IF(K176/'Commission Rate and Quota'!$E$4&lt;0.9,'Commission Rate and Quota'!$E$22,IF(K176/'Commission Rate and Quota'!$E$4&lt;1,'Commission Rate and Quota'!$E$23,IF(K176/'Commission Rate and Quota'!$E$4&lt;1.25,'Commission Rate and Quota'!$E$24,'Commission Rate and Quota'!$E$25))))))</f>
        <v>0.16</v>
      </c>
      <c r="M176" s="34">
        <f t="shared" si="7"/>
        <v>-4</v>
      </c>
      <c r="AE176" t="s">
        <v>192</v>
      </c>
      <c r="AF176">
        <v>2</v>
      </c>
      <c r="AG176">
        <v>707.65</v>
      </c>
      <c r="AH176">
        <v>0</v>
      </c>
      <c r="AI176">
        <v>63.688499999999998</v>
      </c>
      <c r="AJ176" s="29">
        <f>Table1[[#This Row],[Sum of Margin]]/Table1[[#This Row],[Sum of Revenue]]</f>
        <v>0</v>
      </c>
      <c r="AK176" s="31">
        <f>Table1[[#This Row],[Sum of Margin]]-Table1[[#This Row],[Sum of Commission Earned]]</f>
        <v>-63.688499999999998</v>
      </c>
    </row>
    <row r="177" spans="1:37" x14ac:dyDescent="0.25">
      <c r="A177" t="s">
        <v>227</v>
      </c>
      <c r="B177" s="30">
        <v>45947</v>
      </c>
      <c r="C177">
        <v>167324</v>
      </c>
      <c r="D177" s="31">
        <v>7148.76</v>
      </c>
      <c r="E177" s="31">
        <v>206.06</v>
      </c>
      <c r="F177" t="s">
        <v>33</v>
      </c>
      <c r="G177">
        <v>763043</v>
      </c>
      <c r="H177" t="s">
        <v>12</v>
      </c>
      <c r="I177" t="s">
        <v>34</v>
      </c>
      <c r="J177" t="s">
        <v>13</v>
      </c>
      <c r="K177" s="34">
        <f t="shared" si="8"/>
        <v>4056232.310000001</v>
      </c>
      <c r="L177" s="29">
        <f>IF(I177="Product",IF(K177/'Commission Rate and Quota'!$D$4&lt;0.5,'Commission Rate and Quota'!$D$20,IF(K177/'Commission Rate and Quota'!$D$4&lt;0.75,'Commission Rate and Quota'!$D$21,IF(K177/'Commission Rate and Quota'!$D$4&lt;0.9,'Commission Rate and Quota'!$D$22,IF('Data (1 &amp; 2)'!K191/'Commission Rate and Quota'!$D$4&lt;1,'Commission Rate and Quota'!$D$23,IF('Data (1 &amp; 2)'!K191/'Commission Rate and Quota'!$D$4&lt;1.25,'Commission Rate and Quota'!$D$24,'Commission Rate and Quota'!$D$25))))),IF(K177/'Commission Rate and Quota'!$E$4&lt;0.5,'Commission Rate and Quota'!$E$20,IF(K177/'Commission Rate and Quota'!$E$4&lt;0.75,'Commission Rate and Quota'!$E$21,IF(K177/'Commission Rate and Quota'!$E$4&lt;0.9,'Commission Rate and Quota'!$E$22,IF(K177/'Commission Rate and Quota'!$E$4&lt;1,'Commission Rate and Quota'!$E$23,IF(K177/'Commission Rate and Quota'!$E$4&lt;1.25,'Commission Rate and Quota'!$E$24,'Commission Rate and Quota'!$E$25))))))</f>
        <v>0.16</v>
      </c>
      <c r="M177" s="34">
        <f t="shared" si="7"/>
        <v>1143.8016</v>
      </c>
      <c r="AE177" t="s">
        <v>193</v>
      </c>
      <c r="AF177">
        <v>3</v>
      </c>
      <c r="AG177">
        <v>1712.8700000000001</v>
      </c>
      <c r="AH177">
        <v>0</v>
      </c>
      <c r="AI177">
        <v>154.1583</v>
      </c>
      <c r="AJ177" s="29">
        <f>Table1[[#This Row],[Sum of Margin]]/Table1[[#This Row],[Sum of Revenue]]</f>
        <v>0</v>
      </c>
      <c r="AK177" s="31">
        <f>Table1[[#This Row],[Sum of Margin]]-Table1[[#This Row],[Sum of Commission Earned]]</f>
        <v>-154.1583</v>
      </c>
    </row>
    <row r="178" spans="1:37" x14ac:dyDescent="0.25">
      <c r="A178" t="s">
        <v>227</v>
      </c>
      <c r="B178" s="30">
        <v>45947</v>
      </c>
      <c r="C178">
        <v>167324</v>
      </c>
      <c r="D178" s="31">
        <v>1566</v>
      </c>
      <c r="E178" s="31">
        <v>28.5</v>
      </c>
      <c r="F178" t="s">
        <v>33</v>
      </c>
      <c r="G178">
        <v>763043</v>
      </c>
      <c r="H178" t="s">
        <v>12</v>
      </c>
      <c r="I178" t="s">
        <v>34</v>
      </c>
      <c r="J178" t="s">
        <v>13</v>
      </c>
      <c r="K178" s="34">
        <f t="shared" si="8"/>
        <v>4057798.310000001</v>
      </c>
      <c r="L178" s="29">
        <f>IF(I178="Product",IF(K178/'Commission Rate and Quota'!$D$4&lt;0.5,'Commission Rate and Quota'!$D$20,IF(K178/'Commission Rate and Quota'!$D$4&lt;0.75,'Commission Rate and Quota'!$D$21,IF(K178/'Commission Rate and Quota'!$D$4&lt;0.9,'Commission Rate and Quota'!$D$22,IF('Data (1 &amp; 2)'!K192/'Commission Rate and Quota'!$D$4&lt;1,'Commission Rate and Quota'!$D$23,IF('Data (1 &amp; 2)'!K192/'Commission Rate and Quota'!$D$4&lt;1.25,'Commission Rate and Quota'!$D$24,'Commission Rate and Quota'!$D$25))))),IF(K178/'Commission Rate and Quota'!$E$4&lt;0.5,'Commission Rate and Quota'!$E$20,IF(K178/'Commission Rate and Quota'!$E$4&lt;0.75,'Commission Rate and Quota'!$E$21,IF(K178/'Commission Rate and Quota'!$E$4&lt;0.9,'Commission Rate and Quota'!$E$22,IF(K178/'Commission Rate and Quota'!$E$4&lt;1,'Commission Rate and Quota'!$E$23,IF(K178/'Commission Rate and Quota'!$E$4&lt;1.25,'Commission Rate and Quota'!$E$24,'Commission Rate and Quota'!$E$25))))))</f>
        <v>0.16</v>
      </c>
      <c r="M178" s="34">
        <f t="shared" si="7"/>
        <v>250.56</v>
      </c>
      <c r="AE178" t="s">
        <v>248</v>
      </c>
      <c r="AF178">
        <v>1</v>
      </c>
      <c r="AG178">
        <v>6762.5</v>
      </c>
      <c r="AH178">
        <v>1354.6</v>
      </c>
      <c r="AI178">
        <v>608.625</v>
      </c>
      <c r="AJ178" s="29">
        <f>Table1[[#This Row],[Sum of Margin]]/Table1[[#This Row],[Sum of Revenue]]</f>
        <v>0.20031053604436228</v>
      </c>
      <c r="AK178" s="31">
        <f>Table1[[#This Row],[Sum of Margin]]-Table1[[#This Row],[Sum of Commission Earned]]</f>
        <v>745.97499999999991</v>
      </c>
    </row>
    <row r="179" spans="1:37" x14ac:dyDescent="0.25">
      <c r="A179" t="s">
        <v>227</v>
      </c>
      <c r="B179" s="30">
        <v>45947</v>
      </c>
      <c r="C179">
        <v>167324</v>
      </c>
      <c r="D179" s="31">
        <v>368.24</v>
      </c>
      <c r="E179" s="31">
        <v>0</v>
      </c>
      <c r="F179" t="s">
        <v>33</v>
      </c>
      <c r="G179">
        <v>763043</v>
      </c>
      <c r="H179" t="s">
        <v>12</v>
      </c>
      <c r="I179" t="s">
        <v>34</v>
      </c>
      <c r="J179" t="s">
        <v>13</v>
      </c>
      <c r="K179" s="34">
        <f t="shared" si="8"/>
        <v>4058166.5500000012</v>
      </c>
      <c r="L179" s="29">
        <f>IF(I179="Product",IF(K179/'Commission Rate and Quota'!$D$4&lt;0.5,'Commission Rate and Quota'!$D$20,IF(K179/'Commission Rate and Quota'!$D$4&lt;0.75,'Commission Rate and Quota'!$D$21,IF(K179/'Commission Rate and Quota'!$D$4&lt;0.9,'Commission Rate and Quota'!$D$22,IF('Data (1 &amp; 2)'!K193/'Commission Rate and Quota'!$D$4&lt;1,'Commission Rate and Quota'!$D$23,IF('Data (1 &amp; 2)'!K193/'Commission Rate and Quota'!$D$4&lt;1.25,'Commission Rate and Quota'!$D$24,'Commission Rate and Quota'!$D$25))))),IF(K179/'Commission Rate and Quota'!$E$4&lt;0.5,'Commission Rate and Quota'!$E$20,IF(K179/'Commission Rate and Quota'!$E$4&lt;0.75,'Commission Rate and Quota'!$E$21,IF(K179/'Commission Rate and Quota'!$E$4&lt;0.9,'Commission Rate and Quota'!$E$22,IF(K179/'Commission Rate and Quota'!$E$4&lt;1,'Commission Rate and Quota'!$E$23,IF(K179/'Commission Rate and Quota'!$E$4&lt;1.25,'Commission Rate and Quota'!$E$24,'Commission Rate and Quota'!$E$25))))))</f>
        <v>0.16</v>
      </c>
      <c r="M179" s="34">
        <f t="shared" si="7"/>
        <v>58.918400000000005</v>
      </c>
      <c r="AE179" t="s">
        <v>142</v>
      </c>
      <c r="AF179">
        <v>5</v>
      </c>
      <c r="AG179">
        <v>127119.73999999999</v>
      </c>
      <c r="AH179">
        <v>20319.73</v>
      </c>
      <c r="AI179">
        <v>11440.776600000001</v>
      </c>
      <c r="AJ179" s="29">
        <f>Table1[[#This Row],[Sum of Margin]]/Table1[[#This Row],[Sum of Revenue]]</f>
        <v>0.15984716457097853</v>
      </c>
      <c r="AK179" s="31">
        <f>Table1[[#This Row],[Sum of Margin]]-Table1[[#This Row],[Sum of Commission Earned]]</f>
        <v>8878.9533999999985</v>
      </c>
    </row>
    <row r="180" spans="1:37" x14ac:dyDescent="0.25">
      <c r="A180" t="s">
        <v>171</v>
      </c>
      <c r="B180" s="30">
        <v>45952</v>
      </c>
      <c r="C180">
        <v>124749</v>
      </c>
      <c r="D180" s="31">
        <v>10854</v>
      </c>
      <c r="E180" s="31">
        <v>1447.2</v>
      </c>
      <c r="F180" t="s">
        <v>33</v>
      </c>
      <c r="G180">
        <v>763043</v>
      </c>
      <c r="H180" t="s">
        <v>12</v>
      </c>
      <c r="I180" t="s">
        <v>34</v>
      </c>
      <c r="J180" t="s">
        <v>13</v>
      </c>
      <c r="K180" s="34">
        <f t="shared" si="8"/>
        <v>4069020.5500000012</v>
      </c>
      <c r="L180" s="29">
        <f>IF(I180="Product",IF(K180/'Commission Rate and Quota'!$D$4&lt;0.5,'Commission Rate and Quota'!$D$20,IF(K180/'Commission Rate and Quota'!$D$4&lt;0.75,'Commission Rate and Quota'!$D$21,IF(K180/'Commission Rate and Quota'!$D$4&lt;0.9,'Commission Rate and Quota'!$D$22,IF('Data (1 &amp; 2)'!K194/'Commission Rate and Quota'!$D$4&lt;1,'Commission Rate and Quota'!$D$23,IF('Data (1 &amp; 2)'!K194/'Commission Rate and Quota'!$D$4&lt;1.25,'Commission Rate and Quota'!$D$24,'Commission Rate and Quota'!$D$25))))),IF(K180/'Commission Rate and Quota'!$E$4&lt;0.5,'Commission Rate and Quota'!$E$20,IF(K180/'Commission Rate and Quota'!$E$4&lt;0.75,'Commission Rate and Quota'!$E$21,IF(K180/'Commission Rate and Quota'!$E$4&lt;0.9,'Commission Rate and Quota'!$E$22,IF(K180/'Commission Rate and Quota'!$E$4&lt;1,'Commission Rate and Quota'!$E$23,IF(K180/'Commission Rate and Quota'!$E$4&lt;1.25,'Commission Rate and Quota'!$E$24,'Commission Rate and Quota'!$E$25))))))</f>
        <v>0.16</v>
      </c>
      <c r="M180" s="34">
        <f t="shared" si="7"/>
        <v>1736.64</v>
      </c>
      <c r="AE180" t="s">
        <v>118</v>
      </c>
      <c r="AF180">
        <v>3</v>
      </c>
      <c r="AG180">
        <v>92818.34</v>
      </c>
      <c r="AH180">
        <v>15211.85</v>
      </c>
      <c r="AI180">
        <v>8353.650599999999</v>
      </c>
      <c r="AJ180" s="29">
        <f>Table1[[#This Row],[Sum of Margin]]/Table1[[#This Row],[Sum of Revenue]]</f>
        <v>0.16388840826069503</v>
      </c>
      <c r="AK180" s="31">
        <f>Table1[[#This Row],[Sum of Margin]]-Table1[[#This Row],[Sum of Commission Earned]]</f>
        <v>6858.1994000000013</v>
      </c>
    </row>
    <row r="181" spans="1:37" x14ac:dyDescent="0.25">
      <c r="A181" t="s">
        <v>228</v>
      </c>
      <c r="B181" s="30">
        <v>45954</v>
      </c>
      <c r="C181">
        <v>167324</v>
      </c>
      <c r="D181" s="31">
        <v>14145</v>
      </c>
      <c r="E181" s="31">
        <v>0</v>
      </c>
      <c r="F181" t="s">
        <v>33</v>
      </c>
      <c r="G181">
        <v>763043</v>
      </c>
      <c r="H181" t="s">
        <v>12</v>
      </c>
      <c r="I181" t="s">
        <v>34</v>
      </c>
      <c r="J181" t="s">
        <v>13</v>
      </c>
      <c r="K181" s="34">
        <f t="shared" si="8"/>
        <v>4083165.5500000012</v>
      </c>
      <c r="L181" s="29">
        <f>IF(I181="Product",IF(K181/'Commission Rate and Quota'!$D$4&lt;0.5,'Commission Rate and Quota'!$D$20,IF(K181/'Commission Rate and Quota'!$D$4&lt;0.75,'Commission Rate and Quota'!$D$21,IF(K181/'Commission Rate and Quota'!$D$4&lt;0.9,'Commission Rate and Quota'!$D$22,IF('Data (1 &amp; 2)'!K195/'Commission Rate and Quota'!$D$4&lt;1,'Commission Rate and Quota'!$D$23,IF('Data (1 &amp; 2)'!K195/'Commission Rate and Quota'!$D$4&lt;1.25,'Commission Rate and Quota'!$D$24,'Commission Rate and Quota'!$D$25))))),IF(K181/'Commission Rate and Quota'!$E$4&lt;0.5,'Commission Rate and Quota'!$E$20,IF(K181/'Commission Rate and Quota'!$E$4&lt;0.75,'Commission Rate and Quota'!$E$21,IF(K181/'Commission Rate and Quota'!$E$4&lt;0.9,'Commission Rate and Quota'!$E$22,IF(K181/'Commission Rate and Quota'!$E$4&lt;1,'Commission Rate and Quota'!$E$23,IF(K181/'Commission Rate and Quota'!$E$4&lt;1.25,'Commission Rate and Quota'!$E$24,'Commission Rate and Quota'!$E$25))))))</f>
        <v>0.16</v>
      </c>
      <c r="M181" s="34">
        <f t="shared" si="7"/>
        <v>2263.2000000000003</v>
      </c>
      <c r="AE181" t="s">
        <v>166</v>
      </c>
      <c r="AF181">
        <v>2</v>
      </c>
      <c r="AG181">
        <v>371939.47</v>
      </c>
      <c r="AH181">
        <v>16998.900000000001</v>
      </c>
      <c r="AI181">
        <v>33474.552300000003</v>
      </c>
      <c r="AJ181" s="29">
        <f>Table1[[#This Row],[Sum of Margin]]/Table1[[#This Row],[Sum of Revenue]]</f>
        <v>4.5703404373835355E-2</v>
      </c>
      <c r="AK181" s="31">
        <f>Table1[[#This Row],[Sum of Margin]]-Table1[[#This Row],[Sum of Commission Earned]]</f>
        <v>-16475.652300000002</v>
      </c>
    </row>
    <row r="182" spans="1:37" x14ac:dyDescent="0.25">
      <c r="A182" t="s">
        <v>228</v>
      </c>
      <c r="B182" s="30">
        <v>45954</v>
      </c>
      <c r="C182">
        <v>167324</v>
      </c>
      <c r="D182" s="31">
        <v>374.85</v>
      </c>
      <c r="E182" s="31">
        <v>0</v>
      </c>
      <c r="F182" t="s">
        <v>33</v>
      </c>
      <c r="G182">
        <v>763043</v>
      </c>
      <c r="H182" t="s">
        <v>12</v>
      </c>
      <c r="I182" t="s">
        <v>34</v>
      </c>
      <c r="J182" t="s">
        <v>13</v>
      </c>
      <c r="K182" s="34">
        <f t="shared" si="8"/>
        <v>4083540.4000000013</v>
      </c>
      <c r="L182" s="29">
        <f>IF(I182="Product",IF(K182/'Commission Rate and Quota'!$D$4&lt;0.5,'Commission Rate and Quota'!$D$20,IF(K182/'Commission Rate and Quota'!$D$4&lt;0.75,'Commission Rate and Quota'!$D$21,IF(K182/'Commission Rate and Quota'!$D$4&lt;0.9,'Commission Rate and Quota'!$D$22,IF('Data (1 &amp; 2)'!K196/'Commission Rate and Quota'!$D$4&lt;1,'Commission Rate and Quota'!$D$23,IF('Data (1 &amp; 2)'!K196/'Commission Rate and Quota'!$D$4&lt;1.25,'Commission Rate and Quota'!$D$24,'Commission Rate and Quota'!$D$25))))),IF(K182/'Commission Rate and Quota'!$E$4&lt;0.5,'Commission Rate and Quota'!$E$20,IF(K182/'Commission Rate and Quota'!$E$4&lt;0.75,'Commission Rate and Quota'!$E$21,IF(K182/'Commission Rate and Quota'!$E$4&lt;0.9,'Commission Rate and Quota'!$E$22,IF(K182/'Commission Rate and Quota'!$E$4&lt;1,'Commission Rate and Quota'!$E$23,IF(K182/'Commission Rate and Quota'!$E$4&lt;1.25,'Commission Rate and Quota'!$E$24,'Commission Rate and Quota'!$E$25))))))</f>
        <v>0.16</v>
      </c>
      <c r="M182" s="34">
        <f t="shared" si="7"/>
        <v>59.976000000000006</v>
      </c>
      <c r="AE182" t="s">
        <v>151</v>
      </c>
      <c r="AF182">
        <v>3</v>
      </c>
      <c r="AG182">
        <v>22766.03</v>
      </c>
      <c r="AH182">
        <v>1060.2</v>
      </c>
      <c r="AI182">
        <v>2048.9427000000001</v>
      </c>
      <c r="AJ182" s="29">
        <f>Table1[[#This Row],[Sum of Margin]]/Table1[[#This Row],[Sum of Revenue]]</f>
        <v>4.6569384297569676E-2</v>
      </c>
      <c r="AK182" s="31">
        <f>Table1[[#This Row],[Sum of Margin]]-Table1[[#This Row],[Sum of Commission Earned]]</f>
        <v>-988.74270000000001</v>
      </c>
    </row>
    <row r="183" spans="1:37" x14ac:dyDescent="0.25">
      <c r="A183" t="s">
        <v>229</v>
      </c>
      <c r="B183" s="30">
        <v>45960</v>
      </c>
      <c r="C183">
        <v>167324</v>
      </c>
      <c r="D183" s="31">
        <v>21280</v>
      </c>
      <c r="E183" s="31">
        <v>612</v>
      </c>
      <c r="F183" t="s">
        <v>33</v>
      </c>
      <c r="G183">
        <v>763043</v>
      </c>
      <c r="H183" t="s">
        <v>12</v>
      </c>
      <c r="I183" t="s">
        <v>34</v>
      </c>
      <c r="J183" t="s">
        <v>13</v>
      </c>
      <c r="K183" s="34">
        <f t="shared" si="8"/>
        <v>4104820.4000000013</v>
      </c>
      <c r="L183" s="29">
        <f>IF(I183="Product",IF(K183/'Commission Rate and Quota'!$D$4&lt;0.5,'Commission Rate and Quota'!$D$20,IF(K183/'Commission Rate and Quota'!$D$4&lt;0.75,'Commission Rate and Quota'!$D$21,IF(K183/'Commission Rate and Quota'!$D$4&lt;0.9,'Commission Rate and Quota'!$D$22,IF('Data (1 &amp; 2)'!K197/'Commission Rate and Quota'!$D$4&lt;1,'Commission Rate and Quota'!$D$23,IF('Data (1 &amp; 2)'!K197/'Commission Rate and Quota'!$D$4&lt;1.25,'Commission Rate and Quota'!$D$24,'Commission Rate and Quota'!$D$25))))),IF(K183/'Commission Rate and Quota'!$E$4&lt;0.5,'Commission Rate and Quota'!$E$20,IF(K183/'Commission Rate and Quota'!$E$4&lt;0.75,'Commission Rate and Quota'!$E$21,IF(K183/'Commission Rate and Quota'!$E$4&lt;0.9,'Commission Rate and Quota'!$E$22,IF(K183/'Commission Rate and Quota'!$E$4&lt;1,'Commission Rate and Quota'!$E$23,IF(K183/'Commission Rate and Quota'!$E$4&lt;1.25,'Commission Rate and Quota'!$E$24,'Commission Rate and Quota'!$E$25))))))</f>
        <v>0.16</v>
      </c>
      <c r="M183" s="34">
        <f t="shared" si="7"/>
        <v>3404.8</v>
      </c>
      <c r="AE183" t="s">
        <v>143</v>
      </c>
      <c r="AF183">
        <v>3</v>
      </c>
      <c r="AG183">
        <v>6712.75</v>
      </c>
      <c r="AH183">
        <v>928.03</v>
      </c>
      <c r="AI183">
        <v>604.14749999999992</v>
      </c>
      <c r="AJ183" s="29">
        <f>Table1[[#This Row],[Sum of Margin]]/Table1[[#This Row],[Sum of Revenue]]</f>
        <v>0.13824885479125545</v>
      </c>
      <c r="AK183" s="31">
        <f>Table1[[#This Row],[Sum of Margin]]-Table1[[#This Row],[Sum of Commission Earned]]</f>
        <v>323.88250000000005</v>
      </c>
    </row>
    <row r="184" spans="1:37" x14ac:dyDescent="0.25">
      <c r="A184" t="s">
        <v>229</v>
      </c>
      <c r="B184" s="30">
        <v>45960</v>
      </c>
      <c r="C184">
        <v>167324</v>
      </c>
      <c r="D184" s="31">
        <v>1066.8499999999999</v>
      </c>
      <c r="E184" s="31">
        <v>0</v>
      </c>
      <c r="F184" t="s">
        <v>33</v>
      </c>
      <c r="G184">
        <v>763043</v>
      </c>
      <c r="H184" t="s">
        <v>12</v>
      </c>
      <c r="I184" t="s">
        <v>34</v>
      </c>
      <c r="J184" t="s">
        <v>13</v>
      </c>
      <c r="K184" s="34">
        <f t="shared" ref="K184:K215" si="9">D184+K183</f>
        <v>4105887.2500000014</v>
      </c>
      <c r="L184" s="29">
        <f>IF(I184="Product",IF(K184/'Commission Rate and Quota'!$D$4&lt;0.5,'Commission Rate and Quota'!$D$20,IF(K184/'Commission Rate and Quota'!$D$4&lt;0.75,'Commission Rate and Quota'!$D$21,IF(K184/'Commission Rate and Quota'!$D$4&lt;0.9,'Commission Rate and Quota'!$D$22,IF('Data (1 &amp; 2)'!K198/'Commission Rate and Quota'!$D$4&lt;1,'Commission Rate and Quota'!$D$23,IF('Data (1 &amp; 2)'!K198/'Commission Rate and Quota'!$D$4&lt;1.25,'Commission Rate and Quota'!$D$24,'Commission Rate and Quota'!$D$25))))),IF(K184/'Commission Rate and Quota'!$E$4&lt;0.5,'Commission Rate and Quota'!$E$20,IF(K184/'Commission Rate and Quota'!$E$4&lt;0.75,'Commission Rate and Quota'!$E$21,IF(K184/'Commission Rate and Quota'!$E$4&lt;0.9,'Commission Rate and Quota'!$E$22,IF(K184/'Commission Rate and Quota'!$E$4&lt;1,'Commission Rate and Quota'!$E$23,IF(K184/'Commission Rate and Quota'!$E$4&lt;1.25,'Commission Rate and Quota'!$E$24,'Commission Rate and Quota'!$E$25))))))</f>
        <v>0.16</v>
      </c>
      <c r="M184" s="34">
        <f t="shared" si="7"/>
        <v>170.696</v>
      </c>
      <c r="AE184" t="s">
        <v>148</v>
      </c>
      <c r="AF184">
        <v>1</v>
      </c>
      <c r="AG184">
        <v>23940</v>
      </c>
      <c r="AH184">
        <v>23940</v>
      </c>
      <c r="AI184">
        <v>2154.6</v>
      </c>
      <c r="AJ184" s="29">
        <f>Table1[[#This Row],[Sum of Margin]]/Table1[[#This Row],[Sum of Revenue]]</f>
        <v>1</v>
      </c>
      <c r="AK184" s="31">
        <f>Table1[[#This Row],[Sum of Margin]]-Table1[[#This Row],[Sum of Commission Earned]]</f>
        <v>21785.4</v>
      </c>
    </row>
    <row r="185" spans="1:37" x14ac:dyDescent="0.25">
      <c r="A185" t="s">
        <v>230</v>
      </c>
      <c r="B185" s="30">
        <v>45962</v>
      </c>
      <c r="C185">
        <v>167324</v>
      </c>
      <c r="D185" s="31">
        <v>9972</v>
      </c>
      <c r="E185" s="31">
        <v>972</v>
      </c>
      <c r="F185" t="s">
        <v>33</v>
      </c>
      <c r="G185">
        <v>763043</v>
      </c>
      <c r="H185" t="s">
        <v>12</v>
      </c>
      <c r="I185" t="s">
        <v>34</v>
      </c>
      <c r="J185" t="s">
        <v>13</v>
      </c>
      <c r="K185" s="34">
        <f t="shared" si="9"/>
        <v>4115859.2500000014</v>
      </c>
      <c r="L185" s="29">
        <f>IF(I185="Product",IF(K185/'Commission Rate and Quota'!$D$4&lt;0.5,'Commission Rate and Quota'!$D$20,IF(K185/'Commission Rate and Quota'!$D$4&lt;0.75,'Commission Rate and Quota'!$D$21,IF(K185/'Commission Rate and Quota'!$D$4&lt;0.9,'Commission Rate and Quota'!$D$22,IF('Data (1 &amp; 2)'!K199/'Commission Rate and Quota'!$D$4&lt;1,'Commission Rate and Quota'!$D$23,IF('Data (1 &amp; 2)'!K199/'Commission Rate and Quota'!$D$4&lt;1.25,'Commission Rate and Quota'!$D$24,'Commission Rate and Quota'!$D$25))))),IF(K185/'Commission Rate and Quota'!$E$4&lt;0.5,'Commission Rate and Quota'!$E$20,IF(K185/'Commission Rate and Quota'!$E$4&lt;0.75,'Commission Rate and Quota'!$E$21,IF(K185/'Commission Rate and Quota'!$E$4&lt;0.9,'Commission Rate and Quota'!$E$22,IF(K185/'Commission Rate and Quota'!$E$4&lt;1,'Commission Rate and Quota'!$E$23,IF(K185/'Commission Rate and Quota'!$E$4&lt;1.25,'Commission Rate and Quota'!$E$24,'Commission Rate and Quota'!$E$25))))))</f>
        <v>0.16</v>
      </c>
      <c r="M185" s="34">
        <f t="shared" si="7"/>
        <v>1595.52</v>
      </c>
      <c r="AE185" t="s">
        <v>191</v>
      </c>
      <c r="AF185">
        <v>2</v>
      </c>
      <c r="AG185">
        <v>52090.31</v>
      </c>
      <c r="AH185">
        <v>5816.1</v>
      </c>
      <c r="AI185">
        <v>4688.1278999999995</v>
      </c>
      <c r="AJ185" s="29">
        <f>Table1[[#This Row],[Sum of Margin]]/Table1[[#This Row],[Sum of Revenue]]</f>
        <v>0.11165416370146387</v>
      </c>
      <c r="AK185" s="31">
        <f>Table1[[#This Row],[Sum of Margin]]-Table1[[#This Row],[Sum of Commission Earned]]</f>
        <v>1127.9721000000009</v>
      </c>
    </row>
    <row r="186" spans="1:37" x14ac:dyDescent="0.25">
      <c r="A186" t="s">
        <v>302</v>
      </c>
      <c r="B186" s="30">
        <v>45962</v>
      </c>
      <c r="C186">
        <v>398599</v>
      </c>
      <c r="D186" s="31">
        <v>36954.199999999997</v>
      </c>
      <c r="E186" s="31">
        <v>2956.6</v>
      </c>
      <c r="F186" t="s">
        <v>33</v>
      </c>
      <c r="G186">
        <v>763043</v>
      </c>
      <c r="H186" t="s">
        <v>12</v>
      </c>
      <c r="I186" t="s">
        <v>34</v>
      </c>
      <c r="J186" t="s">
        <v>13</v>
      </c>
      <c r="K186" s="34">
        <f t="shared" si="9"/>
        <v>4152813.4500000016</v>
      </c>
      <c r="L186" s="29">
        <f>IF(I186="Product",IF(K186/'Commission Rate and Quota'!$D$4&lt;0.5,'Commission Rate and Quota'!$D$20,IF(K186/'Commission Rate and Quota'!$D$4&lt;0.75,'Commission Rate and Quota'!$D$21,IF(K186/'Commission Rate and Quota'!$D$4&lt;0.9,'Commission Rate and Quota'!$D$22,IF('Data (1 &amp; 2)'!K200/'Commission Rate and Quota'!$D$4&lt;1,'Commission Rate and Quota'!$D$23,IF('Data (1 &amp; 2)'!K200/'Commission Rate and Quota'!$D$4&lt;1.25,'Commission Rate and Quota'!$D$24,'Commission Rate and Quota'!$D$25))))),IF(K186/'Commission Rate and Quota'!$E$4&lt;0.5,'Commission Rate and Quota'!$E$20,IF(K186/'Commission Rate and Quota'!$E$4&lt;0.75,'Commission Rate and Quota'!$E$21,IF(K186/'Commission Rate and Quota'!$E$4&lt;0.9,'Commission Rate and Quota'!$E$22,IF(K186/'Commission Rate and Quota'!$E$4&lt;1,'Commission Rate and Quota'!$E$23,IF(K186/'Commission Rate and Quota'!$E$4&lt;1.25,'Commission Rate and Quota'!$E$24,'Commission Rate and Quota'!$E$25))))))</f>
        <v>0.16</v>
      </c>
      <c r="M186" s="34">
        <f t="shared" si="7"/>
        <v>5912.6719999999996</v>
      </c>
      <c r="AE186" t="s">
        <v>66</v>
      </c>
      <c r="AF186">
        <v>2</v>
      </c>
      <c r="AG186">
        <v>195828.91</v>
      </c>
      <c r="AH186">
        <v>15654.03</v>
      </c>
      <c r="AI186">
        <v>17624.601899999998</v>
      </c>
      <c r="AJ186" s="29">
        <f>Table1[[#This Row],[Sum of Margin]]/Table1[[#This Row],[Sum of Revenue]]</f>
        <v>7.9937277902430243E-2</v>
      </c>
      <c r="AK186" s="31">
        <f>Table1[[#This Row],[Sum of Margin]]-Table1[[#This Row],[Sum of Commission Earned]]</f>
        <v>-1970.5718999999972</v>
      </c>
    </row>
    <row r="187" spans="1:37" x14ac:dyDescent="0.25">
      <c r="A187" t="s">
        <v>302</v>
      </c>
      <c r="B187" s="30">
        <v>45962</v>
      </c>
      <c r="C187">
        <v>398599</v>
      </c>
      <c r="D187" s="31">
        <v>2217.25</v>
      </c>
      <c r="E187" s="31">
        <v>0</v>
      </c>
      <c r="F187" t="s">
        <v>33</v>
      </c>
      <c r="G187">
        <v>763043</v>
      </c>
      <c r="H187" t="s">
        <v>12</v>
      </c>
      <c r="I187" t="s">
        <v>34</v>
      </c>
      <c r="J187" t="s">
        <v>13</v>
      </c>
      <c r="K187" s="34">
        <f t="shared" si="9"/>
        <v>4155030.7000000016</v>
      </c>
      <c r="L187" s="29">
        <f>IF(I187="Product",IF(K187/'Commission Rate and Quota'!$D$4&lt;0.5,'Commission Rate and Quota'!$D$20,IF(K187/'Commission Rate and Quota'!$D$4&lt;0.75,'Commission Rate and Quota'!$D$21,IF(K187/'Commission Rate and Quota'!$D$4&lt;0.9,'Commission Rate and Quota'!$D$22,IF('Data (1 &amp; 2)'!K201/'Commission Rate and Quota'!$D$4&lt;1,'Commission Rate and Quota'!$D$23,IF('Data (1 &amp; 2)'!K201/'Commission Rate and Quota'!$D$4&lt;1.25,'Commission Rate and Quota'!$D$24,'Commission Rate and Quota'!$D$25))))),IF(K187/'Commission Rate and Quota'!$E$4&lt;0.5,'Commission Rate and Quota'!$E$20,IF(K187/'Commission Rate and Quota'!$E$4&lt;0.75,'Commission Rate and Quota'!$E$21,IF(K187/'Commission Rate and Quota'!$E$4&lt;0.9,'Commission Rate and Quota'!$E$22,IF(K187/'Commission Rate and Quota'!$E$4&lt;1,'Commission Rate and Quota'!$E$23,IF(K187/'Commission Rate and Quota'!$E$4&lt;1.25,'Commission Rate and Quota'!$E$24,'Commission Rate and Quota'!$E$25))))))</f>
        <v>0.16</v>
      </c>
      <c r="M187" s="34">
        <f t="shared" si="7"/>
        <v>354.76</v>
      </c>
      <c r="AE187" t="s">
        <v>167</v>
      </c>
      <c r="AF187">
        <v>1</v>
      </c>
      <c r="AG187">
        <v>32417.55</v>
      </c>
      <c r="AH187">
        <v>2917.55</v>
      </c>
      <c r="AI187">
        <v>2917.5794999999998</v>
      </c>
      <c r="AJ187" s="29">
        <f>Table1[[#This Row],[Sum of Margin]]/Table1[[#This Row],[Sum of Revenue]]</f>
        <v>8.999908999909001E-2</v>
      </c>
      <c r="AK187" s="31">
        <f>Table1[[#This Row],[Sum of Margin]]-Table1[[#This Row],[Sum of Commission Earned]]</f>
        <v>-2.9499999999643478E-2</v>
      </c>
    </row>
    <row r="188" spans="1:37" x14ac:dyDescent="0.25">
      <c r="A188" t="s">
        <v>172</v>
      </c>
      <c r="B188" s="30">
        <v>45966</v>
      </c>
      <c r="C188">
        <v>124749</v>
      </c>
      <c r="D188" s="31">
        <v>3200</v>
      </c>
      <c r="E188" s="31">
        <v>320</v>
      </c>
      <c r="F188" t="s">
        <v>33</v>
      </c>
      <c r="G188">
        <v>763043</v>
      </c>
      <c r="H188" t="s">
        <v>12</v>
      </c>
      <c r="I188" t="s">
        <v>34</v>
      </c>
      <c r="J188" t="s">
        <v>13</v>
      </c>
      <c r="K188" s="34">
        <f t="shared" si="9"/>
        <v>4158230.7000000016</v>
      </c>
      <c r="L188" s="29">
        <f>IF(I188="Product",IF(K188/'Commission Rate and Quota'!$D$4&lt;0.5,'Commission Rate and Quota'!$D$20,IF(K188/'Commission Rate and Quota'!$D$4&lt;0.75,'Commission Rate and Quota'!$D$21,IF(K188/'Commission Rate and Quota'!$D$4&lt;0.9,'Commission Rate and Quota'!$D$22,IF('Data (1 &amp; 2)'!K202/'Commission Rate and Quota'!$D$4&lt;1,'Commission Rate and Quota'!$D$23,IF('Data (1 &amp; 2)'!K202/'Commission Rate and Quota'!$D$4&lt;1.25,'Commission Rate and Quota'!$D$24,'Commission Rate and Quota'!$D$25))))),IF(K188/'Commission Rate and Quota'!$E$4&lt;0.5,'Commission Rate and Quota'!$E$20,IF(K188/'Commission Rate and Quota'!$E$4&lt;0.75,'Commission Rate and Quota'!$E$21,IF(K188/'Commission Rate and Quota'!$E$4&lt;0.9,'Commission Rate and Quota'!$E$22,IF(K188/'Commission Rate and Quota'!$E$4&lt;1,'Commission Rate and Quota'!$E$23,IF(K188/'Commission Rate and Quota'!$E$4&lt;1.25,'Commission Rate and Quota'!$E$24,'Commission Rate and Quota'!$E$25))))))</f>
        <v>0.16</v>
      </c>
      <c r="M188" s="34">
        <f t="shared" si="7"/>
        <v>512</v>
      </c>
      <c r="AE188" t="s">
        <v>163</v>
      </c>
      <c r="AF188">
        <v>1</v>
      </c>
      <c r="AG188">
        <v>38912</v>
      </c>
      <c r="AH188">
        <v>3890.84</v>
      </c>
      <c r="AI188">
        <v>3502.08</v>
      </c>
      <c r="AJ188" s="29">
        <f>Table1[[#This Row],[Sum of Margin]]/Table1[[#This Row],[Sum of Revenue]]</f>
        <v>9.9990748355263157E-2</v>
      </c>
      <c r="AK188" s="31">
        <f>Table1[[#This Row],[Sum of Margin]]-Table1[[#This Row],[Sum of Commission Earned]]</f>
        <v>388.76000000000022</v>
      </c>
    </row>
    <row r="189" spans="1:37" x14ac:dyDescent="0.25">
      <c r="A189" t="s">
        <v>172</v>
      </c>
      <c r="B189" s="30">
        <v>45966</v>
      </c>
      <c r="C189">
        <v>124749</v>
      </c>
      <c r="D189" s="31">
        <v>639.99</v>
      </c>
      <c r="E189" s="31">
        <v>63.99</v>
      </c>
      <c r="F189" t="s">
        <v>33</v>
      </c>
      <c r="G189">
        <v>763043</v>
      </c>
      <c r="H189" t="s">
        <v>12</v>
      </c>
      <c r="I189" t="s">
        <v>34</v>
      </c>
      <c r="J189" t="s">
        <v>13</v>
      </c>
      <c r="K189" s="34">
        <f t="shared" si="9"/>
        <v>4158870.6900000018</v>
      </c>
      <c r="L189" s="29">
        <f>IF(I189="Product",IF(K189/'Commission Rate and Quota'!$D$4&lt;0.5,'Commission Rate and Quota'!$D$20,IF(K189/'Commission Rate and Quota'!$D$4&lt;0.75,'Commission Rate and Quota'!$D$21,IF(K189/'Commission Rate and Quota'!$D$4&lt;0.9,'Commission Rate and Quota'!$D$22,IF('Data (1 &amp; 2)'!K203/'Commission Rate and Quota'!$D$4&lt;1,'Commission Rate and Quota'!$D$23,IF('Data (1 &amp; 2)'!K203/'Commission Rate and Quota'!$D$4&lt;1.25,'Commission Rate and Quota'!$D$24,'Commission Rate and Quota'!$D$25))))),IF(K189/'Commission Rate and Quota'!$E$4&lt;0.5,'Commission Rate and Quota'!$E$20,IF(K189/'Commission Rate and Quota'!$E$4&lt;0.75,'Commission Rate and Quota'!$E$21,IF(K189/'Commission Rate and Quota'!$E$4&lt;0.9,'Commission Rate and Quota'!$E$22,IF(K189/'Commission Rate and Quota'!$E$4&lt;1,'Commission Rate and Quota'!$E$23,IF(K189/'Commission Rate and Quota'!$E$4&lt;1.25,'Commission Rate and Quota'!$E$24,'Commission Rate and Quota'!$E$25))))))</f>
        <v>0.16</v>
      </c>
      <c r="M189" s="34">
        <f t="shared" si="7"/>
        <v>102.39840000000001</v>
      </c>
      <c r="AE189" t="s">
        <v>195</v>
      </c>
      <c r="AF189">
        <v>2</v>
      </c>
      <c r="AG189">
        <v>4521.3599999999997</v>
      </c>
      <c r="AH189">
        <v>638.61</v>
      </c>
      <c r="AI189">
        <v>406.92239999999993</v>
      </c>
      <c r="AJ189" s="29">
        <f>Table1[[#This Row],[Sum of Margin]]/Table1[[#This Row],[Sum of Revenue]]</f>
        <v>0.1412429003662615</v>
      </c>
      <c r="AK189" s="31">
        <f>Table1[[#This Row],[Sum of Margin]]-Table1[[#This Row],[Sum of Commission Earned]]</f>
        <v>231.68760000000009</v>
      </c>
    </row>
    <row r="190" spans="1:37" x14ac:dyDescent="0.25">
      <c r="A190" t="s">
        <v>172</v>
      </c>
      <c r="B190" s="30">
        <v>45966</v>
      </c>
      <c r="C190">
        <v>124749</v>
      </c>
      <c r="D190" s="31">
        <v>-25</v>
      </c>
      <c r="E190" s="31">
        <v>0</v>
      </c>
      <c r="F190" t="s">
        <v>33</v>
      </c>
      <c r="G190">
        <v>763043</v>
      </c>
      <c r="H190" t="s">
        <v>12</v>
      </c>
      <c r="I190" t="s">
        <v>34</v>
      </c>
      <c r="J190" t="s">
        <v>13</v>
      </c>
      <c r="K190" s="34">
        <f t="shared" si="9"/>
        <v>4158845.6900000018</v>
      </c>
      <c r="L190" s="29">
        <f>IF(I190="Product",IF(K190/'Commission Rate and Quota'!$D$4&lt;0.5,'Commission Rate and Quota'!$D$20,IF(K190/'Commission Rate and Quota'!$D$4&lt;0.75,'Commission Rate and Quota'!$D$21,IF(K190/'Commission Rate and Quota'!$D$4&lt;0.9,'Commission Rate and Quota'!$D$22,IF('Data (1 &amp; 2)'!K204/'Commission Rate and Quota'!$D$4&lt;1,'Commission Rate and Quota'!$D$23,IF('Data (1 &amp; 2)'!K204/'Commission Rate and Quota'!$D$4&lt;1.25,'Commission Rate and Quota'!$D$24,'Commission Rate and Quota'!$D$25))))),IF(K190/'Commission Rate and Quota'!$E$4&lt;0.5,'Commission Rate and Quota'!$E$20,IF(K190/'Commission Rate and Quota'!$E$4&lt;0.75,'Commission Rate and Quota'!$E$21,IF(K190/'Commission Rate and Quota'!$E$4&lt;0.9,'Commission Rate and Quota'!$E$22,IF(K190/'Commission Rate and Quota'!$E$4&lt;1,'Commission Rate and Quota'!$E$23,IF(K190/'Commission Rate and Quota'!$E$4&lt;1.25,'Commission Rate and Quota'!$E$24,'Commission Rate and Quota'!$E$25))))))</f>
        <v>0.16</v>
      </c>
      <c r="M190" s="34">
        <f t="shared" si="7"/>
        <v>-4</v>
      </c>
      <c r="AE190" t="s">
        <v>194</v>
      </c>
      <c r="AF190">
        <v>1</v>
      </c>
      <c r="AG190">
        <v>26432.880000000001</v>
      </c>
      <c r="AH190">
        <v>4579.1400000000003</v>
      </c>
      <c r="AI190">
        <v>2378.9591999999998</v>
      </c>
      <c r="AJ190" s="29">
        <f>Table1[[#This Row],[Sum of Margin]]/Table1[[#This Row],[Sum of Revenue]]</f>
        <v>0.17323651452282157</v>
      </c>
      <c r="AK190" s="31">
        <f>Table1[[#This Row],[Sum of Margin]]-Table1[[#This Row],[Sum of Commission Earned]]</f>
        <v>2200.1808000000005</v>
      </c>
    </row>
    <row r="191" spans="1:37" x14ac:dyDescent="0.25">
      <c r="A191" t="s">
        <v>231</v>
      </c>
      <c r="B191" s="30">
        <v>45970</v>
      </c>
      <c r="C191">
        <v>167324</v>
      </c>
      <c r="D191" s="31">
        <v>8157.32</v>
      </c>
      <c r="E191" s="31">
        <v>245.32</v>
      </c>
      <c r="F191" t="s">
        <v>33</v>
      </c>
      <c r="G191">
        <v>763043</v>
      </c>
      <c r="H191" t="s">
        <v>12</v>
      </c>
      <c r="I191" t="s">
        <v>34</v>
      </c>
      <c r="J191" t="s">
        <v>13</v>
      </c>
      <c r="K191" s="34">
        <f t="shared" si="9"/>
        <v>4167003.0100000016</v>
      </c>
      <c r="L191" s="29">
        <f>IF(I191="Product",IF(K191/'Commission Rate and Quota'!$D$4&lt;0.5,'Commission Rate and Quota'!$D$20,IF(K191/'Commission Rate and Quota'!$D$4&lt;0.75,'Commission Rate and Quota'!$D$21,IF(K191/'Commission Rate and Quota'!$D$4&lt;0.9,'Commission Rate and Quota'!$D$22,IF('Data (1 &amp; 2)'!K205/'Commission Rate and Quota'!$D$4&lt;1,'Commission Rate and Quota'!$D$23,IF('Data (1 &amp; 2)'!K205/'Commission Rate and Quota'!$D$4&lt;1.25,'Commission Rate and Quota'!$D$24,'Commission Rate and Quota'!$D$25))))),IF(K191/'Commission Rate and Quota'!$E$4&lt;0.5,'Commission Rate and Quota'!$E$20,IF(K191/'Commission Rate and Quota'!$E$4&lt;0.75,'Commission Rate and Quota'!$E$21,IF(K191/'Commission Rate and Quota'!$E$4&lt;0.9,'Commission Rate and Quota'!$E$22,IF(K191/'Commission Rate and Quota'!$E$4&lt;1,'Commission Rate and Quota'!$E$23,IF(K191/'Commission Rate and Quota'!$E$4&lt;1.25,'Commission Rate and Quota'!$E$24,'Commission Rate and Quota'!$E$25))))))</f>
        <v>0.16</v>
      </c>
      <c r="M191" s="34">
        <f t="shared" si="7"/>
        <v>1305.1712</v>
      </c>
      <c r="AE191" t="s">
        <v>119</v>
      </c>
      <c r="AF191">
        <v>3</v>
      </c>
      <c r="AG191">
        <v>49768.25</v>
      </c>
      <c r="AH191">
        <v>4849.1399999999994</v>
      </c>
      <c r="AI191">
        <v>4479.142499999999</v>
      </c>
      <c r="AJ191" s="29">
        <f>Table1[[#This Row],[Sum of Margin]]/Table1[[#This Row],[Sum of Revenue]]</f>
        <v>9.7434408483320176E-2</v>
      </c>
      <c r="AK191" s="31">
        <f>Table1[[#This Row],[Sum of Margin]]-Table1[[#This Row],[Sum of Commission Earned]]</f>
        <v>369.9975000000004</v>
      </c>
    </row>
    <row r="192" spans="1:37" x14ac:dyDescent="0.25">
      <c r="A192" t="s">
        <v>231</v>
      </c>
      <c r="B192" s="30">
        <v>45970</v>
      </c>
      <c r="C192">
        <v>167324</v>
      </c>
      <c r="D192" s="31">
        <v>1461.6</v>
      </c>
      <c r="E192" s="31">
        <v>29.6</v>
      </c>
      <c r="F192" t="s">
        <v>33</v>
      </c>
      <c r="G192">
        <v>763043</v>
      </c>
      <c r="H192" t="s">
        <v>12</v>
      </c>
      <c r="I192" t="s">
        <v>34</v>
      </c>
      <c r="J192" t="s">
        <v>13</v>
      </c>
      <c r="K192" s="34">
        <f t="shared" si="9"/>
        <v>4168464.6100000017</v>
      </c>
      <c r="L192" s="29">
        <f>IF(I192="Product",IF(K192/'Commission Rate and Quota'!$D$4&lt;0.5,'Commission Rate and Quota'!$D$20,IF(K192/'Commission Rate and Quota'!$D$4&lt;0.75,'Commission Rate and Quota'!$D$21,IF(K192/'Commission Rate and Quota'!$D$4&lt;0.9,'Commission Rate and Quota'!$D$22,IF('Data (1 &amp; 2)'!K206/'Commission Rate and Quota'!$D$4&lt;1,'Commission Rate and Quota'!$D$23,IF('Data (1 &amp; 2)'!K206/'Commission Rate and Quota'!$D$4&lt;1.25,'Commission Rate and Quota'!$D$24,'Commission Rate and Quota'!$D$25))))),IF(K192/'Commission Rate and Quota'!$E$4&lt;0.5,'Commission Rate and Quota'!$E$20,IF(K192/'Commission Rate and Quota'!$E$4&lt;0.75,'Commission Rate and Quota'!$E$21,IF(K192/'Commission Rate and Quota'!$E$4&lt;0.9,'Commission Rate and Quota'!$E$22,IF(K192/'Commission Rate and Quota'!$E$4&lt;1,'Commission Rate and Quota'!$E$23,IF(K192/'Commission Rate and Quota'!$E$4&lt;1.25,'Commission Rate and Quota'!$E$24,'Commission Rate and Quota'!$E$25))))))</f>
        <v>0.16</v>
      </c>
      <c r="M192" s="34">
        <f t="shared" si="7"/>
        <v>233.85599999999999</v>
      </c>
      <c r="AE192">
        <v>0.1</v>
      </c>
      <c r="AF192">
        <v>14</v>
      </c>
      <c r="AG192">
        <v>519091.24000000011</v>
      </c>
      <c r="AH192">
        <v>46725.729999999996</v>
      </c>
      <c r="AI192">
        <v>51909.124000000003</v>
      </c>
      <c r="AJ192" s="29">
        <f>Table1[[#This Row],[Sum of Margin]]/Table1[[#This Row],[Sum of Revenue]]</f>
        <v>9.0014483773604007E-2</v>
      </c>
      <c r="AK192" s="31">
        <f>Table1[[#This Row],[Sum of Margin]]-Table1[[#This Row],[Sum of Commission Earned]]</f>
        <v>-5183.3940000000075</v>
      </c>
    </row>
    <row r="193" spans="1:37" x14ac:dyDescent="0.25">
      <c r="A193" t="s">
        <v>231</v>
      </c>
      <c r="B193" s="30">
        <v>45970</v>
      </c>
      <c r="C193">
        <v>167324</v>
      </c>
      <c r="D193" s="31">
        <v>418.9</v>
      </c>
      <c r="E193" s="31">
        <v>0</v>
      </c>
      <c r="F193" t="s">
        <v>33</v>
      </c>
      <c r="G193">
        <v>763043</v>
      </c>
      <c r="H193" t="s">
        <v>12</v>
      </c>
      <c r="I193" t="s">
        <v>34</v>
      </c>
      <c r="J193" t="s">
        <v>13</v>
      </c>
      <c r="K193" s="34">
        <f t="shared" si="9"/>
        <v>4168883.5100000016</v>
      </c>
      <c r="L193" s="29">
        <f>IF(I193="Product",IF(K193/'Commission Rate and Quota'!$D$4&lt;0.5,'Commission Rate and Quota'!$D$20,IF(K193/'Commission Rate and Quota'!$D$4&lt;0.75,'Commission Rate and Quota'!$D$21,IF(K193/'Commission Rate and Quota'!$D$4&lt;0.9,'Commission Rate and Quota'!$D$22,IF('Data (1 &amp; 2)'!K207/'Commission Rate and Quota'!$D$4&lt;1,'Commission Rate and Quota'!$D$23,IF('Data (1 &amp; 2)'!K207/'Commission Rate and Quota'!$D$4&lt;1.25,'Commission Rate and Quota'!$D$24,'Commission Rate and Quota'!$D$25))))),IF(K193/'Commission Rate and Quota'!$E$4&lt;0.5,'Commission Rate and Quota'!$E$20,IF(K193/'Commission Rate and Quota'!$E$4&lt;0.75,'Commission Rate and Quota'!$E$21,IF(K193/'Commission Rate and Quota'!$E$4&lt;0.9,'Commission Rate and Quota'!$E$22,IF(K193/'Commission Rate and Quota'!$E$4&lt;1,'Commission Rate and Quota'!$E$23,IF(K193/'Commission Rate and Quota'!$E$4&lt;1.25,'Commission Rate and Quota'!$E$24,'Commission Rate and Quota'!$E$25))))))</f>
        <v>0.16</v>
      </c>
      <c r="M193" s="34">
        <f t="shared" si="7"/>
        <v>67.024000000000001</v>
      </c>
      <c r="AE193" t="s">
        <v>250</v>
      </c>
      <c r="AF193">
        <v>2</v>
      </c>
      <c r="AG193">
        <v>46961</v>
      </c>
      <c r="AH193">
        <v>2168.79</v>
      </c>
      <c r="AI193">
        <v>4696.1000000000004</v>
      </c>
      <c r="AJ193" s="29">
        <f>Table1[[#This Row],[Sum of Margin]]/Table1[[#This Row],[Sum of Revenue]]</f>
        <v>4.618278997465982E-2</v>
      </c>
      <c r="AK193" s="31">
        <f>Table1[[#This Row],[Sum of Margin]]-Table1[[#This Row],[Sum of Commission Earned]]</f>
        <v>-2527.3100000000004</v>
      </c>
    </row>
    <row r="194" spans="1:37" x14ac:dyDescent="0.25">
      <c r="A194" t="s">
        <v>232</v>
      </c>
      <c r="B194" s="30">
        <v>45988</v>
      </c>
      <c r="C194">
        <v>167324</v>
      </c>
      <c r="D194" s="31">
        <v>7071.16</v>
      </c>
      <c r="E194" s="31">
        <v>869.74</v>
      </c>
      <c r="F194" t="s">
        <v>33</v>
      </c>
      <c r="G194">
        <v>763043</v>
      </c>
      <c r="H194" t="s">
        <v>12</v>
      </c>
      <c r="I194" t="s">
        <v>34</v>
      </c>
      <c r="J194" t="s">
        <v>13</v>
      </c>
      <c r="K194" s="34">
        <f t="shared" si="9"/>
        <v>4175954.6700000018</v>
      </c>
      <c r="L194" s="29">
        <f>IF(I194="Product",IF(K194/'Commission Rate and Quota'!$D$4&lt;0.5,'Commission Rate and Quota'!$D$20,IF(K194/'Commission Rate and Quota'!$D$4&lt;0.75,'Commission Rate and Quota'!$D$21,IF(K194/'Commission Rate and Quota'!$D$4&lt;0.9,'Commission Rate and Quota'!$D$22,IF('Data (1 &amp; 2)'!K208/'Commission Rate and Quota'!$D$4&lt;1,'Commission Rate and Quota'!$D$23,IF('Data (1 &amp; 2)'!K208/'Commission Rate and Quota'!$D$4&lt;1.25,'Commission Rate and Quota'!$D$24,'Commission Rate and Quota'!$D$25))))),IF(K194/'Commission Rate and Quota'!$E$4&lt;0.5,'Commission Rate and Quota'!$E$20,IF(K194/'Commission Rate and Quota'!$E$4&lt;0.75,'Commission Rate and Quota'!$E$21,IF(K194/'Commission Rate and Quota'!$E$4&lt;0.9,'Commission Rate and Quota'!$E$22,IF(K194/'Commission Rate and Quota'!$E$4&lt;1,'Commission Rate and Quota'!$E$23,IF(K194/'Commission Rate and Quota'!$E$4&lt;1.25,'Commission Rate and Quota'!$E$24,'Commission Rate and Quota'!$E$25))))))</f>
        <v>0.16</v>
      </c>
      <c r="M194" s="34">
        <f t="shared" ref="M194:M257" si="10">L194*D194</f>
        <v>1131.3856000000001</v>
      </c>
      <c r="AE194" t="s">
        <v>62</v>
      </c>
      <c r="AF194">
        <v>1</v>
      </c>
      <c r="AG194">
        <v>20744</v>
      </c>
      <c r="AH194">
        <v>3944</v>
      </c>
      <c r="AI194">
        <v>2074.4</v>
      </c>
      <c r="AJ194" s="29">
        <f>Table1[[#This Row],[Sum of Margin]]/Table1[[#This Row],[Sum of Revenue]]</f>
        <v>0.19012726571538757</v>
      </c>
      <c r="AK194" s="31">
        <f>Table1[[#This Row],[Sum of Margin]]-Table1[[#This Row],[Sum of Commission Earned]]</f>
        <v>1869.6</v>
      </c>
    </row>
    <row r="195" spans="1:37" x14ac:dyDescent="0.25">
      <c r="A195" t="s">
        <v>232</v>
      </c>
      <c r="B195" s="30">
        <v>45988</v>
      </c>
      <c r="C195">
        <v>167324</v>
      </c>
      <c r="D195" s="31">
        <v>1461.6</v>
      </c>
      <c r="E195" s="31">
        <v>28.84</v>
      </c>
      <c r="F195" t="s">
        <v>33</v>
      </c>
      <c r="G195">
        <v>763043</v>
      </c>
      <c r="H195" t="s">
        <v>12</v>
      </c>
      <c r="I195" t="s">
        <v>34</v>
      </c>
      <c r="J195" t="s">
        <v>13</v>
      </c>
      <c r="K195" s="34">
        <f t="shared" si="9"/>
        <v>4177416.2700000019</v>
      </c>
      <c r="L195" s="29">
        <f>IF(I195="Product",IF(K195/'Commission Rate and Quota'!$D$4&lt;0.5,'Commission Rate and Quota'!$D$20,IF(K195/'Commission Rate and Quota'!$D$4&lt;0.75,'Commission Rate and Quota'!$D$21,IF(K195/'Commission Rate and Quota'!$D$4&lt;0.9,'Commission Rate and Quota'!$D$22,IF('Data (1 &amp; 2)'!K209/'Commission Rate and Quota'!$D$4&lt;1,'Commission Rate and Quota'!$D$23,IF('Data (1 &amp; 2)'!K209/'Commission Rate and Quota'!$D$4&lt;1.25,'Commission Rate and Quota'!$D$24,'Commission Rate and Quota'!$D$25))))),IF(K195/'Commission Rate and Quota'!$E$4&lt;0.5,'Commission Rate and Quota'!$E$20,IF(K195/'Commission Rate and Quota'!$E$4&lt;0.75,'Commission Rate and Quota'!$E$21,IF(K195/'Commission Rate and Quota'!$E$4&lt;0.9,'Commission Rate and Quota'!$E$22,IF(K195/'Commission Rate and Quota'!$E$4&lt;1,'Commission Rate and Quota'!$E$23,IF(K195/'Commission Rate and Quota'!$E$4&lt;1.25,'Commission Rate and Quota'!$E$24,'Commission Rate and Quota'!$E$25))))))</f>
        <v>0.16</v>
      </c>
      <c r="M195" s="34">
        <f t="shared" si="10"/>
        <v>233.85599999999999</v>
      </c>
      <c r="AE195" t="s">
        <v>46</v>
      </c>
      <c r="AF195">
        <v>1</v>
      </c>
      <c r="AG195">
        <v>684</v>
      </c>
      <c r="AH195">
        <v>69.959999999999994</v>
      </c>
      <c r="AI195">
        <v>68.400000000000006</v>
      </c>
      <c r="AJ195" s="29">
        <f>Table1[[#This Row],[Sum of Margin]]/Table1[[#This Row],[Sum of Revenue]]</f>
        <v>0.10228070175438596</v>
      </c>
      <c r="AK195" s="31">
        <f>Table1[[#This Row],[Sum of Margin]]-Table1[[#This Row],[Sum of Commission Earned]]</f>
        <v>1.5599999999999881</v>
      </c>
    </row>
    <row r="196" spans="1:37" x14ac:dyDescent="0.25">
      <c r="A196" t="s">
        <v>232</v>
      </c>
      <c r="B196" s="30">
        <v>45988</v>
      </c>
      <c r="C196">
        <v>167324</v>
      </c>
      <c r="D196" s="31">
        <v>361.44</v>
      </c>
      <c r="E196" s="31">
        <v>0</v>
      </c>
      <c r="F196" t="s">
        <v>33</v>
      </c>
      <c r="G196">
        <v>763043</v>
      </c>
      <c r="H196" t="s">
        <v>12</v>
      </c>
      <c r="I196" t="s">
        <v>34</v>
      </c>
      <c r="J196" t="s">
        <v>13</v>
      </c>
      <c r="K196" s="34">
        <f t="shared" si="9"/>
        <v>4177777.7100000018</v>
      </c>
      <c r="L196" s="29">
        <f>IF(I196="Product",IF(K196/'Commission Rate and Quota'!$D$4&lt;0.5,'Commission Rate and Quota'!$D$20,IF(K196/'Commission Rate and Quota'!$D$4&lt;0.75,'Commission Rate and Quota'!$D$21,IF(K196/'Commission Rate and Quota'!$D$4&lt;0.9,'Commission Rate and Quota'!$D$22,IF('Data (1 &amp; 2)'!K210/'Commission Rate and Quota'!$D$4&lt;1,'Commission Rate and Quota'!$D$23,IF('Data (1 &amp; 2)'!K210/'Commission Rate and Quota'!$D$4&lt;1.25,'Commission Rate and Quota'!$D$24,'Commission Rate and Quota'!$D$25))))),IF(K196/'Commission Rate and Quota'!$E$4&lt;0.5,'Commission Rate and Quota'!$E$20,IF(K196/'Commission Rate and Quota'!$E$4&lt;0.75,'Commission Rate and Quota'!$E$21,IF(K196/'Commission Rate and Quota'!$E$4&lt;0.9,'Commission Rate and Quota'!$E$22,IF(K196/'Commission Rate and Quota'!$E$4&lt;1,'Commission Rate and Quota'!$E$23,IF(K196/'Commission Rate and Quota'!$E$4&lt;1.25,'Commission Rate and Quota'!$E$24,'Commission Rate and Quota'!$E$25))))))</f>
        <v>0.16</v>
      </c>
      <c r="M196" s="34">
        <f t="shared" si="10"/>
        <v>57.830399999999997</v>
      </c>
      <c r="AE196" t="s">
        <v>120</v>
      </c>
      <c r="AF196">
        <v>3</v>
      </c>
      <c r="AG196">
        <v>207618.84000000003</v>
      </c>
      <c r="AH196">
        <v>10825.2</v>
      </c>
      <c r="AI196">
        <v>20761.884000000002</v>
      </c>
      <c r="AJ196" s="29">
        <f>Table1[[#This Row],[Sum of Margin]]/Table1[[#This Row],[Sum of Revenue]]</f>
        <v>5.2139776910419107E-2</v>
      </c>
      <c r="AK196" s="31">
        <f>Table1[[#This Row],[Sum of Margin]]-Table1[[#This Row],[Sum of Commission Earned]]</f>
        <v>-9936.6840000000011</v>
      </c>
    </row>
    <row r="197" spans="1:37" x14ac:dyDescent="0.25">
      <c r="A197" t="s">
        <v>233</v>
      </c>
      <c r="B197" s="30">
        <v>45989</v>
      </c>
      <c r="C197">
        <v>167324</v>
      </c>
      <c r="D197" s="31">
        <v>49900</v>
      </c>
      <c r="E197" s="31">
        <v>3014.63</v>
      </c>
      <c r="F197" t="s">
        <v>33</v>
      </c>
      <c r="G197">
        <v>763043</v>
      </c>
      <c r="H197" t="s">
        <v>12</v>
      </c>
      <c r="I197" t="s">
        <v>34</v>
      </c>
      <c r="J197" t="s">
        <v>13</v>
      </c>
      <c r="K197" s="34">
        <f t="shared" si="9"/>
        <v>4227677.7100000018</v>
      </c>
      <c r="L197" s="29">
        <f>IF(I197="Product",IF(K197/'Commission Rate and Quota'!$D$4&lt;0.5,'Commission Rate and Quota'!$D$20,IF(K197/'Commission Rate and Quota'!$D$4&lt;0.75,'Commission Rate and Quota'!$D$21,IF(K197/'Commission Rate and Quota'!$D$4&lt;0.9,'Commission Rate and Quota'!$D$22,IF('Data (1 &amp; 2)'!K211/'Commission Rate and Quota'!$D$4&lt;1,'Commission Rate and Quota'!$D$23,IF('Data (1 &amp; 2)'!K211/'Commission Rate and Quota'!$D$4&lt;1.25,'Commission Rate and Quota'!$D$24,'Commission Rate and Quota'!$D$25))))),IF(K197/'Commission Rate and Quota'!$E$4&lt;0.5,'Commission Rate and Quota'!$E$20,IF(K197/'Commission Rate and Quota'!$E$4&lt;0.75,'Commission Rate and Quota'!$E$21,IF(K197/'Commission Rate and Quota'!$E$4&lt;0.9,'Commission Rate and Quota'!$E$22,IF(K197/'Commission Rate and Quota'!$E$4&lt;1,'Commission Rate and Quota'!$E$23,IF(K197/'Commission Rate and Quota'!$E$4&lt;1.25,'Commission Rate and Quota'!$E$24,'Commission Rate and Quota'!$E$25))))))</f>
        <v>0.16</v>
      </c>
      <c r="M197" s="34">
        <f t="shared" si="10"/>
        <v>7984</v>
      </c>
      <c r="AE197" t="s">
        <v>168</v>
      </c>
      <c r="AF197">
        <v>1</v>
      </c>
      <c r="AG197">
        <v>49864.2</v>
      </c>
      <c r="AH197">
        <v>6584.2</v>
      </c>
      <c r="AI197">
        <v>4986.42</v>
      </c>
      <c r="AJ197" s="29">
        <f>Table1[[#This Row],[Sum of Margin]]/Table1[[#This Row],[Sum of Revenue]]</f>
        <v>0.13204262777704245</v>
      </c>
      <c r="AK197" s="31">
        <f>Table1[[#This Row],[Sum of Margin]]-Table1[[#This Row],[Sum of Commission Earned]]</f>
        <v>1597.7799999999997</v>
      </c>
    </row>
    <row r="198" spans="1:37" x14ac:dyDescent="0.25">
      <c r="A198" t="s">
        <v>173</v>
      </c>
      <c r="B198" s="30">
        <v>45991</v>
      </c>
      <c r="C198">
        <v>124749</v>
      </c>
      <c r="D198" s="31">
        <v>3200</v>
      </c>
      <c r="E198" s="31">
        <v>320</v>
      </c>
      <c r="F198" t="s">
        <v>33</v>
      </c>
      <c r="G198">
        <v>763043</v>
      </c>
      <c r="H198" t="s">
        <v>12</v>
      </c>
      <c r="I198" t="s">
        <v>34</v>
      </c>
      <c r="J198" t="s">
        <v>13</v>
      </c>
      <c r="K198" s="34">
        <f t="shared" si="9"/>
        <v>4230877.7100000018</v>
      </c>
      <c r="L198" s="29">
        <f>IF(I198="Product",IF(K198/'Commission Rate and Quota'!$D$4&lt;0.5,'Commission Rate and Quota'!$D$20,IF(K198/'Commission Rate and Quota'!$D$4&lt;0.75,'Commission Rate and Quota'!$D$21,IF(K198/'Commission Rate and Quota'!$D$4&lt;0.9,'Commission Rate and Quota'!$D$22,IF('Data (1 &amp; 2)'!K212/'Commission Rate and Quota'!$D$4&lt;1,'Commission Rate and Quota'!$D$23,IF('Data (1 &amp; 2)'!K212/'Commission Rate and Quota'!$D$4&lt;1.25,'Commission Rate and Quota'!$D$24,'Commission Rate and Quota'!$D$25))))),IF(K198/'Commission Rate and Quota'!$E$4&lt;0.5,'Commission Rate and Quota'!$E$20,IF(K198/'Commission Rate and Quota'!$E$4&lt;0.75,'Commission Rate and Quota'!$E$21,IF(K198/'Commission Rate and Quota'!$E$4&lt;0.9,'Commission Rate and Quota'!$E$22,IF(K198/'Commission Rate and Quota'!$E$4&lt;1,'Commission Rate and Quota'!$E$23,IF(K198/'Commission Rate and Quota'!$E$4&lt;1.25,'Commission Rate and Quota'!$E$24,'Commission Rate and Quota'!$E$25))))))</f>
        <v>0.16</v>
      </c>
      <c r="M198" s="34">
        <f t="shared" si="10"/>
        <v>512</v>
      </c>
      <c r="AE198" t="s">
        <v>144</v>
      </c>
      <c r="AF198">
        <v>3</v>
      </c>
      <c r="AG198">
        <v>59122.759999999995</v>
      </c>
      <c r="AH198">
        <v>6197.6299999999992</v>
      </c>
      <c r="AI198">
        <v>5912.2760000000007</v>
      </c>
      <c r="AJ198" s="29">
        <f>Table1[[#This Row],[Sum of Margin]]/Table1[[#This Row],[Sum of Revenue]]</f>
        <v>0.104826466152798</v>
      </c>
      <c r="AK198" s="31">
        <f>Table1[[#This Row],[Sum of Margin]]-Table1[[#This Row],[Sum of Commission Earned]]</f>
        <v>285.35399999999845</v>
      </c>
    </row>
    <row r="199" spans="1:37" x14ac:dyDescent="0.25">
      <c r="A199" t="s">
        <v>173</v>
      </c>
      <c r="B199" s="30">
        <v>45991</v>
      </c>
      <c r="C199">
        <v>124749</v>
      </c>
      <c r="D199" s="31">
        <v>639.99</v>
      </c>
      <c r="E199" s="31">
        <v>63.99</v>
      </c>
      <c r="F199" t="s">
        <v>33</v>
      </c>
      <c r="G199">
        <v>763043</v>
      </c>
      <c r="H199" t="s">
        <v>12</v>
      </c>
      <c r="I199" t="s">
        <v>34</v>
      </c>
      <c r="J199" t="s">
        <v>13</v>
      </c>
      <c r="K199" s="34">
        <f t="shared" si="9"/>
        <v>4231517.700000002</v>
      </c>
      <c r="L199" s="29">
        <f>IF(I199="Product",IF(K199/'Commission Rate and Quota'!$D$4&lt;0.5,'Commission Rate and Quota'!$D$20,IF(K199/'Commission Rate and Quota'!$D$4&lt;0.75,'Commission Rate and Quota'!$D$21,IF(K199/'Commission Rate and Quota'!$D$4&lt;0.9,'Commission Rate and Quota'!$D$22,IF('Data (1 &amp; 2)'!K213/'Commission Rate and Quota'!$D$4&lt;1,'Commission Rate and Quota'!$D$23,IF('Data (1 &amp; 2)'!K213/'Commission Rate and Quota'!$D$4&lt;1.25,'Commission Rate and Quota'!$D$24,'Commission Rate and Quota'!$D$25))))),IF(K199/'Commission Rate and Quota'!$E$4&lt;0.5,'Commission Rate and Quota'!$E$20,IF(K199/'Commission Rate and Quota'!$E$4&lt;0.75,'Commission Rate and Quota'!$E$21,IF(K199/'Commission Rate and Quota'!$E$4&lt;0.9,'Commission Rate and Quota'!$E$22,IF(K199/'Commission Rate and Quota'!$E$4&lt;1,'Commission Rate and Quota'!$E$23,IF(K199/'Commission Rate and Quota'!$E$4&lt;1.25,'Commission Rate and Quota'!$E$24,'Commission Rate and Quota'!$E$25))))))</f>
        <v>0.16</v>
      </c>
      <c r="M199" s="34">
        <f t="shared" si="10"/>
        <v>102.39840000000001</v>
      </c>
      <c r="AE199" t="s">
        <v>47</v>
      </c>
      <c r="AF199">
        <v>2</v>
      </c>
      <c r="AG199">
        <v>1489.96</v>
      </c>
      <c r="AH199">
        <v>225.32</v>
      </c>
      <c r="AI199">
        <v>148.99599999999998</v>
      </c>
      <c r="AJ199" s="29">
        <f>Table1[[#This Row],[Sum of Margin]]/Table1[[#This Row],[Sum of Revenue]]</f>
        <v>0.15122553625600688</v>
      </c>
      <c r="AK199" s="31">
        <f>Table1[[#This Row],[Sum of Margin]]-Table1[[#This Row],[Sum of Commission Earned]]</f>
        <v>76.324000000000012</v>
      </c>
    </row>
    <row r="200" spans="1:37" x14ac:dyDescent="0.25">
      <c r="A200" t="s">
        <v>173</v>
      </c>
      <c r="B200" s="30">
        <v>45991</v>
      </c>
      <c r="C200">
        <v>124749</v>
      </c>
      <c r="D200" s="31">
        <v>-25</v>
      </c>
      <c r="E200" s="31">
        <v>0</v>
      </c>
      <c r="F200" t="s">
        <v>33</v>
      </c>
      <c r="G200">
        <v>763043</v>
      </c>
      <c r="H200" t="s">
        <v>12</v>
      </c>
      <c r="I200" t="s">
        <v>34</v>
      </c>
      <c r="J200" t="s">
        <v>13</v>
      </c>
      <c r="K200" s="34">
        <f t="shared" si="9"/>
        <v>4231492.700000002</v>
      </c>
      <c r="L200" s="29">
        <f>IF(I200="Product",IF(K200/'Commission Rate and Quota'!$D$4&lt;0.5,'Commission Rate and Quota'!$D$20,IF(K200/'Commission Rate and Quota'!$D$4&lt;0.75,'Commission Rate and Quota'!$D$21,IF(K200/'Commission Rate and Quota'!$D$4&lt;0.9,'Commission Rate and Quota'!$D$22,IF('Data (1 &amp; 2)'!K214/'Commission Rate and Quota'!$D$4&lt;1,'Commission Rate and Quota'!$D$23,IF('Data (1 &amp; 2)'!K214/'Commission Rate and Quota'!$D$4&lt;1.25,'Commission Rate and Quota'!$D$24,'Commission Rate and Quota'!$D$25))))),IF(K200/'Commission Rate and Quota'!$E$4&lt;0.5,'Commission Rate and Quota'!$E$20,IF(K200/'Commission Rate and Quota'!$E$4&lt;0.75,'Commission Rate and Quota'!$E$21,IF(K200/'Commission Rate and Quota'!$E$4&lt;0.9,'Commission Rate and Quota'!$E$22,IF(K200/'Commission Rate and Quota'!$E$4&lt;1,'Commission Rate and Quota'!$E$23,IF(K200/'Commission Rate and Quota'!$E$4&lt;1.25,'Commission Rate and Quota'!$E$24,'Commission Rate and Quota'!$E$25))))))</f>
        <v>0.16</v>
      </c>
      <c r="M200" s="34">
        <f t="shared" si="10"/>
        <v>-4</v>
      </c>
      <c r="AE200" t="s">
        <v>48</v>
      </c>
      <c r="AF200">
        <v>1</v>
      </c>
      <c r="AG200">
        <v>132606.48000000001</v>
      </c>
      <c r="AH200">
        <v>16710.63</v>
      </c>
      <c r="AI200">
        <v>13260.648000000001</v>
      </c>
      <c r="AJ200" s="29">
        <f>Table1[[#This Row],[Sum of Margin]]/Table1[[#This Row],[Sum of Revenue]]</f>
        <v>0.12601669239693264</v>
      </c>
      <c r="AK200" s="31">
        <f>Table1[[#This Row],[Sum of Margin]]-Table1[[#This Row],[Sum of Commission Earned]]</f>
        <v>3449.982</v>
      </c>
    </row>
    <row r="201" spans="1:37" x14ac:dyDescent="0.25">
      <c r="A201" t="s">
        <v>235</v>
      </c>
      <c r="B201" s="30">
        <v>45996</v>
      </c>
      <c r="C201">
        <v>167324</v>
      </c>
      <c r="D201" s="31">
        <v>20640</v>
      </c>
      <c r="E201" s="31">
        <v>3090</v>
      </c>
      <c r="F201" t="s">
        <v>33</v>
      </c>
      <c r="G201">
        <v>763043</v>
      </c>
      <c r="H201" t="s">
        <v>12</v>
      </c>
      <c r="I201" t="s">
        <v>34</v>
      </c>
      <c r="J201" t="s">
        <v>13</v>
      </c>
      <c r="K201" s="34">
        <f t="shared" si="9"/>
        <v>4252132.700000002</v>
      </c>
      <c r="L201" s="29">
        <f>IF(I201="Product",IF(K201/'Commission Rate and Quota'!$D$4&lt;0.5,'Commission Rate and Quota'!$D$20,IF(K201/'Commission Rate and Quota'!$D$4&lt;0.75,'Commission Rate and Quota'!$D$21,IF(K201/'Commission Rate and Quota'!$D$4&lt;0.9,'Commission Rate and Quota'!$D$22,IF('Data (1 &amp; 2)'!K215/'Commission Rate and Quota'!$D$4&lt;1,'Commission Rate and Quota'!$D$23,IF('Data (1 &amp; 2)'!K215/'Commission Rate and Quota'!$D$4&lt;1.25,'Commission Rate and Quota'!$D$24,'Commission Rate and Quota'!$D$25))))),IF(K201/'Commission Rate and Quota'!$E$4&lt;0.5,'Commission Rate and Quota'!$E$20,IF(K201/'Commission Rate and Quota'!$E$4&lt;0.75,'Commission Rate and Quota'!$E$21,IF(K201/'Commission Rate and Quota'!$E$4&lt;0.9,'Commission Rate and Quota'!$E$22,IF(K201/'Commission Rate and Quota'!$E$4&lt;1,'Commission Rate and Quota'!$E$23,IF(K201/'Commission Rate and Quota'!$E$4&lt;1.25,'Commission Rate and Quota'!$E$24,'Commission Rate and Quota'!$E$25))))))</f>
        <v>0.16</v>
      </c>
      <c r="M201" s="34">
        <f t="shared" si="10"/>
        <v>3302.4</v>
      </c>
      <c r="AE201">
        <v>0.18</v>
      </c>
      <c r="AF201">
        <v>11</v>
      </c>
      <c r="AG201">
        <v>1201752.8399999999</v>
      </c>
      <c r="AH201">
        <v>137034.84</v>
      </c>
      <c r="AI201">
        <v>216315.51119999995</v>
      </c>
      <c r="AJ201" s="29">
        <f>Table1[[#This Row],[Sum of Margin]]/Table1[[#This Row],[Sum of Revenue]]</f>
        <v>0.11402913763865123</v>
      </c>
      <c r="AK201" s="31">
        <f>Table1[[#This Row],[Sum of Margin]]-Table1[[#This Row],[Sum of Commission Earned]]</f>
        <v>-79280.671199999953</v>
      </c>
    </row>
    <row r="202" spans="1:37" x14ac:dyDescent="0.25">
      <c r="A202" t="s">
        <v>174</v>
      </c>
      <c r="B202" s="30">
        <v>46001</v>
      </c>
      <c r="C202">
        <v>124749</v>
      </c>
      <c r="D202" s="31">
        <v>3200</v>
      </c>
      <c r="E202" s="31">
        <v>320</v>
      </c>
      <c r="F202" t="s">
        <v>33</v>
      </c>
      <c r="G202">
        <v>763043</v>
      </c>
      <c r="H202" t="s">
        <v>12</v>
      </c>
      <c r="I202" t="s">
        <v>34</v>
      </c>
      <c r="J202" t="s">
        <v>13</v>
      </c>
      <c r="K202" s="34">
        <f t="shared" si="9"/>
        <v>4255332.700000002</v>
      </c>
      <c r="L202" s="29">
        <f>IF(I202="Product",IF(K202/'Commission Rate and Quota'!$D$4&lt;0.5,'Commission Rate and Quota'!$D$20,IF(K202/'Commission Rate and Quota'!$D$4&lt;0.75,'Commission Rate and Quota'!$D$21,IF(K202/'Commission Rate and Quota'!$D$4&lt;0.9,'Commission Rate and Quota'!$D$22,IF('Data (1 &amp; 2)'!K216/'Commission Rate and Quota'!$D$4&lt;1,'Commission Rate and Quota'!$D$23,IF('Data (1 &amp; 2)'!K216/'Commission Rate and Quota'!$D$4&lt;1.25,'Commission Rate and Quota'!$D$24,'Commission Rate and Quota'!$D$25))))),IF(K202/'Commission Rate and Quota'!$E$4&lt;0.5,'Commission Rate and Quota'!$E$20,IF(K202/'Commission Rate and Quota'!$E$4&lt;0.75,'Commission Rate and Quota'!$E$21,IF(K202/'Commission Rate and Quota'!$E$4&lt;0.9,'Commission Rate and Quota'!$E$22,IF(K202/'Commission Rate and Quota'!$E$4&lt;1,'Commission Rate and Quota'!$E$23,IF(K202/'Commission Rate and Quota'!$E$4&lt;1.25,'Commission Rate and Quota'!$E$24,'Commission Rate and Quota'!$E$25))))))</f>
        <v>0.16</v>
      </c>
      <c r="M202" s="34">
        <f t="shared" si="10"/>
        <v>512</v>
      </c>
      <c r="AE202" t="s">
        <v>153</v>
      </c>
      <c r="AF202">
        <v>3</v>
      </c>
      <c r="AG202">
        <v>1052503.8399999999</v>
      </c>
      <c r="AH202">
        <v>126662.16</v>
      </c>
      <c r="AI202">
        <v>189450.69119999997</v>
      </c>
      <c r="AJ202" s="29">
        <f>Table1[[#This Row],[Sum of Margin]]/Table1[[#This Row],[Sum of Revenue]]</f>
        <v>0.12034365594333606</v>
      </c>
      <c r="AK202" s="31">
        <f>Table1[[#This Row],[Sum of Margin]]-Table1[[#This Row],[Sum of Commission Earned]]</f>
        <v>-62788.531199999969</v>
      </c>
    </row>
    <row r="203" spans="1:37" x14ac:dyDescent="0.25">
      <c r="A203" t="s">
        <v>174</v>
      </c>
      <c r="B203" s="30">
        <v>46001</v>
      </c>
      <c r="C203">
        <v>124749</v>
      </c>
      <c r="D203" s="31">
        <v>639.99</v>
      </c>
      <c r="E203" s="31">
        <v>63.99</v>
      </c>
      <c r="F203" t="s">
        <v>33</v>
      </c>
      <c r="G203">
        <v>763043</v>
      </c>
      <c r="H203" t="s">
        <v>12</v>
      </c>
      <c r="I203" t="s">
        <v>34</v>
      </c>
      <c r="J203" t="s">
        <v>13</v>
      </c>
      <c r="K203" s="34">
        <f t="shared" si="9"/>
        <v>4255972.6900000023</v>
      </c>
      <c r="L203" s="29">
        <f>IF(I203="Product",IF(K203/'Commission Rate and Quota'!$D$4&lt;0.5,'Commission Rate and Quota'!$D$20,IF(K203/'Commission Rate and Quota'!$D$4&lt;0.75,'Commission Rate and Quota'!$D$21,IF(K203/'Commission Rate and Quota'!$D$4&lt;0.9,'Commission Rate and Quota'!$D$22,IF('Data (1 &amp; 2)'!K217/'Commission Rate and Quota'!$D$4&lt;1,'Commission Rate and Quota'!$D$23,IF('Data (1 &amp; 2)'!K217/'Commission Rate and Quota'!$D$4&lt;1.25,'Commission Rate and Quota'!$D$24,'Commission Rate and Quota'!$D$25))))),IF(K203/'Commission Rate and Quota'!$E$4&lt;0.5,'Commission Rate and Quota'!$E$20,IF(K203/'Commission Rate and Quota'!$E$4&lt;0.75,'Commission Rate and Quota'!$E$21,IF(K203/'Commission Rate and Quota'!$E$4&lt;0.9,'Commission Rate and Quota'!$E$22,IF(K203/'Commission Rate and Quota'!$E$4&lt;1,'Commission Rate and Quota'!$E$23,IF(K203/'Commission Rate and Quota'!$E$4&lt;1.25,'Commission Rate and Quota'!$E$24,'Commission Rate and Quota'!$E$25))))))</f>
        <v>0.16</v>
      </c>
      <c r="M203" s="34">
        <f t="shared" si="10"/>
        <v>102.39840000000001</v>
      </c>
      <c r="AE203" t="s">
        <v>121</v>
      </c>
      <c r="AF203">
        <v>2</v>
      </c>
      <c r="AG203">
        <v>67789.52</v>
      </c>
      <c r="AH203">
        <v>1260</v>
      </c>
      <c r="AI203">
        <v>12202.113599999999</v>
      </c>
      <c r="AJ203" s="29">
        <f>Table1[[#This Row],[Sum of Margin]]/Table1[[#This Row],[Sum of Revenue]]</f>
        <v>1.8586943822584964E-2</v>
      </c>
      <c r="AK203" s="31">
        <f>Table1[[#This Row],[Sum of Margin]]-Table1[[#This Row],[Sum of Commission Earned]]</f>
        <v>-10942.113599999999</v>
      </c>
    </row>
    <row r="204" spans="1:37" x14ac:dyDescent="0.25">
      <c r="A204" t="s">
        <v>174</v>
      </c>
      <c r="B204" s="30">
        <v>46001</v>
      </c>
      <c r="C204">
        <v>124749</v>
      </c>
      <c r="D204" s="31">
        <v>-25</v>
      </c>
      <c r="E204" s="31">
        <v>0</v>
      </c>
      <c r="F204" t="s">
        <v>33</v>
      </c>
      <c r="G204">
        <v>763043</v>
      </c>
      <c r="H204" t="s">
        <v>12</v>
      </c>
      <c r="I204" t="s">
        <v>34</v>
      </c>
      <c r="J204" t="s">
        <v>13</v>
      </c>
      <c r="K204" s="34">
        <f t="shared" si="9"/>
        <v>4255947.6900000023</v>
      </c>
      <c r="L204" s="29">
        <f>IF(I204="Product",IF(K204/'Commission Rate and Quota'!$D$4&lt;0.5,'Commission Rate and Quota'!$D$20,IF(K204/'Commission Rate and Quota'!$D$4&lt;0.75,'Commission Rate and Quota'!$D$21,IF(K204/'Commission Rate and Quota'!$D$4&lt;0.9,'Commission Rate and Quota'!$D$22,IF('Data (1 &amp; 2)'!K218/'Commission Rate and Quota'!$D$4&lt;1,'Commission Rate and Quota'!$D$23,IF('Data (1 &amp; 2)'!K218/'Commission Rate and Quota'!$D$4&lt;1.25,'Commission Rate and Quota'!$D$24,'Commission Rate and Quota'!$D$25))))),IF(K204/'Commission Rate and Quota'!$E$4&lt;0.5,'Commission Rate and Quota'!$E$20,IF(K204/'Commission Rate and Quota'!$E$4&lt;0.75,'Commission Rate and Quota'!$E$21,IF(K204/'Commission Rate and Quota'!$E$4&lt;0.9,'Commission Rate and Quota'!$E$22,IF(K204/'Commission Rate and Quota'!$E$4&lt;1,'Commission Rate and Quota'!$E$23,IF(K204/'Commission Rate and Quota'!$E$4&lt;1.25,'Commission Rate and Quota'!$E$24,'Commission Rate and Quota'!$E$25))))))</f>
        <v>0.16</v>
      </c>
      <c r="M204" s="34">
        <f t="shared" si="10"/>
        <v>-4</v>
      </c>
      <c r="AE204" t="s">
        <v>155</v>
      </c>
      <c r="AF204">
        <v>2</v>
      </c>
      <c r="AG204">
        <v>10620.45</v>
      </c>
      <c r="AH204">
        <v>0</v>
      </c>
      <c r="AI204">
        <v>1911.681</v>
      </c>
      <c r="AJ204" s="29">
        <f>Table1[[#This Row],[Sum of Margin]]/Table1[[#This Row],[Sum of Revenue]]</f>
        <v>0</v>
      </c>
      <c r="AK204" s="31">
        <f>Table1[[#This Row],[Sum of Margin]]-Table1[[#This Row],[Sum of Commission Earned]]</f>
        <v>-1911.681</v>
      </c>
    </row>
    <row r="205" spans="1:37" x14ac:dyDescent="0.25">
      <c r="A205" t="s">
        <v>236</v>
      </c>
      <c r="B205" s="30">
        <v>46001</v>
      </c>
      <c r="C205">
        <v>167324</v>
      </c>
      <c r="D205" s="31">
        <v>41880</v>
      </c>
      <c r="E205" s="31">
        <v>1255</v>
      </c>
      <c r="F205" t="s">
        <v>33</v>
      </c>
      <c r="G205">
        <v>763043</v>
      </c>
      <c r="H205" t="s">
        <v>12</v>
      </c>
      <c r="I205" t="s">
        <v>34</v>
      </c>
      <c r="J205" t="s">
        <v>13</v>
      </c>
      <c r="K205" s="34">
        <f t="shared" si="9"/>
        <v>4297827.6900000023</v>
      </c>
      <c r="L205" s="29">
        <f>IF(I205="Product",IF(K205/'Commission Rate and Quota'!$D$4&lt;0.5,'Commission Rate and Quota'!$D$20,IF(K205/'Commission Rate and Quota'!$D$4&lt;0.75,'Commission Rate and Quota'!$D$21,IF(K205/'Commission Rate and Quota'!$D$4&lt;0.9,'Commission Rate and Quota'!$D$22,IF('Data (1 &amp; 2)'!K219/'Commission Rate and Quota'!$D$4&lt;1,'Commission Rate and Quota'!$D$23,IF('Data (1 &amp; 2)'!K219/'Commission Rate and Quota'!$D$4&lt;1.25,'Commission Rate and Quota'!$D$24,'Commission Rate and Quota'!$D$25))))),IF(K205/'Commission Rate and Quota'!$E$4&lt;0.5,'Commission Rate and Quota'!$E$20,IF(K205/'Commission Rate and Quota'!$E$4&lt;0.75,'Commission Rate and Quota'!$E$21,IF(K205/'Commission Rate and Quota'!$E$4&lt;0.9,'Commission Rate and Quota'!$E$22,IF(K205/'Commission Rate and Quota'!$E$4&lt;1,'Commission Rate and Quota'!$E$23,IF(K205/'Commission Rate and Quota'!$E$4&lt;1.25,'Commission Rate and Quota'!$E$24,'Commission Rate and Quota'!$E$25))))))</f>
        <v>0.16</v>
      </c>
      <c r="M205" s="34">
        <f t="shared" si="10"/>
        <v>6700.8</v>
      </c>
      <c r="AE205" t="s">
        <v>156</v>
      </c>
      <c r="AF205">
        <v>2</v>
      </c>
      <c r="AG205">
        <v>10578.83</v>
      </c>
      <c r="AH205">
        <v>0</v>
      </c>
      <c r="AI205">
        <v>1904.1894</v>
      </c>
      <c r="AJ205" s="29">
        <f>Table1[[#This Row],[Sum of Margin]]/Table1[[#This Row],[Sum of Revenue]]</f>
        <v>0</v>
      </c>
      <c r="AK205" s="31">
        <f>Table1[[#This Row],[Sum of Margin]]-Table1[[#This Row],[Sum of Commission Earned]]</f>
        <v>-1904.1894</v>
      </c>
    </row>
    <row r="206" spans="1:37" x14ac:dyDescent="0.25">
      <c r="A206" t="s">
        <v>236</v>
      </c>
      <c r="B206" s="30">
        <v>46001</v>
      </c>
      <c r="C206">
        <v>167324</v>
      </c>
      <c r="D206" s="31">
        <v>49977.63</v>
      </c>
      <c r="E206" s="31">
        <v>1147.7</v>
      </c>
      <c r="F206" t="s">
        <v>33</v>
      </c>
      <c r="G206">
        <v>763043</v>
      </c>
      <c r="H206" t="s">
        <v>12</v>
      </c>
      <c r="I206" t="s">
        <v>34</v>
      </c>
      <c r="J206" t="s">
        <v>13</v>
      </c>
      <c r="K206" s="34">
        <f t="shared" si="9"/>
        <v>4347805.3200000022</v>
      </c>
      <c r="L206" s="29">
        <f>IF(I206="Product",IF(K206/'Commission Rate and Quota'!$D$4&lt;0.5,'Commission Rate and Quota'!$D$20,IF(K206/'Commission Rate and Quota'!$D$4&lt;0.75,'Commission Rate and Quota'!$D$21,IF(K206/'Commission Rate and Quota'!$D$4&lt;0.9,'Commission Rate and Quota'!$D$22,IF('Data (1 &amp; 2)'!K220/'Commission Rate and Quota'!$D$4&lt;1,'Commission Rate and Quota'!$D$23,IF('Data (1 &amp; 2)'!K220/'Commission Rate and Quota'!$D$4&lt;1.25,'Commission Rate and Quota'!$D$24,'Commission Rate and Quota'!$D$25))))),IF(K206/'Commission Rate and Quota'!$E$4&lt;0.5,'Commission Rate and Quota'!$E$20,IF(K206/'Commission Rate and Quota'!$E$4&lt;0.75,'Commission Rate and Quota'!$E$21,IF(K206/'Commission Rate and Quota'!$E$4&lt;0.9,'Commission Rate and Quota'!$E$22,IF(K206/'Commission Rate and Quota'!$E$4&lt;1,'Commission Rate and Quota'!$E$23,IF(K206/'Commission Rate and Quota'!$E$4&lt;1.25,'Commission Rate and Quota'!$E$24,'Commission Rate and Quota'!$E$25))))))</f>
        <v>0.16</v>
      </c>
      <c r="M206" s="34">
        <f t="shared" si="10"/>
        <v>7996.4207999999999</v>
      </c>
      <c r="AE206" t="s">
        <v>49</v>
      </c>
      <c r="AF206">
        <v>2</v>
      </c>
      <c r="AG206">
        <v>60260.2</v>
      </c>
      <c r="AH206">
        <v>9112.68</v>
      </c>
      <c r="AI206">
        <v>10846.835999999999</v>
      </c>
      <c r="AJ206" s="29">
        <f>Table1[[#This Row],[Sum of Margin]]/Table1[[#This Row],[Sum of Revenue]]</f>
        <v>0.15122219972718312</v>
      </c>
      <c r="AK206" s="31">
        <f>Table1[[#This Row],[Sum of Margin]]-Table1[[#This Row],[Sum of Commission Earned]]</f>
        <v>-1734.155999999999</v>
      </c>
    </row>
    <row r="207" spans="1:37" x14ac:dyDescent="0.25">
      <c r="A207" t="s">
        <v>237</v>
      </c>
      <c r="B207" s="30">
        <v>46005</v>
      </c>
      <c r="C207">
        <v>167324</v>
      </c>
      <c r="D207" s="31">
        <v>52143.71</v>
      </c>
      <c r="E207" s="31">
        <v>7841.62</v>
      </c>
      <c r="F207" t="s">
        <v>33</v>
      </c>
      <c r="G207">
        <v>763043</v>
      </c>
      <c r="H207" t="s">
        <v>12</v>
      </c>
      <c r="I207" t="s">
        <v>34</v>
      </c>
      <c r="J207" t="s">
        <v>13</v>
      </c>
      <c r="K207" s="34">
        <f t="shared" si="9"/>
        <v>4399949.0300000021</v>
      </c>
      <c r="L207" s="29">
        <f>IF(I207="Product",IF(K207/'Commission Rate and Quota'!$D$4&lt;0.5,'Commission Rate and Quota'!$D$20,IF(K207/'Commission Rate and Quota'!$D$4&lt;0.75,'Commission Rate and Quota'!$D$21,IF(K207/'Commission Rate and Quota'!$D$4&lt;0.9,'Commission Rate and Quota'!$D$22,IF('Data (1 &amp; 2)'!K221/'Commission Rate and Quota'!$D$4&lt;1,'Commission Rate and Quota'!$D$23,IF('Data (1 &amp; 2)'!K221/'Commission Rate and Quota'!$D$4&lt;1.25,'Commission Rate and Quota'!$D$24,'Commission Rate and Quota'!$D$25))))),IF(K207/'Commission Rate and Quota'!$E$4&lt;0.5,'Commission Rate and Quota'!$E$20,IF(K207/'Commission Rate and Quota'!$E$4&lt;0.75,'Commission Rate and Quota'!$E$21,IF(K207/'Commission Rate and Quota'!$E$4&lt;0.9,'Commission Rate and Quota'!$E$22,IF(K207/'Commission Rate and Quota'!$E$4&lt;1,'Commission Rate and Quota'!$E$23,IF(K207/'Commission Rate and Quota'!$E$4&lt;1.25,'Commission Rate and Quota'!$E$24,'Commission Rate and Quota'!$E$25))))))</f>
        <v>0.16</v>
      </c>
      <c r="M207" s="34">
        <f t="shared" si="10"/>
        <v>8342.9935999999998</v>
      </c>
      <c r="AE207">
        <v>0.2</v>
      </c>
      <c r="AF207">
        <v>16</v>
      </c>
      <c r="AG207">
        <v>315253.99000000011</v>
      </c>
      <c r="AH207">
        <v>34761.219999999994</v>
      </c>
      <c r="AI207">
        <v>63050.79800000001</v>
      </c>
      <c r="AJ207" s="29">
        <f>Table1[[#This Row],[Sum of Margin]]/Table1[[#This Row],[Sum of Revenue]]</f>
        <v>0.11026417143840109</v>
      </c>
      <c r="AK207" s="31">
        <f>Table1[[#This Row],[Sum of Margin]]-Table1[[#This Row],[Sum of Commission Earned]]</f>
        <v>-28289.578000000016</v>
      </c>
    </row>
    <row r="208" spans="1:37" x14ac:dyDescent="0.25">
      <c r="A208" t="s">
        <v>238</v>
      </c>
      <c r="B208" s="30">
        <v>46008</v>
      </c>
      <c r="C208">
        <v>167324</v>
      </c>
      <c r="D208" s="31">
        <v>216872.5</v>
      </c>
      <c r="E208" s="31">
        <v>42252.5</v>
      </c>
      <c r="F208" t="s">
        <v>33</v>
      </c>
      <c r="G208">
        <v>763043</v>
      </c>
      <c r="H208" t="s">
        <v>12</v>
      </c>
      <c r="I208" t="s">
        <v>34</v>
      </c>
      <c r="J208" t="s">
        <v>13</v>
      </c>
      <c r="K208" s="34">
        <f t="shared" si="9"/>
        <v>4616821.5300000021</v>
      </c>
      <c r="L208" s="29">
        <f>IF(I208="Product",IF(K208/'Commission Rate and Quota'!$D$4&lt;0.5,'Commission Rate and Quota'!$D$20,IF(K208/'Commission Rate and Quota'!$D$4&lt;0.75,'Commission Rate and Quota'!$D$21,IF(K208/'Commission Rate and Quota'!$D$4&lt;0.9,'Commission Rate and Quota'!$D$22,IF('Data (1 &amp; 2)'!K222/'Commission Rate and Quota'!$D$4&lt;1,'Commission Rate and Quota'!$D$23,IF('Data (1 &amp; 2)'!K222/'Commission Rate and Quota'!$D$4&lt;1.25,'Commission Rate and Quota'!$D$24,'Commission Rate and Quota'!$D$25))))),IF(K208/'Commission Rate and Quota'!$E$4&lt;0.5,'Commission Rate and Quota'!$E$20,IF(K208/'Commission Rate and Quota'!$E$4&lt;0.75,'Commission Rate and Quota'!$E$21,IF(K208/'Commission Rate and Quota'!$E$4&lt;0.9,'Commission Rate and Quota'!$E$22,IF(K208/'Commission Rate and Quota'!$E$4&lt;1,'Commission Rate and Quota'!$E$23,IF(K208/'Commission Rate and Quota'!$E$4&lt;1.25,'Commission Rate and Quota'!$E$24,'Commission Rate and Quota'!$E$25))))))</f>
        <v>0.16</v>
      </c>
      <c r="M208" s="34">
        <f t="shared" si="10"/>
        <v>34699.599999999999</v>
      </c>
      <c r="AE208" t="s">
        <v>197</v>
      </c>
      <c r="AF208">
        <v>2</v>
      </c>
      <c r="AG208">
        <v>53368.21</v>
      </c>
      <c r="AH208">
        <v>8932.5</v>
      </c>
      <c r="AI208">
        <v>10673.642000000002</v>
      </c>
      <c r="AJ208" s="29">
        <f>Table1[[#This Row],[Sum of Margin]]/Table1[[#This Row],[Sum of Revenue]]</f>
        <v>0.16737492226177345</v>
      </c>
      <c r="AK208" s="31">
        <f>Table1[[#This Row],[Sum of Margin]]-Table1[[#This Row],[Sum of Commission Earned]]</f>
        <v>-1741.1420000000016</v>
      </c>
    </row>
    <row r="209" spans="1:37" x14ac:dyDescent="0.25">
      <c r="A209" t="s">
        <v>238</v>
      </c>
      <c r="B209" s="30">
        <v>46008</v>
      </c>
      <c r="C209">
        <v>167324</v>
      </c>
      <c r="D209" s="31">
        <v>24550</v>
      </c>
      <c r="E209" s="31">
        <v>11702.5</v>
      </c>
      <c r="F209" t="s">
        <v>33</v>
      </c>
      <c r="G209">
        <v>763043</v>
      </c>
      <c r="H209" t="s">
        <v>12</v>
      </c>
      <c r="I209" t="s">
        <v>34</v>
      </c>
      <c r="J209" t="s">
        <v>13</v>
      </c>
      <c r="K209" s="34">
        <f t="shared" si="9"/>
        <v>4641371.5300000021</v>
      </c>
      <c r="L209" s="29">
        <f>IF(I209="Product",IF(K209/'Commission Rate and Quota'!$D$4&lt;0.5,'Commission Rate and Quota'!$D$20,IF(K209/'Commission Rate and Quota'!$D$4&lt;0.75,'Commission Rate and Quota'!$D$21,IF(K209/'Commission Rate and Quota'!$D$4&lt;0.9,'Commission Rate and Quota'!$D$22,IF('Data (1 &amp; 2)'!K223/'Commission Rate and Quota'!$D$4&lt;1,'Commission Rate and Quota'!$D$23,IF('Data (1 &amp; 2)'!K223/'Commission Rate and Quota'!$D$4&lt;1.25,'Commission Rate and Quota'!$D$24,'Commission Rate and Quota'!$D$25))))),IF(K209/'Commission Rate and Quota'!$E$4&lt;0.5,'Commission Rate and Quota'!$E$20,IF(K209/'Commission Rate and Quota'!$E$4&lt;0.75,'Commission Rate and Quota'!$E$21,IF(K209/'Commission Rate and Quota'!$E$4&lt;0.9,'Commission Rate and Quota'!$E$22,IF(K209/'Commission Rate and Quota'!$E$4&lt;1,'Commission Rate and Quota'!$E$23,IF(K209/'Commission Rate and Quota'!$E$4&lt;1.25,'Commission Rate and Quota'!$E$24,'Commission Rate and Quota'!$E$25))))))</f>
        <v>0.18000000000000002</v>
      </c>
      <c r="M209" s="34">
        <f t="shared" si="10"/>
        <v>4419.0000000000009</v>
      </c>
      <c r="AE209" t="s">
        <v>298</v>
      </c>
      <c r="AF209">
        <v>3</v>
      </c>
      <c r="AG209">
        <v>8792.4500000000007</v>
      </c>
      <c r="AH209">
        <v>490.8</v>
      </c>
      <c r="AI209">
        <v>1758.49</v>
      </c>
      <c r="AJ209" s="29">
        <f>Table1[[#This Row],[Sum of Margin]]/Table1[[#This Row],[Sum of Revenue]]</f>
        <v>5.5820618826379446E-2</v>
      </c>
      <c r="AK209" s="31">
        <f>Table1[[#This Row],[Sum of Margin]]-Table1[[#This Row],[Sum of Commission Earned]]</f>
        <v>-1267.69</v>
      </c>
    </row>
    <row r="210" spans="1:37" x14ac:dyDescent="0.25">
      <c r="A210" t="s">
        <v>238</v>
      </c>
      <c r="B210" s="30">
        <v>46008</v>
      </c>
      <c r="C210">
        <v>167324</v>
      </c>
      <c r="D210" s="31">
        <v>0</v>
      </c>
      <c r="E210" s="31">
        <v>-100.83</v>
      </c>
      <c r="F210" t="s">
        <v>33</v>
      </c>
      <c r="G210">
        <v>763043</v>
      </c>
      <c r="H210" t="s">
        <v>12</v>
      </c>
      <c r="I210" t="s">
        <v>34</v>
      </c>
      <c r="J210" t="s">
        <v>13</v>
      </c>
      <c r="K210" s="34">
        <f t="shared" si="9"/>
        <v>4641371.5300000021</v>
      </c>
      <c r="L210" s="29">
        <f>IF(I210="Product",IF(K210/'Commission Rate and Quota'!$D$4&lt;0.5,'Commission Rate and Quota'!$D$20,IF(K210/'Commission Rate and Quota'!$D$4&lt;0.75,'Commission Rate and Quota'!$D$21,IF(K210/'Commission Rate and Quota'!$D$4&lt;0.9,'Commission Rate and Quota'!$D$22,IF('Data (1 &amp; 2)'!K224/'Commission Rate and Quota'!$D$4&lt;1,'Commission Rate and Quota'!$D$23,IF('Data (1 &amp; 2)'!K224/'Commission Rate and Quota'!$D$4&lt;1.25,'Commission Rate and Quota'!$D$24,'Commission Rate and Quota'!$D$25))))),IF(K210/'Commission Rate and Quota'!$E$4&lt;0.5,'Commission Rate and Quota'!$E$20,IF(K210/'Commission Rate and Quota'!$E$4&lt;0.75,'Commission Rate and Quota'!$E$21,IF(K210/'Commission Rate and Quota'!$E$4&lt;0.9,'Commission Rate and Quota'!$E$22,IF(K210/'Commission Rate and Quota'!$E$4&lt;1,'Commission Rate and Quota'!$E$23,IF(K210/'Commission Rate and Quota'!$E$4&lt;1.25,'Commission Rate and Quota'!$E$24,'Commission Rate and Quota'!$E$25))))))</f>
        <v>0.18000000000000002</v>
      </c>
      <c r="M210" s="34">
        <f t="shared" si="10"/>
        <v>0</v>
      </c>
      <c r="AE210" t="s">
        <v>122</v>
      </c>
      <c r="AF210">
        <v>1</v>
      </c>
      <c r="AG210">
        <v>12000</v>
      </c>
      <c r="AH210">
        <v>1000</v>
      </c>
      <c r="AI210">
        <v>2400</v>
      </c>
      <c r="AJ210" s="29">
        <f>Table1[[#This Row],[Sum of Margin]]/Table1[[#This Row],[Sum of Revenue]]</f>
        <v>8.3333333333333329E-2</v>
      </c>
      <c r="AK210" s="31">
        <f>Table1[[#This Row],[Sum of Margin]]-Table1[[#This Row],[Sum of Commission Earned]]</f>
        <v>-1400</v>
      </c>
    </row>
    <row r="211" spans="1:37" x14ac:dyDescent="0.25">
      <c r="A211" t="s">
        <v>239</v>
      </c>
      <c r="B211" s="30">
        <v>46008</v>
      </c>
      <c r="C211">
        <v>167324</v>
      </c>
      <c r="D211" s="31">
        <v>233133.24</v>
      </c>
      <c r="E211" s="31">
        <v>66358.14</v>
      </c>
      <c r="F211" t="s">
        <v>33</v>
      </c>
      <c r="G211">
        <v>763043</v>
      </c>
      <c r="H211" t="s">
        <v>12</v>
      </c>
      <c r="I211" t="s">
        <v>34</v>
      </c>
      <c r="J211" t="s">
        <v>13</v>
      </c>
      <c r="K211" s="34">
        <f t="shared" si="9"/>
        <v>4874504.7700000023</v>
      </c>
      <c r="L211" s="29">
        <f>IF(I211="Product",IF(K211/'Commission Rate and Quota'!$D$4&lt;0.5,'Commission Rate and Quota'!$D$20,IF(K211/'Commission Rate and Quota'!$D$4&lt;0.75,'Commission Rate and Quota'!$D$21,IF(K211/'Commission Rate and Quota'!$D$4&lt;0.9,'Commission Rate and Quota'!$D$22,IF('Data (1 &amp; 2)'!K225/'Commission Rate and Quota'!$D$4&lt;1,'Commission Rate and Quota'!$D$23,IF('Data (1 &amp; 2)'!K225/'Commission Rate and Quota'!$D$4&lt;1.25,'Commission Rate and Quota'!$D$24,'Commission Rate and Quota'!$D$25))))),IF(K211/'Commission Rate and Quota'!$E$4&lt;0.5,'Commission Rate and Quota'!$E$20,IF(K211/'Commission Rate and Quota'!$E$4&lt;0.75,'Commission Rate and Quota'!$E$21,IF(K211/'Commission Rate and Quota'!$E$4&lt;0.9,'Commission Rate and Quota'!$E$22,IF(K211/'Commission Rate and Quota'!$E$4&lt;1,'Commission Rate and Quota'!$E$23,IF(K211/'Commission Rate and Quota'!$E$4&lt;1.25,'Commission Rate and Quota'!$E$24,'Commission Rate and Quota'!$E$25))))))</f>
        <v>0.18000000000000002</v>
      </c>
      <c r="M211" s="34">
        <f t="shared" si="10"/>
        <v>41963.983200000002</v>
      </c>
      <c r="AE211" t="s">
        <v>251</v>
      </c>
      <c r="AF211">
        <v>2</v>
      </c>
      <c r="AG211">
        <v>69567.17</v>
      </c>
      <c r="AH211">
        <v>7965.11</v>
      </c>
      <c r="AI211">
        <v>13913.434000000001</v>
      </c>
      <c r="AJ211" s="29">
        <f>Table1[[#This Row],[Sum of Margin]]/Table1[[#This Row],[Sum of Revenue]]</f>
        <v>0.11449524251166175</v>
      </c>
      <c r="AK211" s="31">
        <f>Table1[[#This Row],[Sum of Margin]]-Table1[[#This Row],[Sum of Commission Earned]]</f>
        <v>-5948.3240000000014</v>
      </c>
    </row>
    <row r="212" spans="1:37" x14ac:dyDescent="0.25">
      <c r="A212" t="s">
        <v>239</v>
      </c>
      <c r="B212" s="30">
        <v>46008</v>
      </c>
      <c r="C212">
        <v>167324</v>
      </c>
      <c r="D212" s="31">
        <v>107599.96</v>
      </c>
      <c r="E212" s="31">
        <v>-42497.63</v>
      </c>
      <c r="F212" t="s">
        <v>33</v>
      </c>
      <c r="G212">
        <v>763043</v>
      </c>
      <c r="H212" t="s">
        <v>12</v>
      </c>
      <c r="I212" t="s">
        <v>34</v>
      </c>
      <c r="J212" t="s">
        <v>13</v>
      </c>
      <c r="K212" s="34">
        <f t="shared" si="9"/>
        <v>4982104.7300000023</v>
      </c>
      <c r="L212" s="29">
        <f>IF(I212="Product",IF(K212/'Commission Rate and Quota'!$D$4&lt;0.5,'Commission Rate and Quota'!$D$20,IF(K212/'Commission Rate and Quota'!$D$4&lt;0.75,'Commission Rate and Quota'!$D$21,IF(K212/'Commission Rate and Quota'!$D$4&lt;0.9,'Commission Rate and Quota'!$D$22,IF('Data (1 &amp; 2)'!K226/'Commission Rate and Quota'!$D$4&lt;1,'Commission Rate and Quota'!$D$23,IF('Data (1 &amp; 2)'!K226/'Commission Rate and Quota'!$D$4&lt;1.25,'Commission Rate and Quota'!$D$24,'Commission Rate and Quota'!$D$25))))),IF(K212/'Commission Rate and Quota'!$E$4&lt;0.5,'Commission Rate and Quota'!$E$20,IF(K212/'Commission Rate and Quota'!$E$4&lt;0.75,'Commission Rate and Quota'!$E$21,IF(K212/'Commission Rate and Quota'!$E$4&lt;0.9,'Commission Rate and Quota'!$E$22,IF(K212/'Commission Rate and Quota'!$E$4&lt;1,'Commission Rate and Quota'!$E$23,IF(K212/'Commission Rate and Quota'!$E$4&lt;1.25,'Commission Rate and Quota'!$E$24,'Commission Rate and Quota'!$E$25))))))</f>
        <v>0.18000000000000002</v>
      </c>
      <c r="M212" s="34">
        <f t="shared" si="10"/>
        <v>19367.992800000004</v>
      </c>
      <c r="AE212" t="s">
        <v>277</v>
      </c>
      <c r="AF212">
        <v>2</v>
      </c>
      <c r="AG212">
        <v>609.70999999999992</v>
      </c>
      <c r="AH212">
        <v>62.39</v>
      </c>
      <c r="AI212">
        <v>121.94199999999999</v>
      </c>
      <c r="AJ212" s="29">
        <f>Table1[[#This Row],[Sum of Margin]]/Table1[[#This Row],[Sum of Revenue]]</f>
        <v>0.10232733594659758</v>
      </c>
      <c r="AK212" s="31">
        <f>Table1[[#This Row],[Sum of Margin]]-Table1[[#This Row],[Sum of Commission Earned]]</f>
        <v>-59.551999999999992</v>
      </c>
    </row>
    <row r="213" spans="1:37" x14ac:dyDescent="0.25">
      <c r="A213" t="s">
        <v>239</v>
      </c>
      <c r="B213" s="30">
        <v>46008</v>
      </c>
      <c r="C213">
        <v>167324</v>
      </c>
      <c r="D213" s="31">
        <v>2000</v>
      </c>
      <c r="E213" s="31">
        <v>140</v>
      </c>
      <c r="F213" t="s">
        <v>33</v>
      </c>
      <c r="G213">
        <v>763043</v>
      </c>
      <c r="H213" t="s">
        <v>12</v>
      </c>
      <c r="I213" t="s">
        <v>34</v>
      </c>
      <c r="J213" t="s">
        <v>13</v>
      </c>
      <c r="K213" s="34">
        <f t="shared" si="9"/>
        <v>4984104.7300000023</v>
      </c>
      <c r="L213" s="29">
        <f>IF(I213="Product",IF(K213/'Commission Rate and Quota'!$D$4&lt;0.5,'Commission Rate and Quota'!$D$20,IF(K213/'Commission Rate and Quota'!$D$4&lt;0.75,'Commission Rate and Quota'!$D$21,IF(K213/'Commission Rate and Quota'!$D$4&lt;0.9,'Commission Rate and Quota'!$D$22,IF('Data (1 &amp; 2)'!K227/'Commission Rate and Quota'!$D$4&lt;1,'Commission Rate and Quota'!$D$23,IF('Data (1 &amp; 2)'!K227/'Commission Rate and Quota'!$D$4&lt;1.25,'Commission Rate and Quota'!$D$24,'Commission Rate and Quota'!$D$25))))),IF(K213/'Commission Rate and Quota'!$E$4&lt;0.5,'Commission Rate and Quota'!$E$20,IF(K213/'Commission Rate and Quota'!$E$4&lt;0.75,'Commission Rate and Quota'!$E$21,IF(K213/'Commission Rate and Quota'!$E$4&lt;0.9,'Commission Rate and Quota'!$E$22,IF(K213/'Commission Rate and Quota'!$E$4&lt;1,'Commission Rate and Quota'!$E$23,IF(K213/'Commission Rate and Quota'!$E$4&lt;1.25,'Commission Rate and Quota'!$E$24,'Commission Rate and Quota'!$E$25))))))</f>
        <v>0.18000000000000002</v>
      </c>
      <c r="M213" s="34">
        <f t="shared" si="10"/>
        <v>360.00000000000006</v>
      </c>
      <c r="AE213" t="s">
        <v>50</v>
      </c>
      <c r="AF213">
        <v>2</v>
      </c>
      <c r="AG213">
        <v>10429.66</v>
      </c>
      <c r="AH213">
        <v>1577.17</v>
      </c>
      <c r="AI213">
        <v>2085.9320000000002</v>
      </c>
      <c r="AJ213" s="29">
        <f>Table1[[#This Row],[Sum of Margin]]/Table1[[#This Row],[Sum of Revenue]]</f>
        <v>0.15121969460174159</v>
      </c>
      <c r="AK213" s="31">
        <f>Table1[[#This Row],[Sum of Margin]]-Table1[[#This Row],[Sum of Commission Earned]]</f>
        <v>-508.76200000000017</v>
      </c>
    </row>
    <row r="214" spans="1:37" x14ac:dyDescent="0.25">
      <c r="A214" t="s">
        <v>239</v>
      </c>
      <c r="B214" s="30">
        <v>46008</v>
      </c>
      <c r="C214">
        <v>167324</v>
      </c>
      <c r="D214" s="31">
        <v>6000</v>
      </c>
      <c r="E214" s="31">
        <v>600</v>
      </c>
      <c r="F214" t="s">
        <v>33</v>
      </c>
      <c r="G214">
        <v>763043</v>
      </c>
      <c r="H214" t="s">
        <v>12</v>
      </c>
      <c r="I214" t="s">
        <v>34</v>
      </c>
      <c r="J214" t="s">
        <v>13</v>
      </c>
      <c r="K214" s="34">
        <f t="shared" si="9"/>
        <v>4990104.7300000023</v>
      </c>
      <c r="L214" s="29">
        <f>IF(I214="Product",IF(K214/'Commission Rate and Quota'!$D$4&lt;0.5,'Commission Rate and Quota'!$D$20,IF(K214/'Commission Rate and Quota'!$D$4&lt;0.75,'Commission Rate and Quota'!$D$21,IF(K214/'Commission Rate and Quota'!$D$4&lt;0.9,'Commission Rate and Quota'!$D$22,IF('Data (1 &amp; 2)'!K228/'Commission Rate and Quota'!$D$4&lt;1,'Commission Rate and Quota'!$D$23,IF('Data (1 &amp; 2)'!K228/'Commission Rate and Quota'!$D$4&lt;1.25,'Commission Rate and Quota'!$D$24,'Commission Rate and Quota'!$D$25))))),IF(K214/'Commission Rate and Quota'!$E$4&lt;0.5,'Commission Rate and Quota'!$E$20,IF(K214/'Commission Rate and Quota'!$E$4&lt;0.75,'Commission Rate and Quota'!$E$21,IF(K214/'Commission Rate and Quota'!$E$4&lt;0.9,'Commission Rate and Quota'!$E$22,IF(K214/'Commission Rate and Quota'!$E$4&lt;1,'Commission Rate and Quota'!$E$23,IF(K214/'Commission Rate and Quota'!$E$4&lt;1.25,'Commission Rate and Quota'!$E$24,'Commission Rate and Quota'!$E$25))))))</f>
        <v>0.18000000000000002</v>
      </c>
      <c r="M214" s="34">
        <f t="shared" si="10"/>
        <v>1080.0000000000002</v>
      </c>
      <c r="AE214" t="s">
        <v>252</v>
      </c>
      <c r="AF214">
        <v>1</v>
      </c>
      <c r="AG214">
        <v>67897.8</v>
      </c>
      <c r="AH214">
        <v>10186.200000000001</v>
      </c>
      <c r="AI214">
        <v>13579.560000000001</v>
      </c>
      <c r="AJ214" s="29">
        <f>Table1[[#This Row],[Sum of Margin]]/Table1[[#This Row],[Sum of Revenue]]</f>
        <v>0.1500225338670767</v>
      </c>
      <c r="AK214" s="31">
        <f>Table1[[#This Row],[Sum of Margin]]-Table1[[#This Row],[Sum of Commission Earned]]</f>
        <v>-3393.3600000000006</v>
      </c>
    </row>
    <row r="215" spans="1:37" x14ac:dyDescent="0.25">
      <c r="A215" t="s">
        <v>240</v>
      </c>
      <c r="B215" s="30">
        <v>46010</v>
      </c>
      <c r="C215">
        <v>167324</v>
      </c>
      <c r="D215" s="31">
        <v>744.8</v>
      </c>
      <c r="E215" s="31">
        <v>22.6</v>
      </c>
      <c r="F215" t="s">
        <v>33</v>
      </c>
      <c r="G215">
        <v>763043</v>
      </c>
      <c r="H215" t="s">
        <v>12</v>
      </c>
      <c r="I215" t="s">
        <v>34</v>
      </c>
      <c r="J215" t="s">
        <v>13</v>
      </c>
      <c r="K215" s="34">
        <f t="shared" si="9"/>
        <v>4990849.5300000021</v>
      </c>
      <c r="L215" s="29">
        <f>IF(I215="Product",IF(K215/'Commission Rate and Quota'!$D$4&lt;0.5,'Commission Rate and Quota'!$D$20,IF(K215/'Commission Rate and Quota'!$D$4&lt;0.75,'Commission Rate and Quota'!$D$21,IF(K215/'Commission Rate and Quota'!$D$4&lt;0.9,'Commission Rate and Quota'!$D$22,IF('Data (1 &amp; 2)'!K229/'Commission Rate and Quota'!$D$4&lt;1,'Commission Rate and Quota'!$D$23,IF('Data (1 &amp; 2)'!K229/'Commission Rate and Quota'!$D$4&lt;1.25,'Commission Rate and Quota'!$D$24,'Commission Rate and Quota'!$D$25))))),IF(K215/'Commission Rate and Quota'!$E$4&lt;0.5,'Commission Rate and Quota'!$E$20,IF(K215/'Commission Rate and Quota'!$E$4&lt;0.75,'Commission Rate and Quota'!$E$21,IF(K215/'Commission Rate and Quota'!$E$4&lt;0.9,'Commission Rate and Quota'!$E$22,IF(K215/'Commission Rate and Quota'!$E$4&lt;1,'Commission Rate and Quota'!$E$23,IF(K215/'Commission Rate and Quota'!$E$4&lt;1.25,'Commission Rate and Quota'!$E$24,'Commission Rate and Quota'!$E$25))))))</f>
        <v>0.18000000000000002</v>
      </c>
      <c r="M215" s="34">
        <f t="shared" si="10"/>
        <v>134.06400000000002</v>
      </c>
      <c r="AE215" t="s">
        <v>198</v>
      </c>
      <c r="AF215">
        <v>2</v>
      </c>
      <c r="AG215">
        <v>30284.05</v>
      </c>
      <c r="AH215">
        <v>0</v>
      </c>
      <c r="AI215">
        <v>6056.81</v>
      </c>
      <c r="AJ215" s="29">
        <f>Table1[[#This Row],[Sum of Margin]]/Table1[[#This Row],[Sum of Revenue]]</f>
        <v>0</v>
      </c>
      <c r="AK215" s="31">
        <f>Table1[[#This Row],[Sum of Margin]]-Table1[[#This Row],[Sum of Commission Earned]]</f>
        <v>-6056.81</v>
      </c>
    </row>
    <row r="216" spans="1:37" x14ac:dyDescent="0.25">
      <c r="A216" t="s">
        <v>240</v>
      </c>
      <c r="B216" s="30">
        <v>46010</v>
      </c>
      <c r="C216">
        <v>167324</v>
      </c>
      <c r="D216" s="31">
        <v>6302</v>
      </c>
      <c r="E216" s="31">
        <v>191.2</v>
      </c>
      <c r="F216" t="s">
        <v>33</v>
      </c>
      <c r="G216">
        <v>763043</v>
      </c>
      <c r="H216" t="s">
        <v>12</v>
      </c>
      <c r="I216" t="s">
        <v>34</v>
      </c>
      <c r="J216" t="s">
        <v>13</v>
      </c>
      <c r="K216" s="34">
        <f t="shared" ref="K216:K231" si="11">D216+K215</f>
        <v>4997151.5300000021</v>
      </c>
      <c r="L216" s="29">
        <f>IF(I216="Product",IF(K216/'Commission Rate and Quota'!$D$4&lt;0.5,'Commission Rate and Quota'!$D$20,IF(K216/'Commission Rate and Quota'!$D$4&lt;0.75,'Commission Rate and Quota'!$D$21,IF(K216/'Commission Rate and Quota'!$D$4&lt;0.9,'Commission Rate and Quota'!$D$22,IF('Data (1 &amp; 2)'!K230/'Commission Rate and Quota'!$D$4&lt;1,'Commission Rate and Quota'!$D$23,IF('Data (1 &amp; 2)'!K230/'Commission Rate and Quota'!$D$4&lt;1.25,'Commission Rate and Quota'!$D$24,'Commission Rate and Quota'!$D$25))))),IF(K216/'Commission Rate and Quota'!$E$4&lt;0.5,'Commission Rate and Quota'!$E$20,IF(K216/'Commission Rate and Quota'!$E$4&lt;0.75,'Commission Rate and Quota'!$E$21,IF(K216/'Commission Rate and Quota'!$E$4&lt;0.9,'Commission Rate and Quota'!$E$22,IF(K216/'Commission Rate and Quota'!$E$4&lt;1,'Commission Rate and Quota'!$E$23,IF(K216/'Commission Rate and Quota'!$E$4&lt;1.25,'Commission Rate and Quota'!$E$24,'Commission Rate and Quota'!$E$25))))))</f>
        <v>0.18000000000000002</v>
      </c>
      <c r="M216" s="34">
        <f t="shared" si="10"/>
        <v>1134.3600000000001</v>
      </c>
      <c r="AE216" t="s">
        <v>162</v>
      </c>
      <c r="AF216">
        <v>1</v>
      </c>
      <c r="AG216">
        <v>62304.94</v>
      </c>
      <c r="AH216">
        <v>4547.05</v>
      </c>
      <c r="AI216">
        <v>12460.988000000001</v>
      </c>
      <c r="AJ216" s="29">
        <f>Table1[[#This Row],[Sum of Margin]]/Table1[[#This Row],[Sum of Revenue]]</f>
        <v>7.2980569437993206E-2</v>
      </c>
      <c r="AK216" s="31">
        <f>Table1[[#This Row],[Sum of Margin]]-Table1[[#This Row],[Sum of Commission Earned]]</f>
        <v>-7913.938000000001</v>
      </c>
    </row>
    <row r="217" spans="1:37" x14ac:dyDescent="0.25">
      <c r="A217" t="s">
        <v>240</v>
      </c>
      <c r="B217" s="30">
        <v>46010</v>
      </c>
      <c r="C217">
        <v>167324</v>
      </c>
      <c r="D217" s="31">
        <v>321.39</v>
      </c>
      <c r="E217" s="31">
        <v>9.75</v>
      </c>
      <c r="F217" t="s">
        <v>33</v>
      </c>
      <c r="G217">
        <v>763043</v>
      </c>
      <c r="H217" t="s">
        <v>12</v>
      </c>
      <c r="I217" t="s">
        <v>34</v>
      </c>
      <c r="J217" t="s">
        <v>13</v>
      </c>
      <c r="K217" s="34">
        <f t="shared" si="11"/>
        <v>4997472.9200000018</v>
      </c>
      <c r="L217" s="29">
        <f>IF(I217="Product",IF(K217/'Commission Rate and Quota'!$D$4&lt;0.5,'Commission Rate and Quota'!$D$20,IF(K217/'Commission Rate and Quota'!$D$4&lt;0.75,'Commission Rate and Quota'!$D$21,IF(K217/'Commission Rate and Quota'!$D$4&lt;0.9,'Commission Rate and Quota'!$D$22,IF('Data (1 &amp; 2)'!K231/'Commission Rate and Quota'!$D$4&lt;1,'Commission Rate and Quota'!$D$23,IF('Data (1 &amp; 2)'!K231/'Commission Rate and Quota'!$D$4&lt;1.25,'Commission Rate and Quota'!$D$24,'Commission Rate and Quota'!$D$25))))),IF(K217/'Commission Rate and Quota'!$E$4&lt;0.5,'Commission Rate and Quota'!$E$20,IF(K217/'Commission Rate and Quota'!$E$4&lt;0.75,'Commission Rate and Quota'!$E$21,IF(K217/'Commission Rate and Quota'!$E$4&lt;0.9,'Commission Rate and Quota'!$E$22,IF(K217/'Commission Rate and Quota'!$E$4&lt;1,'Commission Rate and Quota'!$E$23,IF(K217/'Commission Rate and Quota'!$E$4&lt;1.25,'Commission Rate and Quota'!$E$24,'Commission Rate and Quota'!$E$25))))))</f>
        <v>0.18000000000000002</v>
      </c>
      <c r="M217" s="34">
        <f t="shared" si="10"/>
        <v>57.850200000000001</v>
      </c>
      <c r="AE217" t="s">
        <v>15</v>
      </c>
      <c r="AF217">
        <v>115</v>
      </c>
      <c r="AG217">
        <v>1282859.0699999998</v>
      </c>
      <c r="AH217">
        <v>132297.62</v>
      </c>
      <c r="AI217">
        <v>134183.4896</v>
      </c>
      <c r="AJ217" s="29">
        <f>Table1[[#This Row],[Sum of Margin]]/Table1[[#This Row],[Sum of Revenue]]</f>
        <v>0.10312716579226432</v>
      </c>
      <c r="AK217" s="31">
        <f>Table1[[#This Row],[Sum of Margin]]-Table1[[#This Row],[Sum of Commission Earned]]</f>
        <v>-1885.8696000000054</v>
      </c>
    </row>
    <row r="218" spans="1:37" x14ac:dyDescent="0.25">
      <c r="A218" t="s">
        <v>240</v>
      </c>
      <c r="B218" s="30">
        <v>46010</v>
      </c>
      <c r="C218">
        <v>167324</v>
      </c>
      <c r="D218" s="31">
        <v>11906.38</v>
      </c>
      <c r="E218" s="31">
        <v>234.93</v>
      </c>
      <c r="F218" t="s">
        <v>33</v>
      </c>
      <c r="G218">
        <v>763043</v>
      </c>
      <c r="H218" t="s">
        <v>12</v>
      </c>
      <c r="I218" t="s">
        <v>34</v>
      </c>
      <c r="J218" t="s">
        <v>13</v>
      </c>
      <c r="K218" s="34">
        <f t="shared" si="11"/>
        <v>5009379.3000000017</v>
      </c>
      <c r="L218" s="29">
        <f>IF(I218="Product",IF(K218/'Commission Rate and Quota'!$D$4&lt;0.5,'Commission Rate and Quota'!$D$20,IF(K218/'Commission Rate and Quota'!$D$4&lt;0.75,'Commission Rate and Quota'!$D$21,IF(K218/'Commission Rate and Quota'!$D$4&lt;0.9,'Commission Rate and Quota'!$D$22,IF('Data (1 &amp; 2)'!K232/'Commission Rate and Quota'!$D$4&lt;1,'Commission Rate and Quota'!$D$23,IF('Data (1 &amp; 2)'!K232/'Commission Rate and Quota'!$D$4&lt;1.25,'Commission Rate and Quota'!$D$24,'Commission Rate and Quota'!$D$25))))),IF(K218/'Commission Rate and Quota'!$E$4&lt;0.5,'Commission Rate and Quota'!$E$20,IF(K218/'Commission Rate and Quota'!$E$4&lt;0.75,'Commission Rate and Quota'!$E$21,IF(K218/'Commission Rate and Quota'!$E$4&lt;0.9,'Commission Rate and Quota'!$E$22,IF(K218/'Commission Rate and Quota'!$E$4&lt;1,'Commission Rate and Quota'!$E$23,IF(K218/'Commission Rate and Quota'!$E$4&lt;1.25,'Commission Rate and Quota'!$E$24,'Commission Rate and Quota'!$E$25))))))</f>
        <v>0.18000000000000002</v>
      </c>
      <c r="M218" s="34">
        <f t="shared" si="10"/>
        <v>2143.1484</v>
      </c>
      <c r="AE218">
        <v>0.05</v>
      </c>
      <c r="AF218">
        <v>49</v>
      </c>
      <c r="AG218">
        <v>416769.44999999995</v>
      </c>
      <c r="AH218">
        <v>40457.58</v>
      </c>
      <c r="AI218">
        <v>20838.472500000003</v>
      </c>
      <c r="AJ218" s="29">
        <f>Table1[[#This Row],[Sum of Margin]]/Table1[[#This Row],[Sum of Revenue]]</f>
        <v>9.7074245725064554E-2</v>
      </c>
      <c r="AK218" s="31">
        <f>Table1[[#This Row],[Sum of Margin]]-Table1[[#This Row],[Sum of Commission Earned]]</f>
        <v>19619.107499999998</v>
      </c>
    </row>
    <row r="219" spans="1:37" x14ac:dyDescent="0.25">
      <c r="A219" t="s">
        <v>240</v>
      </c>
      <c r="B219" s="30">
        <v>46010</v>
      </c>
      <c r="C219">
        <v>167324</v>
      </c>
      <c r="D219" s="31">
        <v>17091.77</v>
      </c>
      <c r="E219" s="31">
        <v>337.19</v>
      </c>
      <c r="F219" t="s">
        <v>33</v>
      </c>
      <c r="G219">
        <v>763043</v>
      </c>
      <c r="H219" t="s">
        <v>12</v>
      </c>
      <c r="I219" t="s">
        <v>34</v>
      </c>
      <c r="J219" t="s">
        <v>13</v>
      </c>
      <c r="K219" s="34">
        <f t="shared" si="11"/>
        <v>5026471.0700000012</v>
      </c>
      <c r="L219" s="29">
        <f>IF(I219="Product",IF(K219/'Commission Rate and Quota'!$D$4&lt;0.5,'Commission Rate and Quota'!$D$20,IF(K219/'Commission Rate and Quota'!$D$4&lt;0.75,'Commission Rate and Quota'!$D$21,IF(K219/'Commission Rate and Quota'!$D$4&lt;0.9,'Commission Rate and Quota'!$D$22,IF('Data (1 &amp; 2)'!K233/'Commission Rate and Quota'!$D$4&lt;1,'Commission Rate and Quota'!$D$23,IF('Data (1 &amp; 2)'!K233/'Commission Rate and Quota'!$D$4&lt;1.25,'Commission Rate and Quota'!$D$24,'Commission Rate and Quota'!$D$25))))),IF(K219/'Commission Rate and Quota'!$E$4&lt;0.5,'Commission Rate and Quota'!$E$20,IF(K219/'Commission Rate and Quota'!$E$4&lt;0.75,'Commission Rate and Quota'!$E$21,IF(K219/'Commission Rate and Quota'!$E$4&lt;0.9,'Commission Rate and Quota'!$E$22,IF(K219/'Commission Rate and Quota'!$E$4&lt;1,'Commission Rate and Quota'!$E$23,IF(K219/'Commission Rate and Quota'!$E$4&lt;1.25,'Commission Rate and Quota'!$E$24,'Commission Rate and Quota'!$E$25))))))</f>
        <v>0.18000000000000002</v>
      </c>
      <c r="M219" s="34">
        <f t="shared" si="10"/>
        <v>3076.5186000000003</v>
      </c>
      <c r="AE219" t="s">
        <v>76</v>
      </c>
      <c r="AF219">
        <v>1</v>
      </c>
      <c r="AG219">
        <v>1490.56</v>
      </c>
      <c r="AH219">
        <v>0</v>
      </c>
      <c r="AI219">
        <v>74.528000000000006</v>
      </c>
      <c r="AJ219" s="29">
        <f>Table1[[#This Row],[Sum of Margin]]/Table1[[#This Row],[Sum of Revenue]]</f>
        <v>0</v>
      </c>
      <c r="AK219" s="31">
        <f>Table1[[#This Row],[Sum of Margin]]-Table1[[#This Row],[Sum of Commission Earned]]</f>
        <v>-74.528000000000006</v>
      </c>
    </row>
    <row r="220" spans="1:37" x14ac:dyDescent="0.25">
      <c r="A220" t="s">
        <v>240</v>
      </c>
      <c r="B220" s="30">
        <v>46010</v>
      </c>
      <c r="C220">
        <v>167324</v>
      </c>
      <c r="D220" s="31">
        <v>1141.97</v>
      </c>
      <c r="E220" s="31">
        <v>0</v>
      </c>
      <c r="F220" t="s">
        <v>33</v>
      </c>
      <c r="G220">
        <v>763043</v>
      </c>
      <c r="H220" t="s">
        <v>12</v>
      </c>
      <c r="I220" t="s">
        <v>34</v>
      </c>
      <c r="J220" t="s">
        <v>13</v>
      </c>
      <c r="K220" s="34">
        <f t="shared" si="11"/>
        <v>5027613.040000001</v>
      </c>
      <c r="L220" s="29">
        <f>IF(I220="Product",IF(K220/'Commission Rate and Quota'!$D$4&lt;0.5,'Commission Rate and Quota'!$D$20,IF(K220/'Commission Rate and Quota'!$D$4&lt;0.75,'Commission Rate and Quota'!$D$21,IF(K220/'Commission Rate and Quota'!$D$4&lt;0.9,'Commission Rate and Quota'!$D$22,IF('Data (1 &amp; 2)'!K234/'Commission Rate and Quota'!$D$4&lt;1,'Commission Rate and Quota'!$D$23,IF('Data (1 &amp; 2)'!K234/'Commission Rate and Quota'!$D$4&lt;1.25,'Commission Rate and Quota'!$D$24,'Commission Rate and Quota'!$D$25))))),IF(K220/'Commission Rate and Quota'!$E$4&lt;0.5,'Commission Rate and Quota'!$E$20,IF(K220/'Commission Rate and Quota'!$E$4&lt;0.75,'Commission Rate and Quota'!$E$21,IF(K220/'Commission Rate and Quota'!$E$4&lt;0.9,'Commission Rate and Quota'!$E$22,IF(K220/'Commission Rate and Quota'!$E$4&lt;1,'Commission Rate and Quota'!$E$23,IF(K220/'Commission Rate and Quota'!$E$4&lt;1.25,'Commission Rate and Quota'!$E$24,'Commission Rate and Quota'!$E$25))))))</f>
        <v>0.18000000000000002</v>
      </c>
      <c r="M220" s="34">
        <f t="shared" si="10"/>
        <v>205.55460000000002</v>
      </c>
      <c r="AE220" t="s">
        <v>77</v>
      </c>
      <c r="AF220">
        <v>1</v>
      </c>
      <c r="AG220">
        <v>747</v>
      </c>
      <c r="AH220">
        <v>0</v>
      </c>
      <c r="AI220">
        <v>37.35</v>
      </c>
      <c r="AJ220" s="29">
        <f>Table1[[#This Row],[Sum of Margin]]/Table1[[#This Row],[Sum of Revenue]]</f>
        <v>0</v>
      </c>
      <c r="AK220" s="31">
        <f>Table1[[#This Row],[Sum of Margin]]-Table1[[#This Row],[Sum of Commission Earned]]</f>
        <v>-37.35</v>
      </c>
    </row>
    <row r="221" spans="1:37" x14ac:dyDescent="0.25">
      <c r="A221" t="s">
        <v>241</v>
      </c>
      <c r="B221" s="30">
        <v>46011</v>
      </c>
      <c r="C221">
        <v>167324</v>
      </c>
      <c r="D221" s="31">
        <v>344869</v>
      </c>
      <c r="E221" s="31">
        <v>51086.400000000001</v>
      </c>
      <c r="F221" t="s">
        <v>33</v>
      </c>
      <c r="G221">
        <v>763043</v>
      </c>
      <c r="H221" t="s">
        <v>12</v>
      </c>
      <c r="I221" t="s">
        <v>34</v>
      </c>
      <c r="J221" t="s">
        <v>13</v>
      </c>
      <c r="K221" s="34">
        <f t="shared" si="11"/>
        <v>5372482.040000001</v>
      </c>
      <c r="L221" s="29">
        <f>IF(I221="Product",IF(K221/'Commission Rate and Quota'!$D$4&lt;0.5,'Commission Rate and Quota'!$D$20,IF(K221/'Commission Rate and Quota'!$D$4&lt;0.75,'Commission Rate and Quota'!$D$21,IF(K221/'Commission Rate and Quota'!$D$4&lt;0.9,'Commission Rate and Quota'!$D$22,IF('Data (1 &amp; 2)'!K235/'Commission Rate and Quota'!$D$4&lt;1,'Commission Rate and Quota'!$D$23,IF('Data (1 &amp; 2)'!K235/'Commission Rate and Quota'!$D$4&lt;1.25,'Commission Rate and Quota'!$D$24,'Commission Rate and Quota'!$D$25))))),IF(K221/'Commission Rate and Quota'!$E$4&lt;0.5,'Commission Rate and Quota'!$E$20,IF(K221/'Commission Rate and Quota'!$E$4&lt;0.75,'Commission Rate and Quota'!$E$21,IF(K221/'Commission Rate and Quota'!$E$4&lt;0.9,'Commission Rate and Quota'!$E$22,IF(K221/'Commission Rate and Quota'!$E$4&lt;1,'Commission Rate and Quota'!$E$23,IF(K221/'Commission Rate and Quota'!$E$4&lt;1.25,'Commission Rate and Quota'!$E$24,'Commission Rate and Quota'!$E$25))))))</f>
        <v>0.18000000000000002</v>
      </c>
      <c r="M221" s="34">
        <f t="shared" si="10"/>
        <v>62076.420000000006</v>
      </c>
      <c r="AE221" t="s">
        <v>78</v>
      </c>
      <c r="AF221">
        <v>2</v>
      </c>
      <c r="AG221">
        <v>10466.4</v>
      </c>
      <c r="AH221">
        <v>483.16</v>
      </c>
      <c r="AI221">
        <v>523.31999999999994</v>
      </c>
      <c r="AJ221" s="29">
        <f>Table1[[#This Row],[Sum of Margin]]/Table1[[#This Row],[Sum of Revenue]]</f>
        <v>4.6162959565848816E-2</v>
      </c>
      <c r="AK221" s="31">
        <f>Table1[[#This Row],[Sum of Margin]]-Table1[[#This Row],[Sum of Commission Earned]]</f>
        <v>-40.159999999999911</v>
      </c>
    </row>
    <row r="222" spans="1:37" x14ac:dyDescent="0.25">
      <c r="A222" t="s">
        <v>241</v>
      </c>
      <c r="B222" s="30">
        <v>46011</v>
      </c>
      <c r="C222">
        <v>167324</v>
      </c>
      <c r="D222" s="31">
        <v>126950.39999999999</v>
      </c>
      <c r="E222" s="31">
        <v>2504.84</v>
      </c>
      <c r="F222" t="s">
        <v>33</v>
      </c>
      <c r="G222">
        <v>763043</v>
      </c>
      <c r="H222" t="s">
        <v>12</v>
      </c>
      <c r="I222" t="s">
        <v>34</v>
      </c>
      <c r="J222" t="s">
        <v>13</v>
      </c>
      <c r="K222" s="34">
        <f t="shared" si="11"/>
        <v>5499432.4400000013</v>
      </c>
      <c r="L222" s="29">
        <f>IF(I222="Product",IF(K222/'Commission Rate and Quota'!$D$4&lt;0.5,'Commission Rate and Quota'!$D$20,IF(K222/'Commission Rate and Quota'!$D$4&lt;0.75,'Commission Rate and Quota'!$D$21,IF(K222/'Commission Rate and Quota'!$D$4&lt;0.9,'Commission Rate and Quota'!$D$22,IF('Data (1 &amp; 2)'!K236/'Commission Rate and Quota'!$D$4&lt;1,'Commission Rate and Quota'!$D$23,IF('Data (1 &amp; 2)'!K236/'Commission Rate and Quota'!$D$4&lt;1.25,'Commission Rate and Quota'!$D$24,'Commission Rate and Quota'!$D$25))))),IF(K222/'Commission Rate and Quota'!$E$4&lt;0.5,'Commission Rate and Quota'!$E$20,IF(K222/'Commission Rate and Quota'!$E$4&lt;0.75,'Commission Rate and Quota'!$E$21,IF(K222/'Commission Rate and Quota'!$E$4&lt;0.9,'Commission Rate and Quota'!$E$22,IF(K222/'Commission Rate and Quota'!$E$4&lt;1,'Commission Rate and Quota'!$E$23,IF(K222/'Commission Rate and Quota'!$E$4&lt;1.25,'Commission Rate and Quota'!$E$24,'Commission Rate and Quota'!$E$25))))))</f>
        <v>0.18000000000000002</v>
      </c>
      <c r="M222" s="34">
        <f t="shared" si="10"/>
        <v>22851.072</v>
      </c>
      <c r="AE222" t="s">
        <v>179</v>
      </c>
      <c r="AF222">
        <v>1</v>
      </c>
      <c r="AG222">
        <v>5000</v>
      </c>
      <c r="AH222">
        <v>500</v>
      </c>
      <c r="AI222">
        <v>250</v>
      </c>
      <c r="AJ222" s="29">
        <f>Table1[[#This Row],[Sum of Margin]]/Table1[[#This Row],[Sum of Revenue]]</f>
        <v>0.1</v>
      </c>
      <c r="AK222" s="31">
        <f>Table1[[#This Row],[Sum of Margin]]-Table1[[#This Row],[Sum of Commission Earned]]</f>
        <v>250</v>
      </c>
    </row>
    <row r="223" spans="1:37" x14ac:dyDescent="0.25">
      <c r="A223" t="s">
        <v>241</v>
      </c>
      <c r="B223" s="30">
        <v>46011</v>
      </c>
      <c r="C223">
        <v>167324</v>
      </c>
      <c r="D223" s="31">
        <v>21404.94</v>
      </c>
      <c r="E223" s="31">
        <v>0</v>
      </c>
      <c r="F223" t="s">
        <v>33</v>
      </c>
      <c r="G223">
        <v>763043</v>
      </c>
      <c r="H223" t="s">
        <v>12</v>
      </c>
      <c r="I223" t="s">
        <v>34</v>
      </c>
      <c r="J223" t="s">
        <v>13</v>
      </c>
      <c r="K223" s="34">
        <f t="shared" si="11"/>
        <v>5520837.3800000018</v>
      </c>
      <c r="L223" s="29">
        <f>IF(I223="Product",IF(K223/'Commission Rate and Quota'!$D$4&lt;0.5,'Commission Rate and Quota'!$D$20,IF(K223/'Commission Rate and Quota'!$D$4&lt;0.75,'Commission Rate and Quota'!$D$21,IF(K223/'Commission Rate and Quota'!$D$4&lt;0.9,'Commission Rate and Quota'!$D$22,IF('Data (1 &amp; 2)'!K237/'Commission Rate and Quota'!$D$4&lt;1,'Commission Rate and Quota'!$D$23,IF('Data (1 &amp; 2)'!K237/'Commission Rate and Quota'!$D$4&lt;1.25,'Commission Rate and Quota'!$D$24,'Commission Rate and Quota'!$D$25))))),IF(K223/'Commission Rate and Quota'!$E$4&lt;0.5,'Commission Rate and Quota'!$E$20,IF(K223/'Commission Rate and Quota'!$E$4&lt;0.75,'Commission Rate and Quota'!$E$21,IF(K223/'Commission Rate and Quota'!$E$4&lt;0.9,'Commission Rate and Quota'!$E$22,IF(K223/'Commission Rate and Quota'!$E$4&lt;1,'Commission Rate and Quota'!$E$23,IF(K223/'Commission Rate and Quota'!$E$4&lt;1.25,'Commission Rate and Quota'!$E$24,'Commission Rate and Quota'!$E$25))))))</f>
        <v>0.18000000000000002</v>
      </c>
      <c r="M223" s="34">
        <f t="shared" si="10"/>
        <v>3852.8892000000001</v>
      </c>
      <c r="AE223" t="s">
        <v>79</v>
      </c>
      <c r="AF223">
        <v>1</v>
      </c>
      <c r="AG223">
        <v>2088.37</v>
      </c>
      <c r="AH223">
        <v>0</v>
      </c>
      <c r="AI223">
        <v>104.41849999999999</v>
      </c>
      <c r="AJ223" s="29">
        <f>Table1[[#This Row],[Sum of Margin]]/Table1[[#This Row],[Sum of Revenue]]</f>
        <v>0</v>
      </c>
      <c r="AK223" s="31">
        <f>Table1[[#This Row],[Sum of Margin]]-Table1[[#This Row],[Sum of Commission Earned]]</f>
        <v>-104.41849999999999</v>
      </c>
    </row>
    <row r="224" spans="1:37" x14ac:dyDescent="0.25">
      <c r="A224" t="s">
        <v>241</v>
      </c>
      <c r="B224" s="30">
        <v>46011</v>
      </c>
      <c r="C224">
        <v>167324</v>
      </c>
      <c r="D224" s="31">
        <v>0</v>
      </c>
      <c r="E224" s="31">
        <v>-1345</v>
      </c>
      <c r="F224" t="s">
        <v>33</v>
      </c>
      <c r="G224">
        <v>763043</v>
      </c>
      <c r="H224" t="s">
        <v>12</v>
      </c>
      <c r="I224" t="s">
        <v>34</v>
      </c>
      <c r="J224" t="s">
        <v>13</v>
      </c>
      <c r="K224" s="34">
        <f t="shared" si="11"/>
        <v>5520837.3800000018</v>
      </c>
      <c r="L224" s="29">
        <f>IF(I224="Product",IF(K224/'Commission Rate and Quota'!$D$4&lt;0.5,'Commission Rate and Quota'!$D$20,IF(K224/'Commission Rate and Quota'!$D$4&lt;0.75,'Commission Rate and Quota'!$D$21,IF(K224/'Commission Rate and Quota'!$D$4&lt;0.9,'Commission Rate and Quota'!$D$22,IF('Data (1 &amp; 2)'!K238/'Commission Rate and Quota'!$D$4&lt;1,'Commission Rate and Quota'!$D$23,IF('Data (1 &amp; 2)'!K238/'Commission Rate and Quota'!$D$4&lt;1.25,'Commission Rate and Quota'!$D$24,'Commission Rate and Quota'!$D$25))))),IF(K224/'Commission Rate and Quota'!$E$4&lt;0.5,'Commission Rate and Quota'!$E$20,IF(K224/'Commission Rate and Quota'!$E$4&lt;0.75,'Commission Rate and Quota'!$E$21,IF(K224/'Commission Rate and Quota'!$E$4&lt;0.9,'Commission Rate and Quota'!$E$22,IF(K224/'Commission Rate and Quota'!$E$4&lt;1,'Commission Rate and Quota'!$E$23,IF(K224/'Commission Rate and Quota'!$E$4&lt;1.25,'Commission Rate and Quota'!$E$24,'Commission Rate and Quota'!$E$25))))))</f>
        <v>0.18000000000000002</v>
      </c>
      <c r="M224" s="34">
        <f t="shared" si="10"/>
        <v>0</v>
      </c>
      <c r="AE224" t="s">
        <v>80</v>
      </c>
      <c r="AF224">
        <v>1</v>
      </c>
      <c r="AG224">
        <v>1622.59</v>
      </c>
      <c r="AH224">
        <v>0</v>
      </c>
      <c r="AI224">
        <v>81.129500000000007</v>
      </c>
      <c r="AJ224" s="29">
        <f>Table1[[#This Row],[Sum of Margin]]/Table1[[#This Row],[Sum of Revenue]]</f>
        <v>0</v>
      </c>
      <c r="AK224" s="31">
        <f>Table1[[#This Row],[Sum of Margin]]-Table1[[#This Row],[Sum of Commission Earned]]</f>
        <v>-81.129500000000007</v>
      </c>
    </row>
    <row r="225" spans="1:37" x14ac:dyDescent="0.25">
      <c r="A225" t="s">
        <v>242</v>
      </c>
      <c r="B225" s="30">
        <v>46011</v>
      </c>
      <c r="C225">
        <v>167324</v>
      </c>
      <c r="D225" s="31">
        <v>132538.17000000001</v>
      </c>
      <c r="E225" s="31">
        <v>18230.41</v>
      </c>
      <c r="F225" t="s">
        <v>33</v>
      </c>
      <c r="G225">
        <v>763043</v>
      </c>
      <c r="H225" t="s">
        <v>12</v>
      </c>
      <c r="I225" t="s">
        <v>34</v>
      </c>
      <c r="J225" t="s">
        <v>13</v>
      </c>
      <c r="K225" s="34">
        <f t="shared" si="11"/>
        <v>5653375.5500000017</v>
      </c>
      <c r="L225" s="29">
        <f>IF(I225="Product",IF(K225/'Commission Rate and Quota'!$D$4&lt;0.5,'Commission Rate and Quota'!$D$20,IF(K225/'Commission Rate and Quota'!$D$4&lt;0.75,'Commission Rate and Quota'!$D$21,IF(K225/'Commission Rate and Quota'!$D$4&lt;0.9,'Commission Rate and Quota'!$D$22,IF('Data (1 &amp; 2)'!K239/'Commission Rate and Quota'!$D$4&lt;1,'Commission Rate and Quota'!$D$23,IF('Data (1 &amp; 2)'!K239/'Commission Rate and Quota'!$D$4&lt;1.25,'Commission Rate and Quota'!$D$24,'Commission Rate and Quota'!$D$25))))),IF(K225/'Commission Rate and Quota'!$E$4&lt;0.5,'Commission Rate and Quota'!$E$20,IF(K225/'Commission Rate and Quota'!$E$4&lt;0.75,'Commission Rate and Quota'!$E$21,IF(K225/'Commission Rate and Quota'!$E$4&lt;0.9,'Commission Rate and Quota'!$E$22,IF(K225/'Commission Rate and Quota'!$E$4&lt;1,'Commission Rate and Quota'!$E$23,IF(K225/'Commission Rate and Quota'!$E$4&lt;1.25,'Commission Rate and Quota'!$E$24,'Commission Rate and Quota'!$E$25))))))</f>
        <v>0.18000000000000002</v>
      </c>
      <c r="M225" s="34">
        <f t="shared" si="10"/>
        <v>23856.870600000006</v>
      </c>
      <c r="AE225" t="s">
        <v>68</v>
      </c>
      <c r="AF225">
        <v>2</v>
      </c>
      <c r="AG225">
        <v>447.72</v>
      </c>
      <c r="AH225">
        <v>189</v>
      </c>
      <c r="AI225">
        <v>22.385999999999999</v>
      </c>
      <c r="AJ225" s="29">
        <f>Table1[[#This Row],[Sum of Margin]]/Table1[[#This Row],[Sum of Revenue]]</f>
        <v>0.42213883677298308</v>
      </c>
      <c r="AK225" s="31">
        <f>Table1[[#This Row],[Sum of Margin]]-Table1[[#This Row],[Sum of Commission Earned]]</f>
        <v>166.614</v>
      </c>
    </row>
    <row r="226" spans="1:37" x14ac:dyDescent="0.25">
      <c r="A226" t="s">
        <v>242</v>
      </c>
      <c r="B226" s="30">
        <v>46011</v>
      </c>
      <c r="C226">
        <v>167324</v>
      </c>
      <c r="D226" s="31">
        <v>2874.51</v>
      </c>
      <c r="E226" s="31">
        <v>0</v>
      </c>
      <c r="F226" t="s">
        <v>33</v>
      </c>
      <c r="G226">
        <v>763043</v>
      </c>
      <c r="H226" t="s">
        <v>12</v>
      </c>
      <c r="I226" t="s">
        <v>34</v>
      </c>
      <c r="J226" t="s">
        <v>13</v>
      </c>
      <c r="K226" s="34">
        <f t="shared" si="11"/>
        <v>5656250.0600000015</v>
      </c>
      <c r="L226" s="29">
        <f>IF(I226="Product",IF(K226/'Commission Rate and Quota'!$D$4&lt;0.5,'Commission Rate and Quota'!$D$20,IF(K226/'Commission Rate and Quota'!$D$4&lt;0.75,'Commission Rate and Quota'!$D$21,IF(K226/'Commission Rate and Quota'!$D$4&lt;0.9,'Commission Rate and Quota'!$D$22,IF('Data (1 &amp; 2)'!K240/'Commission Rate and Quota'!$D$4&lt;1,'Commission Rate and Quota'!$D$23,IF('Data (1 &amp; 2)'!K240/'Commission Rate and Quota'!$D$4&lt;1.25,'Commission Rate and Quota'!$D$24,'Commission Rate and Quota'!$D$25))))),IF(K226/'Commission Rate and Quota'!$E$4&lt;0.5,'Commission Rate and Quota'!$E$20,IF(K226/'Commission Rate and Quota'!$E$4&lt;0.75,'Commission Rate and Quota'!$E$21,IF(K226/'Commission Rate and Quota'!$E$4&lt;0.9,'Commission Rate and Quota'!$E$22,IF(K226/'Commission Rate and Quota'!$E$4&lt;1,'Commission Rate and Quota'!$E$23,IF(K226/'Commission Rate and Quota'!$E$4&lt;1.25,'Commission Rate and Quota'!$E$24,'Commission Rate and Quota'!$E$25))))))</f>
        <v>0.18000000000000002</v>
      </c>
      <c r="M226" s="34">
        <f t="shared" si="10"/>
        <v>517.41180000000008</v>
      </c>
      <c r="AE226" t="s">
        <v>63</v>
      </c>
      <c r="AF226">
        <v>3</v>
      </c>
      <c r="AG226">
        <v>10715.82</v>
      </c>
      <c r="AH226">
        <v>947.79</v>
      </c>
      <c r="AI226">
        <v>535.79099999999994</v>
      </c>
      <c r="AJ226" s="29">
        <f>Table1[[#This Row],[Sum of Margin]]/Table1[[#This Row],[Sum of Revenue]]</f>
        <v>8.8447734284450463E-2</v>
      </c>
      <c r="AK226" s="31">
        <f>Table1[[#This Row],[Sum of Margin]]-Table1[[#This Row],[Sum of Commission Earned]]</f>
        <v>411.99900000000002</v>
      </c>
    </row>
    <row r="227" spans="1:37" x14ac:dyDescent="0.25">
      <c r="A227" t="s">
        <v>243</v>
      </c>
      <c r="B227" s="30">
        <v>46012</v>
      </c>
      <c r="C227">
        <v>167324</v>
      </c>
      <c r="D227" s="31">
        <v>75357.36</v>
      </c>
      <c r="E227" s="31">
        <v>9795.01</v>
      </c>
      <c r="F227" t="s">
        <v>33</v>
      </c>
      <c r="G227">
        <v>763043</v>
      </c>
      <c r="H227" t="s">
        <v>12</v>
      </c>
      <c r="I227" t="s">
        <v>34</v>
      </c>
      <c r="J227" t="s">
        <v>13</v>
      </c>
      <c r="K227" s="34">
        <f t="shared" si="11"/>
        <v>5731607.4200000018</v>
      </c>
      <c r="L227" s="29">
        <f>IF(I227="Product",IF(K227/'Commission Rate and Quota'!$D$4&lt;0.5,'Commission Rate and Quota'!$D$20,IF(K227/'Commission Rate and Quota'!$D$4&lt;0.75,'Commission Rate and Quota'!$D$21,IF(K227/'Commission Rate and Quota'!$D$4&lt;0.9,'Commission Rate and Quota'!$D$22,IF('Data (1 &amp; 2)'!K241/'Commission Rate and Quota'!$D$4&lt;1,'Commission Rate and Quota'!$D$23,IF('Data (1 &amp; 2)'!K241/'Commission Rate and Quota'!$D$4&lt;1.25,'Commission Rate and Quota'!$D$24,'Commission Rate and Quota'!$D$25))))),IF(K227/'Commission Rate and Quota'!$E$4&lt;0.5,'Commission Rate and Quota'!$E$20,IF(K227/'Commission Rate and Quota'!$E$4&lt;0.75,'Commission Rate and Quota'!$E$21,IF(K227/'Commission Rate and Quota'!$E$4&lt;0.9,'Commission Rate and Quota'!$E$22,IF(K227/'Commission Rate and Quota'!$E$4&lt;1,'Commission Rate and Quota'!$E$23,IF(K227/'Commission Rate and Quota'!$E$4&lt;1.25,'Commission Rate and Quota'!$E$24,'Commission Rate and Quota'!$E$25))))))</f>
        <v>0.18000000000000002</v>
      </c>
      <c r="M227" s="34">
        <f t="shared" si="10"/>
        <v>13564.324800000002</v>
      </c>
      <c r="AE227" t="s">
        <v>52</v>
      </c>
      <c r="AF227">
        <v>2</v>
      </c>
      <c r="AG227">
        <v>68592.149999999994</v>
      </c>
      <c r="AH227">
        <v>6531.56</v>
      </c>
      <c r="AI227">
        <v>3429.6075000000001</v>
      </c>
      <c r="AJ227" s="29">
        <f>Table1[[#This Row],[Sum of Margin]]/Table1[[#This Row],[Sum of Revenue]]</f>
        <v>9.5223141423617735E-2</v>
      </c>
      <c r="AK227" s="31">
        <f>Table1[[#This Row],[Sum of Margin]]-Table1[[#This Row],[Sum of Commission Earned]]</f>
        <v>3101.9525000000003</v>
      </c>
    </row>
    <row r="228" spans="1:37" x14ac:dyDescent="0.25">
      <c r="A228" t="s">
        <v>243</v>
      </c>
      <c r="B228" s="30">
        <v>46012</v>
      </c>
      <c r="C228">
        <v>167324</v>
      </c>
      <c r="D228" s="31">
        <v>1501.03</v>
      </c>
      <c r="E228" s="31">
        <v>0</v>
      </c>
      <c r="F228" t="s">
        <v>33</v>
      </c>
      <c r="G228">
        <v>763043</v>
      </c>
      <c r="H228" t="s">
        <v>12</v>
      </c>
      <c r="I228" t="s">
        <v>34</v>
      </c>
      <c r="J228" t="s">
        <v>13</v>
      </c>
      <c r="K228" s="34">
        <f t="shared" si="11"/>
        <v>5733108.450000002</v>
      </c>
      <c r="L228" s="29">
        <f>IF(I228="Product",IF(K228/'Commission Rate and Quota'!$D$4&lt;0.5,'Commission Rate and Quota'!$D$20,IF(K228/'Commission Rate and Quota'!$D$4&lt;0.75,'Commission Rate and Quota'!$D$21,IF(K228/'Commission Rate and Quota'!$D$4&lt;0.9,'Commission Rate and Quota'!$D$22,IF('Data (1 &amp; 2)'!K242/'Commission Rate and Quota'!$D$4&lt;1,'Commission Rate and Quota'!$D$23,IF('Data (1 &amp; 2)'!K242/'Commission Rate and Quota'!$D$4&lt;1.25,'Commission Rate and Quota'!$D$24,'Commission Rate and Quota'!$D$25))))),IF(K228/'Commission Rate and Quota'!$E$4&lt;0.5,'Commission Rate and Quota'!$E$20,IF(K228/'Commission Rate and Quota'!$E$4&lt;0.75,'Commission Rate and Quota'!$E$21,IF(K228/'Commission Rate and Quota'!$E$4&lt;0.9,'Commission Rate and Quota'!$E$22,IF(K228/'Commission Rate and Quota'!$E$4&lt;1,'Commission Rate and Quota'!$E$23,IF(K228/'Commission Rate and Quota'!$E$4&lt;1.25,'Commission Rate and Quota'!$E$24,'Commission Rate and Quota'!$E$25))))))</f>
        <v>0.18000000000000002</v>
      </c>
      <c r="M228" s="34">
        <f t="shared" si="10"/>
        <v>270.18540000000002</v>
      </c>
      <c r="AE228" t="s">
        <v>263</v>
      </c>
      <c r="AF228">
        <v>2</v>
      </c>
      <c r="AG228">
        <v>7176.98</v>
      </c>
      <c r="AH228">
        <v>663</v>
      </c>
      <c r="AI228">
        <v>358.84899999999999</v>
      </c>
      <c r="AJ228" s="29">
        <f>Table1[[#This Row],[Sum of Margin]]/Table1[[#This Row],[Sum of Revenue]]</f>
        <v>9.2378688529158509E-2</v>
      </c>
      <c r="AK228" s="31">
        <f>Table1[[#This Row],[Sum of Margin]]-Table1[[#This Row],[Sum of Commission Earned]]</f>
        <v>304.15100000000001</v>
      </c>
    </row>
    <row r="229" spans="1:37" x14ac:dyDescent="0.25">
      <c r="A229" t="s">
        <v>244</v>
      </c>
      <c r="B229" s="30">
        <v>46012</v>
      </c>
      <c r="C229">
        <v>167324</v>
      </c>
      <c r="D229" s="31">
        <v>281706.31</v>
      </c>
      <c r="E229" s="31">
        <v>27972.080000000002</v>
      </c>
      <c r="F229" t="s">
        <v>33</v>
      </c>
      <c r="G229">
        <v>763043</v>
      </c>
      <c r="H229" t="s">
        <v>12</v>
      </c>
      <c r="I229" t="s">
        <v>34</v>
      </c>
      <c r="J229" t="s">
        <v>13</v>
      </c>
      <c r="K229" s="34">
        <f t="shared" si="11"/>
        <v>6014814.7600000016</v>
      </c>
      <c r="L229" s="29">
        <f>IF(I229="Product",IF(K229/'Commission Rate and Quota'!$D$4&lt;0.5,'Commission Rate and Quota'!$D$20,IF(K229/'Commission Rate and Quota'!$D$4&lt;0.75,'Commission Rate and Quota'!$D$21,IF(K229/'Commission Rate and Quota'!$D$4&lt;0.9,'Commission Rate and Quota'!$D$22,IF('Data (1 &amp; 2)'!K243/'Commission Rate and Quota'!$D$4&lt;1,'Commission Rate and Quota'!$D$23,IF('Data (1 &amp; 2)'!K243/'Commission Rate and Quota'!$D$4&lt;1.25,'Commission Rate and Quota'!$D$24,'Commission Rate and Quota'!$D$25))))),IF(K229/'Commission Rate and Quota'!$E$4&lt;0.5,'Commission Rate and Quota'!$E$20,IF(K229/'Commission Rate and Quota'!$E$4&lt;0.75,'Commission Rate and Quota'!$E$21,IF(K229/'Commission Rate and Quota'!$E$4&lt;0.9,'Commission Rate and Quota'!$E$22,IF(K229/'Commission Rate and Quota'!$E$4&lt;1,'Commission Rate and Quota'!$E$23,IF(K229/'Commission Rate and Quota'!$E$4&lt;1.25,'Commission Rate and Quota'!$E$24,'Commission Rate and Quota'!$E$25))))))</f>
        <v>0.18000000000000002</v>
      </c>
      <c r="M229" s="34">
        <f t="shared" si="10"/>
        <v>50707.135800000004</v>
      </c>
      <c r="AE229" t="s">
        <v>51</v>
      </c>
      <c r="AF229">
        <v>2</v>
      </c>
      <c r="AG229">
        <v>20047.900000000001</v>
      </c>
      <c r="AH229">
        <v>3422.77</v>
      </c>
      <c r="AI229">
        <v>1002.395</v>
      </c>
      <c r="AJ229" s="29">
        <f>Table1[[#This Row],[Sum of Margin]]/Table1[[#This Row],[Sum of Revenue]]</f>
        <v>0.17072960260176875</v>
      </c>
      <c r="AK229" s="31">
        <f>Table1[[#This Row],[Sum of Margin]]-Table1[[#This Row],[Sum of Commission Earned]]</f>
        <v>2420.375</v>
      </c>
    </row>
    <row r="230" spans="1:37" x14ac:dyDescent="0.25">
      <c r="A230" t="s">
        <v>244</v>
      </c>
      <c r="B230" s="30">
        <v>46012</v>
      </c>
      <c r="C230">
        <v>167324</v>
      </c>
      <c r="D230" s="31">
        <v>142876.44</v>
      </c>
      <c r="E230" s="31">
        <v>20511.78</v>
      </c>
      <c r="F230" t="s">
        <v>33</v>
      </c>
      <c r="G230">
        <v>763043</v>
      </c>
      <c r="H230" t="s">
        <v>12</v>
      </c>
      <c r="I230" t="s">
        <v>34</v>
      </c>
      <c r="J230" t="s">
        <v>13</v>
      </c>
      <c r="K230" s="34">
        <f t="shared" si="11"/>
        <v>6157691.200000002</v>
      </c>
      <c r="L230" s="29">
        <f>IF(I230="Product",IF(K230/'Commission Rate and Quota'!$D$4&lt;0.5,'Commission Rate and Quota'!$D$20,IF(K230/'Commission Rate and Quota'!$D$4&lt;0.75,'Commission Rate and Quota'!$D$21,IF(K230/'Commission Rate and Quota'!$D$4&lt;0.9,'Commission Rate and Quota'!$D$22,IF('Data (1 &amp; 2)'!K244/'Commission Rate and Quota'!$D$4&lt;1,'Commission Rate and Quota'!$D$23,IF('Data (1 &amp; 2)'!K244/'Commission Rate and Quota'!$D$4&lt;1.25,'Commission Rate and Quota'!$D$24,'Commission Rate and Quota'!$D$25))))),IF(K230/'Commission Rate and Quota'!$E$4&lt;0.5,'Commission Rate and Quota'!$E$20,IF(K230/'Commission Rate and Quota'!$E$4&lt;0.75,'Commission Rate and Quota'!$E$21,IF(K230/'Commission Rate and Quota'!$E$4&lt;0.9,'Commission Rate and Quota'!$E$22,IF(K230/'Commission Rate and Quota'!$E$4&lt;1,'Commission Rate and Quota'!$E$23,IF(K230/'Commission Rate and Quota'!$E$4&lt;1.25,'Commission Rate and Quota'!$E$24,'Commission Rate and Quota'!$E$25))))))</f>
        <v>0.18000000000000002</v>
      </c>
      <c r="M230" s="34">
        <f t="shared" si="10"/>
        <v>25717.759200000004</v>
      </c>
      <c r="AE230" t="s">
        <v>257</v>
      </c>
      <c r="AF230">
        <v>2</v>
      </c>
      <c r="AG230">
        <v>12600.3</v>
      </c>
      <c r="AH230">
        <v>2040</v>
      </c>
      <c r="AI230">
        <v>630.01499999999999</v>
      </c>
      <c r="AJ230" s="29">
        <f>Table1[[#This Row],[Sum of Margin]]/Table1[[#This Row],[Sum of Revenue]]</f>
        <v>0.16190090712125901</v>
      </c>
      <c r="AK230" s="31">
        <f>Table1[[#This Row],[Sum of Margin]]-Table1[[#This Row],[Sum of Commission Earned]]</f>
        <v>1409.9850000000001</v>
      </c>
    </row>
    <row r="231" spans="1:37" x14ac:dyDescent="0.25">
      <c r="A231" t="s">
        <v>244</v>
      </c>
      <c r="B231" s="30">
        <v>46012</v>
      </c>
      <c r="C231">
        <v>167324</v>
      </c>
      <c r="D231" s="31">
        <v>1742.56</v>
      </c>
      <c r="E231" s="31">
        <v>0</v>
      </c>
      <c r="F231" t="s">
        <v>33</v>
      </c>
      <c r="G231">
        <v>763043</v>
      </c>
      <c r="H231" t="s">
        <v>12</v>
      </c>
      <c r="I231" t="s">
        <v>34</v>
      </c>
      <c r="J231" t="s">
        <v>13</v>
      </c>
      <c r="K231" s="34">
        <f t="shared" si="11"/>
        <v>6159433.7600000016</v>
      </c>
      <c r="L231" s="29">
        <f>IF(I231="Product",IF(K231/'Commission Rate and Quota'!$D$4&lt;0.5,'Commission Rate and Quota'!$D$20,IF(K231/'Commission Rate and Quota'!$D$4&lt;0.75,'Commission Rate and Quota'!$D$21,IF(K231/'Commission Rate and Quota'!$D$4&lt;0.9,'Commission Rate and Quota'!$D$22,IF('Data (1 &amp; 2)'!K245/'Commission Rate and Quota'!$D$4&lt;1,'Commission Rate and Quota'!$D$23,IF('Data (1 &amp; 2)'!K245/'Commission Rate and Quota'!$D$4&lt;1.25,'Commission Rate and Quota'!$D$24,'Commission Rate and Quota'!$D$25))))),IF(K231/'Commission Rate and Quota'!$E$4&lt;0.5,'Commission Rate and Quota'!$E$20,IF(K231/'Commission Rate and Quota'!$E$4&lt;0.75,'Commission Rate and Quota'!$E$21,IF(K231/'Commission Rate and Quota'!$E$4&lt;0.9,'Commission Rate and Quota'!$E$22,IF(K231/'Commission Rate and Quota'!$E$4&lt;1,'Commission Rate and Quota'!$E$23,IF(K231/'Commission Rate and Quota'!$E$4&lt;1.25,'Commission Rate and Quota'!$E$24,'Commission Rate and Quota'!$E$25))))))</f>
        <v>0.18000000000000002</v>
      </c>
      <c r="M231" s="34">
        <f t="shared" si="10"/>
        <v>313.66080000000005</v>
      </c>
      <c r="AE231" t="s">
        <v>245</v>
      </c>
      <c r="AF231">
        <v>2</v>
      </c>
      <c r="AG231">
        <v>18091.29</v>
      </c>
      <c r="AH231">
        <v>1671.25</v>
      </c>
      <c r="AI231">
        <v>904.56449999999995</v>
      </c>
      <c r="AJ231" s="29">
        <f>Table1[[#This Row],[Sum of Margin]]/Table1[[#This Row],[Sum of Revenue]]</f>
        <v>9.237870820709855E-2</v>
      </c>
      <c r="AK231" s="31">
        <f>Table1[[#This Row],[Sum of Margin]]-Table1[[#This Row],[Sum of Commission Earned]]</f>
        <v>766.68550000000005</v>
      </c>
    </row>
    <row r="232" spans="1:37" x14ac:dyDescent="0.25">
      <c r="A232" t="s">
        <v>57</v>
      </c>
      <c r="B232" s="30">
        <v>45661</v>
      </c>
      <c r="C232">
        <v>38966</v>
      </c>
      <c r="D232" s="31">
        <v>103582.2</v>
      </c>
      <c r="E232" s="31">
        <v>12863.1</v>
      </c>
      <c r="F232" t="s">
        <v>33</v>
      </c>
      <c r="G232">
        <v>1260</v>
      </c>
      <c r="H232" t="s">
        <v>14</v>
      </c>
      <c r="I232" t="s">
        <v>34</v>
      </c>
      <c r="J232" t="s">
        <v>11</v>
      </c>
      <c r="K232" s="34">
        <f>D232</f>
        <v>103582.2</v>
      </c>
      <c r="L232" s="29">
        <f>IF(I232="Product",IF(K232/'Commission Rate and Quota'!$D$5&lt;0.5,'Commission Rate and Quota'!$D$11,IF(K232/'Commission Rate and Quota'!$D$5&lt;0.75,'Commission Rate and Quota'!$D$12,IF(K232/'Commission Rate and Quota'!$D$5&lt;0.9,'Commission Rate and Quota'!$D$13,IF('Data (1 &amp; 2)'!K251/'Commission Rate and Quota'!$D$5&lt;1,'Commission Rate and Quota'!$D$14,IF('Data (1 &amp; 2)'!K251/'Commission Rate and Quota'!$D$5&lt;1.25,'Commission Rate and Quota'!$D$15,'Commission Rate and Quota'!$D$16))))),IF(K232/'Commission Rate and Quota'!$E$5&lt;0.5,'Commission Rate and Quota'!$E$11,IF(K232/'Commission Rate and Quota'!$E$5&lt;0.75,'Commission Rate and Quota'!$E$12,IF(K232/'Commission Rate and Quota'!$E$5&lt;0.9,'Commission Rate and Quota'!$E$13,IF(K232/'Commission Rate and Quota'!$E$5&lt;1,'Commission Rate and Quota'!$E$14,IF(K232/'Commission Rate and Quota'!$E$5&lt;1.25,'Commission Rate and Quota'!$E$15,'Commission Rate and Quota'!$E$16))))))</f>
        <v>7.0000000000000007E-2</v>
      </c>
      <c r="M232" s="34">
        <f t="shared" si="10"/>
        <v>7250.7540000000008</v>
      </c>
      <c r="AE232" t="s">
        <v>268</v>
      </c>
      <c r="AF232">
        <v>2</v>
      </c>
      <c r="AG232">
        <v>6113.96</v>
      </c>
      <c r="AH232">
        <v>564.79999999999995</v>
      </c>
      <c r="AI232">
        <v>305.69800000000004</v>
      </c>
      <c r="AJ232" s="29">
        <f>Table1[[#This Row],[Sum of Margin]]/Table1[[#This Row],[Sum of Revenue]]</f>
        <v>9.2378752886836016E-2</v>
      </c>
      <c r="AK232" s="31">
        <f>Table1[[#This Row],[Sum of Margin]]-Table1[[#This Row],[Sum of Commission Earned]]</f>
        <v>259.10199999999992</v>
      </c>
    </row>
    <row r="233" spans="1:37" x14ac:dyDescent="0.25">
      <c r="A233" t="s">
        <v>57</v>
      </c>
      <c r="B233" s="30">
        <v>45661</v>
      </c>
      <c r="C233">
        <v>38966</v>
      </c>
      <c r="D233" s="31">
        <v>22000</v>
      </c>
      <c r="E233" s="31">
        <v>2260.6999999999998</v>
      </c>
      <c r="F233" t="s">
        <v>33</v>
      </c>
      <c r="G233">
        <v>1260</v>
      </c>
      <c r="H233" t="s">
        <v>14</v>
      </c>
      <c r="I233" t="s">
        <v>34</v>
      </c>
      <c r="J233" t="s">
        <v>11</v>
      </c>
      <c r="K233" s="34">
        <f t="shared" ref="K233:K264" si="12">D233+K232</f>
        <v>125582.2</v>
      </c>
      <c r="L233" s="29">
        <f>IF(I233="Product",IF(K233/'Commission Rate and Quota'!$D$5&lt;0.5,'Commission Rate and Quota'!$D$11,IF(K233/'Commission Rate and Quota'!$D$5&lt;0.75,'Commission Rate and Quota'!$D$12,IF(K233/'Commission Rate and Quota'!$D$5&lt;0.9,'Commission Rate and Quota'!$D$13,IF('Data (1 &amp; 2)'!K252/'Commission Rate and Quota'!$D$5&lt;1,'Commission Rate and Quota'!$D$14,IF('Data (1 &amp; 2)'!K252/'Commission Rate and Quota'!$D$5&lt;1.25,'Commission Rate and Quota'!$D$15,'Commission Rate and Quota'!$D$16))))),IF(K233/'Commission Rate and Quota'!$E$5&lt;0.5,'Commission Rate and Quota'!$E$11,IF(K233/'Commission Rate and Quota'!$E$5&lt;0.75,'Commission Rate and Quota'!$E$12,IF(K233/'Commission Rate and Quota'!$E$5&lt;0.9,'Commission Rate and Quota'!$E$13,IF(K233/'Commission Rate and Quota'!$E$5&lt;1,'Commission Rate and Quota'!$E$14,IF(K233/'Commission Rate and Quota'!$E$5&lt;1.25,'Commission Rate and Quota'!$E$15,'Commission Rate and Quota'!$E$16))))))</f>
        <v>7.0000000000000007E-2</v>
      </c>
      <c r="M233" s="34">
        <f t="shared" si="10"/>
        <v>1540.0000000000002</v>
      </c>
      <c r="AE233" t="s">
        <v>259</v>
      </c>
      <c r="AF233">
        <v>2</v>
      </c>
      <c r="AG233">
        <v>17482.38</v>
      </c>
      <c r="AH233">
        <v>2550</v>
      </c>
      <c r="AI233">
        <v>874.11900000000003</v>
      </c>
      <c r="AJ233" s="29">
        <f>Table1[[#This Row],[Sum of Margin]]/Table1[[#This Row],[Sum of Revenue]]</f>
        <v>0.14586114705206041</v>
      </c>
      <c r="AK233" s="31">
        <f>Table1[[#This Row],[Sum of Margin]]-Table1[[#This Row],[Sum of Commission Earned]]</f>
        <v>1675.8809999999999</v>
      </c>
    </row>
    <row r="234" spans="1:37" x14ac:dyDescent="0.25">
      <c r="A234" t="s">
        <v>57</v>
      </c>
      <c r="B234" s="30">
        <v>45661</v>
      </c>
      <c r="C234">
        <v>38966</v>
      </c>
      <c r="D234" s="31">
        <v>7768.68</v>
      </c>
      <c r="E234" s="31">
        <v>0</v>
      </c>
      <c r="F234" t="s">
        <v>33</v>
      </c>
      <c r="G234">
        <v>1260</v>
      </c>
      <c r="H234" t="s">
        <v>14</v>
      </c>
      <c r="I234" t="s">
        <v>34</v>
      </c>
      <c r="J234" t="s">
        <v>11</v>
      </c>
      <c r="K234" s="34">
        <f t="shared" si="12"/>
        <v>133350.88</v>
      </c>
      <c r="L234" s="29">
        <f>IF(I234="Product",IF(K234/'Commission Rate and Quota'!$D$5&lt;0.5,'Commission Rate and Quota'!$D$11,IF(K234/'Commission Rate and Quota'!$D$5&lt;0.75,'Commission Rate and Quota'!$D$12,IF(K234/'Commission Rate and Quota'!$D$5&lt;0.9,'Commission Rate and Quota'!$D$13,IF('Data (1 &amp; 2)'!K253/'Commission Rate and Quota'!$D$5&lt;1,'Commission Rate and Quota'!$D$14,IF('Data (1 &amp; 2)'!K253/'Commission Rate and Quota'!$D$5&lt;1.25,'Commission Rate and Quota'!$D$15,'Commission Rate and Quota'!$D$16))))),IF(K234/'Commission Rate and Quota'!$E$5&lt;0.5,'Commission Rate and Quota'!$E$11,IF(K234/'Commission Rate and Quota'!$E$5&lt;0.75,'Commission Rate and Quota'!$E$12,IF(K234/'Commission Rate and Quota'!$E$5&lt;0.9,'Commission Rate and Quota'!$E$13,IF(K234/'Commission Rate and Quota'!$E$5&lt;1,'Commission Rate and Quota'!$E$14,IF(K234/'Commission Rate and Quota'!$E$5&lt;1.25,'Commission Rate and Quota'!$E$15,'Commission Rate and Quota'!$E$16))))))</f>
        <v>7.0000000000000007E-2</v>
      </c>
      <c r="M234" s="34">
        <f t="shared" si="10"/>
        <v>543.80760000000009</v>
      </c>
      <c r="AE234" t="s">
        <v>258</v>
      </c>
      <c r="AF234">
        <v>2</v>
      </c>
      <c r="AG234">
        <v>15344.82</v>
      </c>
      <c r="AH234">
        <v>1848.96</v>
      </c>
      <c r="AI234">
        <v>767.24099999999999</v>
      </c>
      <c r="AJ234" s="29">
        <f>Table1[[#This Row],[Sum of Margin]]/Table1[[#This Row],[Sum of Revenue]]</f>
        <v>0.1204940820420181</v>
      </c>
      <c r="AK234" s="31">
        <f>Table1[[#This Row],[Sum of Margin]]-Table1[[#This Row],[Sum of Commission Earned]]</f>
        <v>1081.7190000000001</v>
      </c>
    </row>
    <row r="235" spans="1:37" x14ac:dyDescent="0.25">
      <c r="A235" t="s">
        <v>182</v>
      </c>
      <c r="B235" s="30">
        <v>45669</v>
      </c>
      <c r="C235">
        <v>166022</v>
      </c>
      <c r="D235" s="31">
        <v>4180</v>
      </c>
      <c r="E235" s="31">
        <v>668.8</v>
      </c>
      <c r="F235" t="s">
        <v>33</v>
      </c>
      <c r="G235">
        <v>1260</v>
      </c>
      <c r="H235" t="s">
        <v>14</v>
      </c>
      <c r="I235" t="s">
        <v>34</v>
      </c>
      <c r="J235" t="s">
        <v>11</v>
      </c>
      <c r="K235" s="34">
        <f t="shared" si="12"/>
        <v>137530.88</v>
      </c>
      <c r="L235" s="29">
        <f>IF(I235="Product",IF(K235/'Commission Rate and Quota'!$D$5&lt;0.5,'Commission Rate and Quota'!$D$11,IF(K235/'Commission Rate and Quota'!$D$5&lt;0.75,'Commission Rate and Quota'!$D$12,IF(K235/'Commission Rate and Quota'!$D$5&lt;0.9,'Commission Rate and Quota'!$D$13,IF('Data (1 &amp; 2)'!K254/'Commission Rate and Quota'!$D$5&lt;1,'Commission Rate and Quota'!$D$14,IF('Data (1 &amp; 2)'!K254/'Commission Rate and Quota'!$D$5&lt;1.25,'Commission Rate and Quota'!$D$15,'Commission Rate and Quota'!$D$16))))),IF(K235/'Commission Rate and Quota'!$E$5&lt;0.5,'Commission Rate and Quota'!$E$11,IF(K235/'Commission Rate and Quota'!$E$5&lt;0.75,'Commission Rate and Quota'!$E$12,IF(K235/'Commission Rate and Quota'!$E$5&lt;0.9,'Commission Rate and Quota'!$E$13,IF(K235/'Commission Rate and Quota'!$E$5&lt;1,'Commission Rate and Quota'!$E$14,IF(K235/'Commission Rate and Quota'!$E$5&lt;1.25,'Commission Rate and Quota'!$E$15,'Commission Rate and Quota'!$E$16))))))</f>
        <v>7.0000000000000007E-2</v>
      </c>
      <c r="M235" s="34">
        <f t="shared" si="10"/>
        <v>292.60000000000002</v>
      </c>
      <c r="AE235" t="s">
        <v>300</v>
      </c>
      <c r="AF235">
        <v>2</v>
      </c>
      <c r="AG235">
        <v>5696.91</v>
      </c>
      <c r="AH235">
        <v>640.79999999999995</v>
      </c>
      <c r="AI235">
        <v>284.84549999999996</v>
      </c>
      <c r="AJ235" s="29">
        <f>Table1[[#This Row],[Sum of Margin]]/Table1[[#This Row],[Sum of Revenue]]</f>
        <v>0.1124820297319073</v>
      </c>
      <c r="AK235" s="31">
        <f>Table1[[#This Row],[Sum of Margin]]-Table1[[#This Row],[Sum of Commission Earned]]</f>
        <v>355.9545</v>
      </c>
    </row>
    <row r="236" spans="1:37" x14ac:dyDescent="0.25">
      <c r="A236" t="s">
        <v>249</v>
      </c>
      <c r="B236" s="30">
        <v>45673</v>
      </c>
      <c r="C236">
        <v>167620</v>
      </c>
      <c r="D236" s="31">
        <v>14490</v>
      </c>
      <c r="E236" s="31">
        <v>2604.96</v>
      </c>
      <c r="F236" t="s">
        <v>33</v>
      </c>
      <c r="G236">
        <v>1260</v>
      </c>
      <c r="H236" t="s">
        <v>14</v>
      </c>
      <c r="I236" t="s">
        <v>34</v>
      </c>
      <c r="J236" t="s">
        <v>11</v>
      </c>
      <c r="K236" s="34">
        <f t="shared" si="12"/>
        <v>152020.88</v>
      </c>
      <c r="L236" s="29">
        <f>IF(I236="Product",IF(K236/'Commission Rate and Quota'!$D$5&lt;0.5,'Commission Rate and Quota'!$D$11,IF(K236/'Commission Rate and Quota'!$D$5&lt;0.75,'Commission Rate and Quota'!$D$12,IF(K236/'Commission Rate and Quota'!$D$5&lt;0.9,'Commission Rate and Quota'!$D$13,IF('Data (1 &amp; 2)'!K255/'Commission Rate and Quota'!$D$5&lt;1,'Commission Rate and Quota'!$D$14,IF('Data (1 &amp; 2)'!K255/'Commission Rate and Quota'!$D$5&lt;1.25,'Commission Rate and Quota'!$D$15,'Commission Rate and Quota'!$D$16))))),IF(K236/'Commission Rate and Quota'!$E$5&lt;0.5,'Commission Rate and Quota'!$E$11,IF(K236/'Commission Rate and Quota'!$E$5&lt;0.75,'Commission Rate and Quota'!$E$12,IF(K236/'Commission Rate and Quota'!$E$5&lt;0.9,'Commission Rate and Quota'!$E$13,IF(K236/'Commission Rate and Quota'!$E$5&lt;1,'Commission Rate and Quota'!$E$14,IF(K236/'Commission Rate and Quota'!$E$5&lt;1.25,'Commission Rate and Quota'!$E$15,'Commission Rate and Quota'!$E$16))))))</f>
        <v>7.0000000000000007E-2</v>
      </c>
      <c r="M236" s="34">
        <f t="shared" si="10"/>
        <v>1014.3000000000001</v>
      </c>
      <c r="AE236" t="s">
        <v>299</v>
      </c>
      <c r="AF236">
        <v>2</v>
      </c>
      <c r="AG236">
        <v>5696.91</v>
      </c>
      <c r="AH236">
        <v>640.79999999999995</v>
      </c>
      <c r="AI236">
        <v>284.84549999999996</v>
      </c>
      <c r="AJ236" s="29">
        <f>Table1[[#This Row],[Sum of Margin]]/Table1[[#This Row],[Sum of Revenue]]</f>
        <v>0.1124820297319073</v>
      </c>
      <c r="AK236" s="31">
        <f>Table1[[#This Row],[Sum of Margin]]-Table1[[#This Row],[Sum of Commission Earned]]</f>
        <v>355.9545</v>
      </c>
    </row>
    <row r="237" spans="1:37" x14ac:dyDescent="0.25">
      <c r="A237" t="s">
        <v>275</v>
      </c>
      <c r="B237" s="30">
        <v>45696</v>
      </c>
      <c r="C237">
        <v>170594</v>
      </c>
      <c r="D237" s="31">
        <v>10172.870000000001</v>
      </c>
      <c r="E237" s="31">
        <v>1073.4100000000001</v>
      </c>
      <c r="F237" t="s">
        <v>33</v>
      </c>
      <c r="G237">
        <v>1260</v>
      </c>
      <c r="H237" t="s">
        <v>14</v>
      </c>
      <c r="I237" t="s">
        <v>34</v>
      </c>
      <c r="J237" t="s">
        <v>11</v>
      </c>
      <c r="K237" s="34">
        <f t="shared" si="12"/>
        <v>162193.75</v>
      </c>
      <c r="L237" s="29">
        <f>IF(I237="Product",IF(K237/'Commission Rate and Quota'!$D$5&lt;0.5,'Commission Rate and Quota'!$D$11,IF(K237/'Commission Rate and Quota'!$D$5&lt;0.75,'Commission Rate and Quota'!$D$12,IF(K237/'Commission Rate and Quota'!$D$5&lt;0.9,'Commission Rate and Quota'!$D$13,IF('Data (1 &amp; 2)'!K256/'Commission Rate and Quota'!$D$5&lt;1,'Commission Rate and Quota'!$D$14,IF('Data (1 &amp; 2)'!K256/'Commission Rate and Quota'!$D$5&lt;1.25,'Commission Rate and Quota'!$D$15,'Commission Rate and Quota'!$D$16))))),IF(K237/'Commission Rate and Quota'!$E$5&lt;0.5,'Commission Rate and Quota'!$E$11,IF(K237/'Commission Rate and Quota'!$E$5&lt;0.75,'Commission Rate and Quota'!$E$12,IF(K237/'Commission Rate and Quota'!$E$5&lt;0.9,'Commission Rate and Quota'!$E$13,IF(K237/'Commission Rate and Quota'!$E$5&lt;1,'Commission Rate and Quota'!$E$14,IF(K237/'Commission Rate and Quota'!$E$5&lt;1.25,'Commission Rate and Quota'!$E$15,'Commission Rate and Quota'!$E$16))))))</f>
        <v>7.0000000000000007E-2</v>
      </c>
      <c r="M237" s="34">
        <f t="shared" si="10"/>
        <v>712.10090000000014</v>
      </c>
      <c r="AE237" t="s">
        <v>261</v>
      </c>
      <c r="AF237">
        <v>3</v>
      </c>
      <c r="AG237">
        <v>3979.3</v>
      </c>
      <c r="AH237">
        <v>347.61</v>
      </c>
      <c r="AI237">
        <v>198.965</v>
      </c>
      <c r="AJ237" s="29">
        <f>Table1[[#This Row],[Sum of Margin]]/Table1[[#This Row],[Sum of Revenue]]</f>
        <v>8.7354559847209301E-2</v>
      </c>
      <c r="AK237" s="31">
        <f>Table1[[#This Row],[Sum of Margin]]-Table1[[#This Row],[Sum of Commission Earned]]</f>
        <v>148.64500000000001</v>
      </c>
    </row>
    <row r="238" spans="1:37" x14ac:dyDescent="0.25">
      <c r="A238" t="s">
        <v>183</v>
      </c>
      <c r="B238" s="30">
        <v>45703</v>
      </c>
      <c r="C238">
        <v>166022</v>
      </c>
      <c r="D238" s="31">
        <v>3994.45</v>
      </c>
      <c r="E238" s="31">
        <v>399.41</v>
      </c>
      <c r="F238" t="s">
        <v>33</v>
      </c>
      <c r="G238">
        <v>1260</v>
      </c>
      <c r="H238" t="s">
        <v>14</v>
      </c>
      <c r="I238" t="s">
        <v>34</v>
      </c>
      <c r="J238" t="s">
        <v>11</v>
      </c>
      <c r="K238" s="34">
        <f t="shared" si="12"/>
        <v>166188.20000000001</v>
      </c>
      <c r="L238" s="29">
        <f>IF(I238="Product",IF(K238/'Commission Rate and Quota'!$D$5&lt;0.5,'Commission Rate and Quota'!$D$11,IF(K238/'Commission Rate and Quota'!$D$5&lt;0.75,'Commission Rate and Quota'!$D$12,IF(K238/'Commission Rate and Quota'!$D$5&lt;0.9,'Commission Rate and Quota'!$D$13,IF('Data (1 &amp; 2)'!K257/'Commission Rate and Quota'!$D$5&lt;1,'Commission Rate and Quota'!$D$14,IF('Data (1 &amp; 2)'!K257/'Commission Rate and Quota'!$D$5&lt;1.25,'Commission Rate and Quota'!$D$15,'Commission Rate and Quota'!$D$16))))),IF(K238/'Commission Rate and Quota'!$E$5&lt;0.5,'Commission Rate and Quota'!$E$11,IF(K238/'Commission Rate and Quota'!$E$5&lt;0.75,'Commission Rate and Quota'!$E$12,IF(K238/'Commission Rate and Quota'!$E$5&lt;0.9,'Commission Rate and Quota'!$E$13,IF(K238/'Commission Rate and Quota'!$E$5&lt;1,'Commission Rate and Quota'!$E$14,IF(K238/'Commission Rate and Quota'!$E$5&lt;1.25,'Commission Rate and Quota'!$E$15,'Commission Rate and Quota'!$E$16))))))</f>
        <v>7.0000000000000007E-2</v>
      </c>
      <c r="M238" s="34">
        <f t="shared" si="10"/>
        <v>279.61150000000004</v>
      </c>
      <c r="AE238" t="s">
        <v>262</v>
      </c>
      <c r="AF238">
        <v>2</v>
      </c>
      <c r="AG238">
        <v>973.47</v>
      </c>
      <c r="AH238">
        <v>0</v>
      </c>
      <c r="AI238">
        <v>48.673499999999997</v>
      </c>
      <c r="AJ238" s="29">
        <f>Table1[[#This Row],[Sum of Margin]]/Table1[[#This Row],[Sum of Revenue]]</f>
        <v>0</v>
      </c>
      <c r="AK238" s="31">
        <f>Table1[[#This Row],[Sum of Margin]]-Table1[[#This Row],[Sum of Commission Earned]]</f>
        <v>-48.673499999999997</v>
      </c>
    </row>
    <row r="239" spans="1:37" x14ac:dyDescent="0.25">
      <c r="A239" t="s">
        <v>41</v>
      </c>
      <c r="B239" s="30">
        <v>45711</v>
      </c>
      <c r="C239">
        <v>33490</v>
      </c>
      <c r="D239" s="31">
        <v>10696</v>
      </c>
      <c r="E239" s="31">
        <v>1176</v>
      </c>
      <c r="F239" t="s">
        <v>33</v>
      </c>
      <c r="G239">
        <v>1260</v>
      </c>
      <c r="H239" t="s">
        <v>14</v>
      </c>
      <c r="I239" t="s">
        <v>34</v>
      </c>
      <c r="J239" t="s">
        <v>11</v>
      </c>
      <c r="K239" s="34">
        <f t="shared" si="12"/>
        <v>176884.2</v>
      </c>
      <c r="L239" s="29">
        <f>IF(I239="Product",IF(K239/'Commission Rate and Quota'!$D$5&lt;0.5,'Commission Rate and Quota'!$D$11,IF(K239/'Commission Rate and Quota'!$D$5&lt;0.75,'Commission Rate and Quota'!$D$12,IF(K239/'Commission Rate and Quota'!$D$5&lt;0.9,'Commission Rate and Quota'!$D$13,IF('Data (1 &amp; 2)'!K258/'Commission Rate and Quota'!$D$5&lt;1,'Commission Rate and Quota'!$D$14,IF('Data (1 &amp; 2)'!K258/'Commission Rate and Quota'!$D$5&lt;1.25,'Commission Rate and Quota'!$D$15,'Commission Rate and Quota'!$D$16))))),IF(K239/'Commission Rate and Quota'!$E$5&lt;0.5,'Commission Rate and Quota'!$E$11,IF(K239/'Commission Rate and Quota'!$E$5&lt;0.75,'Commission Rate and Quota'!$E$12,IF(K239/'Commission Rate and Quota'!$E$5&lt;0.9,'Commission Rate and Quota'!$E$13,IF(K239/'Commission Rate and Quota'!$E$5&lt;1,'Commission Rate and Quota'!$E$14,IF(K239/'Commission Rate and Quota'!$E$5&lt;1.25,'Commission Rate and Quota'!$E$15,'Commission Rate and Quota'!$E$16))))))</f>
        <v>7.0000000000000007E-2</v>
      </c>
      <c r="M239" s="34">
        <f t="shared" si="10"/>
        <v>748.72</v>
      </c>
      <c r="AE239" t="s">
        <v>71</v>
      </c>
      <c r="AF239">
        <v>1</v>
      </c>
      <c r="AG239">
        <v>2622.87</v>
      </c>
      <c r="AH239">
        <v>0</v>
      </c>
      <c r="AI239">
        <v>131.14349999999999</v>
      </c>
      <c r="AJ239" s="29">
        <f>Table1[[#This Row],[Sum of Margin]]/Table1[[#This Row],[Sum of Revenue]]</f>
        <v>0</v>
      </c>
      <c r="AK239" s="31">
        <f>Table1[[#This Row],[Sum of Margin]]-Table1[[#This Row],[Sum of Commission Earned]]</f>
        <v>-131.14349999999999</v>
      </c>
    </row>
    <row r="240" spans="1:37" x14ac:dyDescent="0.25">
      <c r="A240" t="s">
        <v>42</v>
      </c>
      <c r="B240" s="30">
        <v>45714</v>
      </c>
      <c r="C240">
        <v>33490</v>
      </c>
      <c r="D240" s="31">
        <v>597.03</v>
      </c>
      <c r="E240" s="31">
        <v>89.57</v>
      </c>
      <c r="F240" t="s">
        <v>33</v>
      </c>
      <c r="G240">
        <v>1260</v>
      </c>
      <c r="H240" t="s">
        <v>14</v>
      </c>
      <c r="I240" t="s">
        <v>34</v>
      </c>
      <c r="J240" t="s">
        <v>11</v>
      </c>
      <c r="K240" s="34">
        <f t="shared" si="12"/>
        <v>177481.23</v>
      </c>
      <c r="L240" s="29">
        <f>IF(I240="Product",IF(K240/'Commission Rate and Quota'!$D$5&lt;0.5,'Commission Rate and Quota'!$D$11,IF(K240/'Commission Rate and Quota'!$D$5&lt;0.75,'Commission Rate and Quota'!$D$12,IF(K240/'Commission Rate and Quota'!$D$5&lt;0.9,'Commission Rate and Quota'!$D$13,IF('Data (1 &amp; 2)'!K259/'Commission Rate and Quota'!$D$5&lt;1,'Commission Rate and Quota'!$D$14,IF('Data (1 &amp; 2)'!K259/'Commission Rate and Quota'!$D$5&lt;1.25,'Commission Rate and Quota'!$D$15,'Commission Rate and Quota'!$D$16))))),IF(K240/'Commission Rate and Quota'!$E$5&lt;0.5,'Commission Rate and Quota'!$E$11,IF(K240/'Commission Rate and Quota'!$E$5&lt;0.75,'Commission Rate and Quota'!$E$12,IF(K240/'Commission Rate and Quota'!$E$5&lt;0.9,'Commission Rate and Quota'!$E$13,IF(K240/'Commission Rate and Quota'!$E$5&lt;1,'Commission Rate and Quota'!$E$14,IF(K240/'Commission Rate and Quota'!$E$5&lt;1.25,'Commission Rate and Quota'!$E$15,'Commission Rate and Quota'!$E$16))))))</f>
        <v>7.0000000000000007E-2</v>
      </c>
      <c r="M240" s="34">
        <f t="shared" si="10"/>
        <v>41.792100000000005</v>
      </c>
      <c r="AE240" t="s">
        <v>72</v>
      </c>
      <c r="AF240">
        <v>1</v>
      </c>
      <c r="AG240">
        <v>1333.1</v>
      </c>
      <c r="AH240">
        <v>0</v>
      </c>
      <c r="AI240">
        <v>66.655000000000001</v>
      </c>
      <c r="AJ240" s="29">
        <f>Table1[[#This Row],[Sum of Margin]]/Table1[[#This Row],[Sum of Revenue]]</f>
        <v>0</v>
      </c>
      <c r="AK240" s="31">
        <f>Table1[[#This Row],[Sum of Margin]]-Table1[[#This Row],[Sum of Commission Earned]]</f>
        <v>-66.655000000000001</v>
      </c>
    </row>
    <row r="241" spans="1:37" x14ac:dyDescent="0.25">
      <c r="A241" t="s">
        <v>42</v>
      </c>
      <c r="B241" s="30">
        <v>45714</v>
      </c>
      <c r="C241">
        <v>33490</v>
      </c>
      <c r="D241" s="31">
        <v>44.78</v>
      </c>
      <c r="E241" s="31">
        <v>0</v>
      </c>
      <c r="F241" t="s">
        <v>33</v>
      </c>
      <c r="G241">
        <v>1260</v>
      </c>
      <c r="H241" t="s">
        <v>14</v>
      </c>
      <c r="I241" t="s">
        <v>34</v>
      </c>
      <c r="J241" t="s">
        <v>11</v>
      </c>
      <c r="K241" s="34">
        <f t="shared" si="12"/>
        <v>177526.01</v>
      </c>
      <c r="L241" s="29">
        <f>IF(I241="Product",IF(K241/'Commission Rate and Quota'!$D$5&lt;0.5,'Commission Rate and Quota'!$D$11,IF(K241/'Commission Rate and Quota'!$D$5&lt;0.75,'Commission Rate and Quota'!$D$12,IF(K241/'Commission Rate and Quota'!$D$5&lt;0.9,'Commission Rate and Quota'!$D$13,IF('Data (1 &amp; 2)'!K260/'Commission Rate and Quota'!$D$5&lt;1,'Commission Rate and Quota'!$D$14,IF('Data (1 &amp; 2)'!K260/'Commission Rate and Quota'!$D$5&lt;1.25,'Commission Rate and Quota'!$D$15,'Commission Rate and Quota'!$D$16))))),IF(K241/'Commission Rate and Quota'!$E$5&lt;0.5,'Commission Rate and Quota'!$E$11,IF(K241/'Commission Rate and Quota'!$E$5&lt;0.75,'Commission Rate and Quota'!$E$12,IF(K241/'Commission Rate and Quota'!$E$5&lt;0.9,'Commission Rate and Quota'!$E$13,IF(K241/'Commission Rate and Quota'!$E$5&lt;1,'Commission Rate and Quota'!$E$14,IF(K241/'Commission Rate and Quota'!$E$5&lt;1.25,'Commission Rate and Quota'!$E$15,'Commission Rate and Quota'!$E$16))))))</f>
        <v>7.0000000000000007E-2</v>
      </c>
      <c r="M241" s="34">
        <f t="shared" si="10"/>
        <v>3.1346000000000003</v>
      </c>
      <c r="AE241" t="s">
        <v>73</v>
      </c>
      <c r="AF241">
        <v>1</v>
      </c>
      <c r="AG241">
        <v>2050</v>
      </c>
      <c r="AH241">
        <v>0</v>
      </c>
      <c r="AI241">
        <v>102.5</v>
      </c>
      <c r="AJ241" s="29">
        <f>Table1[[#This Row],[Sum of Margin]]/Table1[[#This Row],[Sum of Revenue]]</f>
        <v>0</v>
      </c>
      <c r="AK241" s="31">
        <f>Table1[[#This Row],[Sum of Margin]]-Table1[[#This Row],[Sum of Commission Earned]]</f>
        <v>-102.5</v>
      </c>
    </row>
    <row r="242" spans="1:37" x14ac:dyDescent="0.25">
      <c r="A242" t="s">
        <v>175</v>
      </c>
      <c r="B242" s="30">
        <v>45723</v>
      </c>
      <c r="C242">
        <v>126279</v>
      </c>
      <c r="D242" s="31">
        <v>46500</v>
      </c>
      <c r="E242" s="31">
        <v>2054.25</v>
      </c>
      <c r="F242" t="s">
        <v>33</v>
      </c>
      <c r="G242">
        <v>1260</v>
      </c>
      <c r="H242" t="s">
        <v>14</v>
      </c>
      <c r="I242" t="s">
        <v>34</v>
      </c>
      <c r="J242" t="s">
        <v>11</v>
      </c>
      <c r="K242" s="34">
        <f t="shared" si="12"/>
        <v>224026.01</v>
      </c>
      <c r="L242" s="29">
        <f>IF(I242="Product",IF(K242/'Commission Rate and Quota'!$D$5&lt;0.5,'Commission Rate and Quota'!$D$11,IF(K242/'Commission Rate and Quota'!$D$5&lt;0.75,'Commission Rate and Quota'!$D$12,IF(K242/'Commission Rate and Quota'!$D$5&lt;0.9,'Commission Rate and Quota'!$D$13,IF('Data (1 &amp; 2)'!K261/'Commission Rate and Quota'!$D$5&lt;1,'Commission Rate and Quota'!$D$14,IF('Data (1 &amp; 2)'!K261/'Commission Rate and Quota'!$D$5&lt;1.25,'Commission Rate and Quota'!$D$15,'Commission Rate and Quota'!$D$16))))),IF(K242/'Commission Rate and Quota'!$E$5&lt;0.5,'Commission Rate and Quota'!$E$11,IF(K242/'Commission Rate and Quota'!$E$5&lt;0.75,'Commission Rate and Quota'!$E$12,IF(K242/'Commission Rate and Quota'!$E$5&lt;0.9,'Commission Rate and Quota'!$E$13,IF(K242/'Commission Rate and Quota'!$E$5&lt;1,'Commission Rate and Quota'!$E$14,IF(K242/'Commission Rate and Quota'!$E$5&lt;1.25,'Commission Rate and Quota'!$E$15,'Commission Rate and Quota'!$E$16))))))</f>
        <v>7.0000000000000007E-2</v>
      </c>
      <c r="M242" s="34">
        <f t="shared" si="10"/>
        <v>3255.0000000000005</v>
      </c>
      <c r="AE242" t="s">
        <v>39</v>
      </c>
      <c r="AF242">
        <v>1</v>
      </c>
      <c r="AG242">
        <v>4620</v>
      </c>
      <c r="AH242">
        <v>0</v>
      </c>
      <c r="AI242">
        <v>231</v>
      </c>
      <c r="AJ242" s="29">
        <f>Table1[[#This Row],[Sum of Margin]]/Table1[[#This Row],[Sum of Revenue]]</f>
        <v>0</v>
      </c>
      <c r="AK242" s="31">
        <f>Table1[[#This Row],[Sum of Margin]]-Table1[[#This Row],[Sum of Commission Earned]]</f>
        <v>-231</v>
      </c>
    </row>
    <row r="243" spans="1:37" x14ac:dyDescent="0.25">
      <c r="A243" t="s">
        <v>175</v>
      </c>
      <c r="B243" s="30">
        <v>45723</v>
      </c>
      <c r="C243">
        <v>126279</v>
      </c>
      <c r="D243" s="31">
        <v>3487.5</v>
      </c>
      <c r="E243" s="31">
        <v>0</v>
      </c>
      <c r="F243" t="s">
        <v>33</v>
      </c>
      <c r="G243">
        <v>1260</v>
      </c>
      <c r="H243" t="s">
        <v>14</v>
      </c>
      <c r="I243" t="s">
        <v>34</v>
      </c>
      <c r="J243" t="s">
        <v>11</v>
      </c>
      <c r="K243" s="34">
        <f t="shared" si="12"/>
        <v>227513.51</v>
      </c>
      <c r="L243" s="29">
        <f>IF(I243="Product",IF(K243/'Commission Rate and Quota'!$D$5&lt;0.5,'Commission Rate and Quota'!$D$11,IF(K243/'Commission Rate and Quota'!$D$5&lt;0.75,'Commission Rate and Quota'!$D$12,IF(K243/'Commission Rate and Quota'!$D$5&lt;0.9,'Commission Rate and Quota'!$D$13,IF('Data (1 &amp; 2)'!K262/'Commission Rate and Quota'!$D$5&lt;1,'Commission Rate and Quota'!$D$14,IF('Data (1 &amp; 2)'!K262/'Commission Rate and Quota'!$D$5&lt;1.25,'Commission Rate and Quota'!$D$15,'Commission Rate and Quota'!$D$16))))),IF(K243/'Commission Rate and Quota'!$E$5&lt;0.5,'Commission Rate and Quota'!$E$11,IF(K243/'Commission Rate and Quota'!$E$5&lt;0.75,'Commission Rate and Quota'!$E$12,IF(K243/'Commission Rate and Quota'!$E$5&lt;0.9,'Commission Rate and Quota'!$E$13,IF(K243/'Commission Rate and Quota'!$E$5&lt;1,'Commission Rate and Quota'!$E$14,IF(K243/'Commission Rate and Quota'!$E$5&lt;1.25,'Commission Rate and Quota'!$E$15,'Commission Rate and Quota'!$E$16))))))</f>
        <v>7.0000000000000007E-2</v>
      </c>
      <c r="M243" s="34">
        <f t="shared" si="10"/>
        <v>244.12500000000003</v>
      </c>
      <c r="AE243" t="s">
        <v>75</v>
      </c>
      <c r="AF243">
        <v>4</v>
      </c>
      <c r="AG243">
        <v>186428.15</v>
      </c>
      <c r="AH243">
        <v>16941.650000000001</v>
      </c>
      <c r="AI243">
        <v>9321.4074999999993</v>
      </c>
      <c r="AJ243" s="29">
        <f>Table1[[#This Row],[Sum of Margin]]/Table1[[#This Row],[Sum of Revenue]]</f>
        <v>9.0874956384001032E-2</v>
      </c>
      <c r="AK243" s="31">
        <f>Table1[[#This Row],[Sum of Margin]]-Table1[[#This Row],[Sum of Commission Earned]]</f>
        <v>7620.2425000000021</v>
      </c>
    </row>
    <row r="244" spans="1:37" x14ac:dyDescent="0.25">
      <c r="A244" t="s">
        <v>176</v>
      </c>
      <c r="B244" s="30">
        <v>45723</v>
      </c>
      <c r="C244">
        <v>126279</v>
      </c>
      <c r="D244" s="31">
        <v>750</v>
      </c>
      <c r="E244" s="31">
        <v>37.5</v>
      </c>
      <c r="F244" t="s">
        <v>33</v>
      </c>
      <c r="G244">
        <v>1260</v>
      </c>
      <c r="H244" t="s">
        <v>14</v>
      </c>
      <c r="I244" t="s">
        <v>34</v>
      </c>
      <c r="J244" t="s">
        <v>11</v>
      </c>
      <c r="K244" s="34">
        <f t="shared" si="12"/>
        <v>228263.51</v>
      </c>
      <c r="L244" s="29">
        <f>IF(I244="Product",IF(K244/'Commission Rate and Quota'!$D$5&lt;0.5,'Commission Rate and Quota'!$D$11,IF(K244/'Commission Rate and Quota'!$D$5&lt;0.75,'Commission Rate and Quota'!$D$12,IF(K244/'Commission Rate and Quota'!$D$5&lt;0.9,'Commission Rate and Quota'!$D$13,IF('Data (1 &amp; 2)'!K263/'Commission Rate and Quota'!$D$5&lt;1,'Commission Rate and Quota'!$D$14,IF('Data (1 &amp; 2)'!K263/'Commission Rate and Quota'!$D$5&lt;1.25,'Commission Rate and Quota'!$D$15,'Commission Rate and Quota'!$D$16))))),IF(K244/'Commission Rate and Quota'!$E$5&lt;0.5,'Commission Rate and Quota'!$E$11,IF(K244/'Commission Rate and Quota'!$E$5&lt;0.75,'Commission Rate and Quota'!$E$12,IF(K244/'Commission Rate and Quota'!$E$5&lt;0.9,'Commission Rate and Quota'!$E$13,IF(K244/'Commission Rate and Quota'!$E$5&lt;1,'Commission Rate and Quota'!$E$14,IF(K244/'Commission Rate and Quota'!$E$5&lt;1.25,'Commission Rate and Quota'!$E$15,'Commission Rate and Quota'!$E$16))))))</f>
        <v>7.0000000000000007E-2</v>
      </c>
      <c r="M244" s="34">
        <f t="shared" si="10"/>
        <v>52.500000000000007</v>
      </c>
      <c r="AE244" t="s">
        <v>303</v>
      </c>
      <c r="AF244">
        <v>3</v>
      </c>
      <c r="AG244">
        <v>3723.6099999999997</v>
      </c>
      <c r="AH244">
        <v>474.43</v>
      </c>
      <c r="AI244">
        <v>186.18049999999999</v>
      </c>
      <c r="AJ244" s="29">
        <f>Table1[[#This Row],[Sum of Margin]]/Table1[[#This Row],[Sum of Revenue]]</f>
        <v>0.12741130247260052</v>
      </c>
      <c r="AK244" s="31">
        <f>Table1[[#This Row],[Sum of Margin]]-Table1[[#This Row],[Sum of Commission Earned]]</f>
        <v>288.24950000000001</v>
      </c>
    </row>
    <row r="245" spans="1:37" x14ac:dyDescent="0.25">
      <c r="A245" t="s">
        <v>145</v>
      </c>
      <c r="B245" s="30">
        <v>45728</v>
      </c>
      <c r="C245">
        <v>69609</v>
      </c>
      <c r="D245" s="31">
        <v>40600</v>
      </c>
      <c r="E245" s="31">
        <v>4060</v>
      </c>
      <c r="F245" t="s">
        <v>33</v>
      </c>
      <c r="G245">
        <v>1260</v>
      </c>
      <c r="H245" t="s">
        <v>14</v>
      </c>
      <c r="I245" t="s">
        <v>34</v>
      </c>
      <c r="J245" t="s">
        <v>11</v>
      </c>
      <c r="K245" s="34">
        <f t="shared" si="12"/>
        <v>268863.51</v>
      </c>
      <c r="L245" s="29">
        <f>IF(I245="Product",IF(K245/'Commission Rate and Quota'!$D$5&lt;0.5,'Commission Rate and Quota'!$D$11,IF(K245/'Commission Rate and Quota'!$D$5&lt;0.75,'Commission Rate and Quota'!$D$12,IF(K245/'Commission Rate and Quota'!$D$5&lt;0.9,'Commission Rate and Quota'!$D$13,IF('Data (1 &amp; 2)'!K264/'Commission Rate and Quota'!$D$5&lt;1,'Commission Rate and Quota'!$D$14,IF('Data (1 &amp; 2)'!K264/'Commission Rate and Quota'!$D$5&lt;1.25,'Commission Rate and Quota'!$D$15,'Commission Rate and Quota'!$D$16))))),IF(K245/'Commission Rate and Quota'!$E$5&lt;0.5,'Commission Rate and Quota'!$E$11,IF(K245/'Commission Rate and Quota'!$E$5&lt;0.75,'Commission Rate and Quota'!$E$12,IF(K245/'Commission Rate and Quota'!$E$5&lt;0.9,'Commission Rate and Quota'!$E$13,IF(K245/'Commission Rate and Quota'!$E$5&lt;1,'Commission Rate and Quota'!$E$14,IF(K245/'Commission Rate and Quota'!$E$5&lt;1.25,'Commission Rate and Quota'!$E$15,'Commission Rate and Quota'!$E$16))))))</f>
        <v>7.0000000000000007E-2</v>
      </c>
      <c r="M245" s="34">
        <f t="shared" si="10"/>
        <v>2842.0000000000005</v>
      </c>
      <c r="AE245" t="s">
        <v>74</v>
      </c>
      <c r="AF245">
        <v>1</v>
      </c>
      <c r="AG245">
        <v>1616.89</v>
      </c>
      <c r="AH245">
        <v>0</v>
      </c>
      <c r="AI245">
        <v>80.844500000000011</v>
      </c>
      <c r="AJ245" s="29">
        <f>Table1[[#This Row],[Sum of Margin]]/Table1[[#This Row],[Sum of Revenue]]</f>
        <v>0</v>
      </c>
      <c r="AK245" s="31">
        <f>Table1[[#This Row],[Sum of Margin]]-Table1[[#This Row],[Sum of Commission Earned]]</f>
        <v>-80.844500000000011</v>
      </c>
    </row>
    <row r="246" spans="1:37" x14ac:dyDescent="0.25">
      <c r="A246" t="s">
        <v>145</v>
      </c>
      <c r="B246" s="30">
        <v>45728</v>
      </c>
      <c r="C246">
        <v>69609</v>
      </c>
      <c r="D246" s="31">
        <v>9338.7999999999993</v>
      </c>
      <c r="E246" s="31">
        <v>933.8</v>
      </c>
      <c r="F246" t="s">
        <v>33</v>
      </c>
      <c r="G246">
        <v>1260</v>
      </c>
      <c r="H246" t="s">
        <v>14</v>
      </c>
      <c r="I246" t="s">
        <v>34</v>
      </c>
      <c r="J246" t="s">
        <v>11</v>
      </c>
      <c r="K246" s="34">
        <f t="shared" si="12"/>
        <v>278202.31</v>
      </c>
      <c r="L246" s="29">
        <f>IF(I246="Product",IF(K246/'Commission Rate and Quota'!$D$5&lt;0.5,'Commission Rate and Quota'!$D$11,IF(K246/'Commission Rate and Quota'!$D$5&lt;0.75,'Commission Rate and Quota'!$D$12,IF(K246/'Commission Rate and Quota'!$D$5&lt;0.9,'Commission Rate and Quota'!$D$13,IF('Data (1 &amp; 2)'!K265/'Commission Rate and Quota'!$D$5&lt;1,'Commission Rate and Quota'!$D$14,IF('Data (1 &amp; 2)'!K265/'Commission Rate and Quota'!$D$5&lt;1.25,'Commission Rate and Quota'!$D$15,'Commission Rate and Quota'!$D$16))))),IF(K246/'Commission Rate and Quota'!$E$5&lt;0.5,'Commission Rate and Quota'!$E$11,IF(K246/'Commission Rate and Quota'!$E$5&lt;0.75,'Commission Rate and Quota'!$E$12,IF(K246/'Commission Rate and Quota'!$E$5&lt;0.9,'Commission Rate and Quota'!$E$13,IF(K246/'Commission Rate and Quota'!$E$5&lt;1,'Commission Rate and Quota'!$E$14,IF(K246/'Commission Rate and Quota'!$E$5&lt;1.25,'Commission Rate and Quota'!$E$15,'Commission Rate and Quota'!$E$16))))))</f>
        <v>7.0000000000000007E-2</v>
      </c>
      <c r="M246" s="34">
        <f t="shared" si="10"/>
        <v>653.71600000000001</v>
      </c>
      <c r="AE246">
        <v>6.9999999999999993E-2</v>
      </c>
      <c r="AF246">
        <v>7</v>
      </c>
      <c r="AG246">
        <v>200097.63</v>
      </c>
      <c r="AH246">
        <v>12788.96</v>
      </c>
      <c r="AI246">
        <v>14006.834099999996</v>
      </c>
      <c r="AJ246" s="29">
        <f>Table1[[#This Row],[Sum of Margin]]/Table1[[#This Row],[Sum of Revenue]]</f>
        <v>6.3913600575878873E-2</v>
      </c>
      <c r="AK246" s="31">
        <f>Table1[[#This Row],[Sum of Margin]]-Table1[[#This Row],[Sum of Commission Earned]]</f>
        <v>-1217.8740999999973</v>
      </c>
    </row>
    <row r="247" spans="1:37" x14ac:dyDescent="0.25">
      <c r="A247" t="s">
        <v>145</v>
      </c>
      <c r="B247" s="30">
        <v>45728</v>
      </c>
      <c r="C247">
        <v>69609</v>
      </c>
      <c r="D247" s="31">
        <v>3045</v>
      </c>
      <c r="E247" s="31">
        <v>0</v>
      </c>
      <c r="F247" t="s">
        <v>33</v>
      </c>
      <c r="G247">
        <v>1260</v>
      </c>
      <c r="H247" t="s">
        <v>14</v>
      </c>
      <c r="I247" t="s">
        <v>34</v>
      </c>
      <c r="J247" t="s">
        <v>11</v>
      </c>
      <c r="K247" s="34">
        <f t="shared" si="12"/>
        <v>281247.31</v>
      </c>
      <c r="L247" s="29">
        <f>IF(I247="Product",IF(K247/'Commission Rate and Quota'!$D$5&lt;0.5,'Commission Rate and Quota'!$D$11,IF(K247/'Commission Rate and Quota'!$D$5&lt;0.75,'Commission Rate and Quota'!$D$12,IF(K247/'Commission Rate and Quota'!$D$5&lt;0.9,'Commission Rate and Quota'!$D$13,IF('Data (1 &amp; 2)'!K266/'Commission Rate and Quota'!$D$5&lt;1,'Commission Rate and Quota'!$D$14,IF('Data (1 &amp; 2)'!K266/'Commission Rate and Quota'!$D$5&lt;1.25,'Commission Rate and Quota'!$D$15,'Commission Rate and Quota'!$D$16))))),IF(K247/'Commission Rate and Quota'!$E$5&lt;0.5,'Commission Rate and Quota'!$E$11,IF(K247/'Commission Rate and Quota'!$E$5&lt;0.75,'Commission Rate and Quota'!$E$12,IF(K247/'Commission Rate and Quota'!$E$5&lt;0.9,'Commission Rate and Quota'!$E$13,IF(K247/'Commission Rate and Quota'!$E$5&lt;1,'Commission Rate and Quota'!$E$14,IF(K247/'Commission Rate and Quota'!$E$5&lt;1.25,'Commission Rate and Quota'!$E$15,'Commission Rate and Quota'!$E$16))))))</f>
        <v>7.0000000000000007E-2</v>
      </c>
      <c r="M247" s="34">
        <f t="shared" si="10"/>
        <v>213.15000000000003</v>
      </c>
      <c r="AE247" t="s">
        <v>40</v>
      </c>
      <c r="AF247">
        <v>1</v>
      </c>
      <c r="AG247">
        <v>3465</v>
      </c>
      <c r="AH247">
        <v>0</v>
      </c>
      <c r="AI247">
        <v>242.54999999999998</v>
      </c>
      <c r="AJ247" s="29">
        <f>Table1[[#This Row],[Sum of Margin]]/Table1[[#This Row],[Sum of Revenue]]</f>
        <v>0</v>
      </c>
      <c r="AK247" s="31">
        <f>Table1[[#This Row],[Sum of Margin]]-Table1[[#This Row],[Sum of Commission Earned]]</f>
        <v>-242.54999999999998</v>
      </c>
    </row>
    <row r="248" spans="1:37" x14ac:dyDescent="0.25">
      <c r="A248" t="s">
        <v>43</v>
      </c>
      <c r="B248" s="30">
        <v>45736</v>
      </c>
      <c r="C248">
        <v>33490</v>
      </c>
      <c r="D248" s="31">
        <v>42493.89</v>
      </c>
      <c r="E248" s="31">
        <v>5100.49</v>
      </c>
      <c r="F248" t="s">
        <v>33</v>
      </c>
      <c r="G248">
        <v>1260</v>
      </c>
      <c r="H248" t="s">
        <v>14</v>
      </c>
      <c r="I248" t="s">
        <v>34</v>
      </c>
      <c r="J248" t="s">
        <v>11</v>
      </c>
      <c r="K248" s="34">
        <f t="shared" si="12"/>
        <v>323741.2</v>
      </c>
      <c r="L248" s="29">
        <f>IF(I248="Product",IF(K248/'Commission Rate and Quota'!$D$5&lt;0.5,'Commission Rate and Quota'!$D$11,IF(K248/'Commission Rate and Quota'!$D$5&lt;0.75,'Commission Rate and Quota'!$D$12,IF(K248/'Commission Rate and Quota'!$D$5&lt;0.9,'Commission Rate and Quota'!$D$13,IF('Data (1 &amp; 2)'!K267/'Commission Rate and Quota'!$D$5&lt;1,'Commission Rate and Quota'!$D$14,IF('Data (1 &amp; 2)'!K267/'Commission Rate and Quota'!$D$5&lt;1.25,'Commission Rate and Quota'!$D$15,'Commission Rate and Quota'!$D$16))))),IF(K248/'Commission Rate and Quota'!$E$5&lt;0.5,'Commission Rate and Quota'!$E$11,IF(K248/'Commission Rate and Quota'!$E$5&lt;0.75,'Commission Rate and Quota'!$E$12,IF(K248/'Commission Rate and Quota'!$E$5&lt;0.9,'Commission Rate and Quota'!$E$13,IF(K248/'Commission Rate and Quota'!$E$5&lt;1,'Commission Rate and Quota'!$E$14,IF(K248/'Commission Rate and Quota'!$E$5&lt;1.25,'Commission Rate and Quota'!$E$15,'Commission Rate and Quota'!$E$16))))))</f>
        <v>7.0000000000000007E-2</v>
      </c>
      <c r="M248" s="34">
        <f t="shared" si="10"/>
        <v>2974.5723000000003</v>
      </c>
      <c r="AE248" t="s">
        <v>81</v>
      </c>
      <c r="AF248">
        <v>4</v>
      </c>
      <c r="AG248">
        <v>32209.8</v>
      </c>
      <c r="AH248">
        <v>5485</v>
      </c>
      <c r="AI248">
        <v>2254.6859999999992</v>
      </c>
      <c r="AJ248" s="29">
        <f>Table1[[#This Row],[Sum of Margin]]/Table1[[#This Row],[Sum of Revenue]]</f>
        <v>0.17028978758017746</v>
      </c>
      <c r="AK248" s="31">
        <f>Table1[[#This Row],[Sum of Margin]]-Table1[[#This Row],[Sum of Commission Earned]]</f>
        <v>3230.3140000000008</v>
      </c>
    </row>
    <row r="249" spans="1:37" x14ac:dyDescent="0.25">
      <c r="A249" t="s">
        <v>43</v>
      </c>
      <c r="B249" s="30">
        <v>45736</v>
      </c>
      <c r="C249">
        <v>33490</v>
      </c>
      <c r="D249" s="31">
        <v>3187.06</v>
      </c>
      <c r="E249" s="31">
        <v>0</v>
      </c>
      <c r="F249" t="s">
        <v>33</v>
      </c>
      <c r="G249">
        <v>1260</v>
      </c>
      <c r="H249" t="s">
        <v>14</v>
      </c>
      <c r="I249" t="s">
        <v>34</v>
      </c>
      <c r="J249" t="s">
        <v>11</v>
      </c>
      <c r="K249" s="34">
        <f t="shared" si="12"/>
        <v>326928.26</v>
      </c>
      <c r="L249" s="29">
        <f>IF(I249="Product",IF(K249/'Commission Rate and Quota'!$D$5&lt;0.5,'Commission Rate and Quota'!$D$11,IF(K249/'Commission Rate and Quota'!$D$5&lt;0.75,'Commission Rate and Quota'!$D$12,IF(K249/'Commission Rate and Quota'!$D$5&lt;0.9,'Commission Rate and Quota'!$D$13,IF('Data (1 &amp; 2)'!K268/'Commission Rate and Quota'!$D$5&lt;1,'Commission Rate and Quota'!$D$14,IF('Data (1 &amp; 2)'!K268/'Commission Rate and Quota'!$D$5&lt;1.25,'Commission Rate and Quota'!$D$15,'Commission Rate and Quota'!$D$16))))),IF(K249/'Commission Rate and Quota'!$E$5&lt;0.5,'Commission Rate and Quota'!$E$11,IF(K249/'Commission Rate and Quota'!$E$5&lt;0.75,'Commission Rate and Quota'!$E$12,IF(K249/'Commission Rate and Quota'!$E$5&lt;0.9,'Commission Rate and Quota'!$E$13,IF(K249/'Commission Rate and Quota'!$E$5&lt;1,'Commission Rate and Quota'!$E$14,IF(K249/'Commission Rate and Quota'!$E$5&lt;1.25,'Commission Rate and Quota'!$E$15,'Commission Rate and Quota'!$E$16))))))</f>
        <v>7.0000000000000007E-2</v>
      </c>
      <c r="M249" s="34">
        <f t="shared" si="10"/>
        <v>223.09420000000003</v>
      </c>
      <c r="AE249" t="s">
        <v>82</v>
      </c>
      <c r="AF249">
        <v>1</v>
      </c>
      <c r="AG249">
        <v>118417.5</v>
      </c>
      <c r="AH249">
        <v>5917.5</v>
      </c>
      <c r="AI249">
        <v>8289.2249999999985</v>
      </c>
      <c r="AJ249" s="29">
        <f>Table1[[#This Row],[Sum of Margin]]/Table1[[#This Row],[Sum of Revenue]]</f>
        <v>4.9971499144974348E-2</v>
      </c>
      <c r="AK249" s="31">
        <f>Table1[[#This Row],[Sum of Margin]]-Table1[[#This Row],[Sum of Commission Earned]]</f>
        <v>-2371.7249999999985</v>
      </c>
    </row>
    <row r="250" spans="1:37" x14ac:dyDescent="0.25">
      <c r="A250" t="s">
        <v>276</v>
      </c>
      <c r="B250" s="30">
        <v>45739</v>
      </c>
      <c r="C250">
        <v>170594</v>
      </c>
      <c r="D250" s="31">
        <v>41019.89</v>
      </c>
      <c r="E250" s="31">
        <v>4101.62</v>
      </c>
      <c r="F250" t="s">
        <v>33</v>
      </c>
      <c r="G250">
        <v>1260</v>
      </c>
      <c r="H250" t="s">
        <v>14</v>
      </c>
      <c r="I250" t="s">
        <v>34</v>
      </c>
      <c r="J250" t="s">
        <v>11</v>
      </c>
      <c r="K250" s="34">
        <f t="shared" si="12"/>
        <v>367948.15</v>
      </c>
      <c r="L250" s="29">
        <f>IF(I250="Product",IF(K250/'Commission Rate and Quota'!$D$5&lt;0.5,'Commission Rate and Quota'!$D$11,IF(K250/'Commission Rate and Quota'!$D$5&lt;0.75,'Commission Rate and Quota'!$D$12,IF(K250/'Commission Rate and Quota'!$D$5&lt;0.9,'Commission Rate and Quota'!$D$13,IF('Data (1 &amp; 2)'!K269/'Commission Rate and Quota'!$D$5&lt;1,'Commission Rate and Quota'!$D$14,IF('Data (1 &amp; 2)'!K269/'Commission Rate and Quota'!$D$5&lt;1.25,'Commission Rate and Quota'!$D$15,'Commission Rate and Quota'!$D$16))))),IF(K250/'Commission Rate and Quota'!$E$5&lt;0.5,'Commission Rate and Quota'!$E$11,IF(K250/'Commission Rate and Quota'!$E$5&lt;0.75,'Commission Rate and Quota'!$E$12,IF(K250/'Commission Rate and Quota'!$E$5&lt;0.9,'Commission Rate and Quota'!$E$13,IF(K250/'Commission Rate and Quota'!$E$5&lt;1,'Commission Rate and Quota'!$E$14,IF(K250/'Commission Rate and Quota'!$E$5&lt;1.25,'Commission Rate and Quota'!$E$15,'Commission Rate and Quota'!$E$16))))))</f>
        <v>7.0000000000000007E-2</v>
      </c>
      <c r="M250" s="34">
        <f t="shared" si="10"/>
        <v>2871.3923000000004</v>
      </c>
      <c r="AE250" t="s">
        <v>199</v>
      </c>
      <c r="AF250">
        <v>1</v>
      </c>
      <c r="AG250">
        <v>46005.33</v>
      </c>
      <c r="AH250">
        <v>1386.46</v>
      </c>
      <c r="AI250">
        <v>3220.3730999999998</v>
      </c>
      <c r="AJ250" s="29">
        <f>Table1[[#This Row],[Sum of Margin]]/Table1[[#This Row],[Sum of Revenue]]</f>
        <v>3.0136942828146218E-2</v>
      </c>
      <c r="AK250" s="31">
        <f>Table1[[#This Row],[Sum of Margin]]-Table1[[#This Row],[Sum of Commission Earned]]</f>
        <v>-1833.9130999999998</v>
      </c>
    </row>
    <row r="251" spans="1:37" x14ac:dyDescent="0.25">
      <c r="A251" t="s">
        <v>276</v>
      </c>
      <c r="B251" s="30">
        <v>45739</v>
      </c>
      <c r="C251">
        <v>170594</v>
      </c>
      <c r="D251" s="31">
        <v>1077.0899999999999</v>
      </c>
      <c r="E251" s="31">
        <v>107.7</v>
      </c>
      <c r="F251" t="s">
        <v>33</v>
      </c>
      <c r="G251">
        <v>1260</v>
      </c>
      <c r="H251" t="s">
        <v>14</v>
      </c>
      <c r="I251" t="s">
        <v>34</v>
      </c>
      <c r="J251" t="s">
        <v>11</v>
      </c>
      <c r="K251" s="34">
        <f t="shared" si="12"/>
        <v>369025.24000000005</v>
      </c>
      <c r="L251" s="29">
        <f>IF(I251="Product",IF(K251/'Commission Rate and Quota'!$D$5&lt;0.5,'Commission Rate and Quota'!$D$11,IF(K251/'Commission Rate and Quota'!$D$5&lt;0.75,'Commission Rate and Quota'!$D$12,IF(K251/'Commission Rate and Quota'!$D$5&lt;0.9,'Commission Rate and Quota'!$D$13,IF('Data (1 &amp; 2)'!K270/'Commission Rate and Quota'!$D$5&lt;1,'Commission Rate and Quota'!$D$14,IF('Data (1 &amp; 2)'!K270/'Commission Rate and Quota'!$D$5&lt;1.25,'Commission Rate and Quota'!$D$15,'Commission Rate and Quota'!$D$16))))),IF(K251/'Commission Rate and Quota'!$E$5&lt;0.5,'Commission Rate and Quota'!$E$11,IF(K251/'Commission Rate and Quota'!$E$5&lt;0.75,'Commission Rate and Quota'!$E$12,IF(K251/'Commission Rate and Quota'!$E$5&lt;0.9,'Commission Rate and Quota'!$E$13,IF(K251/'Commission Rate and Quota'!$E$5&lt;1,'Commission Rate and Quota'!$E$14,IF(K251/'Commission Rate and Quota'!$E$5&lt;1.25,'Commission Rate and Quota'!$E$15,'Commission Rate and Quota'!$E$16))))))</f>
        <v>7.0000000000000007E-2</v>
      </c>
      <c r="M251" s="34">
        <f t="shared" si="10"/>
        <v>75.396299999999997</v>
      </c>
      <c r="AE251">
        <v>0.08</v>
      </c>
      <c r="AF251">
        <v>16</v>
      </c>
      <c r="AG251">
        <v>129114.25000000001</v>
      </c>
      <c r="AH251">
        <v>26883.309999999998</v>
      </c>
      <c r="AI251">
        <v>10329.14</v>
      </c>
      <c r="AJ251" s="29">
        <f>Table1[[#This Row],[Sum of Margin]]/Table1[[#This Row],[Sum of Revenue]]</f>
        <v>0.20821334593199431</v>
      </c>
      <c r="AK251" s="31">
        <f>Table1[[#This Row],[Sum of Margin]]-Table1[[#This Row],[Sum of Commission Earned]]</f>
        <v>16554.169999999998</v>
      </c>
    </row>
    <row r="252" spans="1:37" x14ac:dyDescent="0.25">
      <c r="A252" t="s">
        <v>276</v>
      </c>
      <c r="B252" s="30">
        <v>45739</v>
      </c>
      <c r="C252">
        <v>170594</v>
      </c>
      <c r="D252" s="31">
        <v>3157.28</v>
      </c>
      <c r="E252" s="31">
        <v>0</v>
      </c>
      <c r="F252" t="s">
        <v>33</v>
      </c>
      <c r="G252">
        <v>1260</v>
      </c>
      <c r="H252" t="s">
        <v>14</v>
      </c>
      <c r="I252" t="s">
        <v>34</v>
      </c>
      <c r="J252" t="s">
        <v>11</v>
      </c>
      <c r="K252" s="34">
        <f t="shared" si="12"/>
        <v>372182.52000000008</v>
      </c>
      <c r="L252" s="29">
        <f>IF(I252="Product",IF(K252/'Commission Rate and Quota'!$D$5&lt;0.5,'Commission Rate and Quota'!$D$11,IF(K252/'Commission Rate and Quota'!$D$5&lt;0.75,'Commission Rate and Quota'!$D$12,IF(K252/'Commission Rate and Quota'!$D$5&lt;0.9,'Commission Rate and Quota'!$D$13,IF('Data (1 &amp; 2)'!K271/'Commission Rate and Quota'!$D$5&lt;1,'Commission Rate and Quota'!$D$14,IF('Data (1 &amp; 2)'!K271/'Commission Rate and Quota'!$D$5&lt;1.25,'Commission Rate and Quota'!$D$15,'Commission Rate and Quota'!$D$16))))),IF(K252/'Commission Rate and Quota'!$E$5&lt;0.5,'Commission Rate and Quota'!$E$11,IF(K252/'Commission Rate and Quota'!$E$5&lt;0.75,'Commission Rate and Quota'!$E$12,IF(K252/'Commission Rate and Quota'!$E$5&lt;0.9,'Commission Rate and Quota'!$E$13,IF(K252/'Commission Rate and Quota'!$E$5&lt;1,'Commission Rate and Quota'!$E$14,IF(K252/'Commission Rate and Quota'!$E$5&lt;1.25,'Commission Rate and Quota'!$E$15,'Commission Rate and Quota'!$E$16))))))</f>
        <v>7.0000000000000007E-2</v>
      </c>
      <c r="M252" s="34">
        <f t="shared" si="10"/>
        <v>221.00960000000003</v>
      </c>
      <c r="AE252" t="s">
        <v>83</v>
      </c>
      <c r="AF252">
        <v>2</v>
      </c>
      <c r="AG252">
        <v>1191.82</v>
      </c>
      <c r="AH252">
        <v>140.34</v>
      </c>
      <c r="AI252">
        <v>95.34559999999999</v>
      </c>
      <c r="AJ252" s="29">
        <f>Table1[[#This Row],[Sum of Margin]]/Table1[[#This Row],[Sum of Revenue]]</f>
        <v>0.11775268077394238</v>
      </c>
      <c r="AK252" s="31">
        <f>Table1[[#This Row],[Sum of Margin]]-Table1[[#This Row],[Sum of Commission Earned]]</f>
        <v>44.994400000000013</v>
      </c>
    </row>
    <row r="253" spans="1:37" x14ac:dyDescent="0.25">
      <c r="A253" t="s">
        <v>65</v>
      </c>
      <c r="B253" s="30">
        <v>45745</v>
      </c>
      <c r="C253">
        <v>39257</v>
      </c>
      <c r="D253" s="31">
        <v>1210.04</v>
      </c>
      <c r="E253" s="31">
        <v>96.84</v>
      </c>
      <c r="F253" t="s">
        <v>33</v>
      </c>
      <c r="G253">
        <v>1260</v>
      </c>
      <c r="H253" t="s">
        <v>14</v>
      </c>
      <c r="I253" t="s">
        <v>34</v>
      </c>
      <c r="J253" t="s">
        <v>11</v>
      </c>
      <c r="K253" s="34">
        <f t="shared" si="12"/>
        <v>373392.56000000006</v>
      </c>
      <c r="L253" s="29">
        <f>IF(I253="Product",IF(K253/'Commission Rate and Quota'!$D$5&lt;0.5,'Commission Rate and Quota'!$D$11,IF(K253/'Commission Rate and Quota'!$D$5&lt;0.75,'Commission Rate and Quota'!$D$12,IF(K253/'Commission Rate and Quota'!$D$5&lt;0.9,'Commission Rate and Quota'!$D$13,IF('Data (1 &amp; 2)'!K272/'Commission Rate and Quota'!$D$5&lt;1,'Commission Rate and Quota'!$D$14,IF('Data (1 &amp; 2)'!K272/'Commission Rate and Quota'!$D$5&lt;1.25,'Commission Rate and Quota'!$D$15,'Commission Rate and Quota'!$D$16))))),IF(K253/'Commission Rate and Quota'!$E$5&lt;0.5,'Commission Rate and Quota'!$E$11,IF(K253/'Commission Rate and Quota'!$E$5&lt;0.75,'Commission Rate and Quota'!$E$12,IF(K253/'Commission Rate and Quota'!$E$5&lt;0.9,'Commission Rate and Quota'!$E$13,IF(K253/'Commission Rate and Quota'!$E$5&lt;1,'Commission Rate and Quota'!$E$14,IF(K253/'Commission Rate and Quota'!$E$5&lt;1.25,'Commission Rate and Quota'!$E$15,'Commission Rate and Quota'!$E$16))))))</f>
        <v>7.0000000000000007E-2</v>
      </c>
      <c r="M253" s="34">
        <f t="shared" si="10"/>
        <v>84.702800000000011</v>
      </c>
      <c r="AE253" t="s">
        <v>53</v>
      </c>
      <c r="AF253">
        <v>3</v>
      </c>
      <c r="AG253">
        <v>17266.96</v>
      </c>
      <c r="AH253">
        <v>2450</v>
      </c>
      <c r="AI253">
        <v>1381.3568</v>
      </c>
      <c r="AJ253" s="29">
        <f>Table1[[#This Row],[Sum of Margin]]/Table1[[#This Row],[Sum of Revenue]]</f>
        <v>0.14188948141421537</v>
      </c>
      <c r="AK253" s="31">
        <f>Table1[[#This Row],[Sum of Margin]]-Table1[[#This Row],[Sum of Commission Earned]]</f>
        <v>1068.6432</v>
      </c>
    </row>
    <row r="254" spans="1:37" x14ac:dyDescent="0.25">
      <c r="A254" t="s">
        <v>65</v>
      </c>
      <c r="B254" s="30">
        <v>45745</v>
      </c>
      <c r="C254">
        <v>39257</v>
      </c>
      <c r="D254" s="31">
        <v>90.76</v>
      </c>
      <c r="E254" s="31">
        <v>0</v>
      </c>
      <c r="F254" t="s">
        <v>33</v>
      </c>
      <c r="G254">
        <v>1260</v>
      </c>
      <c r="H254" t="s">
        <v>14</v>
      </c>
      <c r="I254" t="s">
        <v>34</v>
      </c>
      <c r="J254" t="s">
        <v>11</v>
      </c>
      <c r="K254" s="34">
        <f t="shared" si="12"/>
        <v>373483.32000000007</v>
      </c>
      <c r="L254" s="29">
        <f>IF(I254="Product",IF(K254/'Commission Rate and Quota'!$D$5&lt;0.5,'Commission Rate and Quota'!$D$11,IF(K254/'Commission Rate and Quota'!$D$5&lt;0.75,'Commission Rate and Quota'!$D$12,IF(K254/'Commission Rate and Quota'!$D$5&lt;0.9,'Commission Rate and Quota'!$D$13,IF('Data (1 &amp; 2)'!K273/'Commission Rate and Quota'!$D$5&lt;1,'Commission Rate and Quota'!$D$14,IF('Data (1 &amp; 2)'!K273/'Commission Rate and Quota'!$D$5&lt;1.25,'Commission Rate and Quota'!$D$15,'Commission Rate and Quota'!$D$16))))),IF(K254/'Commission Rate and Quota'!$E$5&lt;0.5,'Commission Rate and Quota'!$E$11,IF(K254/'Commission Rate and Quota'!$E$5&lt;0.75,'Commission Rate and Quota'!$E$12,IF(K254/'Commission Rate and Quota'!$E$5&lt;0.9,'Commission Rate and Quota'!$E$13,IF(K254/'Commission Rate and Quota'!$E$5&lt;1,'Commission Rate and Quota'!$E$14,IF(K254/'Commission Rate and Quota'!$E$5&lt;1.25,'Commission Rate and Quota'!$E$15,'Commission Rate and Quota'!$E$16))))))</f>
        <v>7.0000000000000007E-2</v>
      </c>
      <c r="M254" s="34">
        <f t="shared" si="10"/>
        <v>6.3532000000000011</v>
      </c>
      <c r="AE254" t="s">
        <v>137</v>
      </c>
      <c r="AF254">
        <v>1</v>
      </c>
      <c r="AG254">
        <v>11600</v>
      </c>
      <c r="AH254">
        <v>11600</v>
      </c>
      <c r="AI254">
        <v>928</v>
      </c>
      <c r="AJ254" s="29">
        <f>Table1[[#This Row],[Sum of Margin]]/Table1[[#This Row],[Sum of Revenue]]</f>
        <v>1</v>
      </c>
      <c r="AK254" s="31">
        <f>Table1[[#This Row],[Sum of Margin]]-Table1[[#This Row],[Sum of Commission Earned]]</f>
        <v>10672</v>
      </c>
    </row>
    <row r="255" spans="1:37" x14ac:dyDescent="0.25">
      <c r="A255" t="s">
        <v>139</v>
      </c>
      <c r="B255" s="30">
        <v>45745</v>
      </c>
      <c r="C255">
        <v>69202</v>
      </c>
      <c r="D255" s="31">
        <v>89060</v>
      </c>
      <c r="E255" s="31">
        <v>15140.01</v>
      </c>
      <c r="F255" t="s">
        <v>33</v>
      </c>
      <c r="G255">
        <v>1260</v>
      </c>
      <c r="H255" t="s">
        <v>14</v>
      </c>
      <c r="I255" t="s">
        <v>34</v>
      </c>
      <c r="J255" t="s">
        <v>11</v>
      </c>
      <c r="K255" s="34">
        <f t="shared" si="12"/>
        <v>462543.32000000007</v>
      </c>
      <c r="L255" s="29">
        <f>IF(I255="Product",IF(K255/'Commission Rate and Quota'!$D$5&lt;0.5,'Commission Rate and Quota'!$D$11,IF(K255/'Commission Rate and Quota'!$D$5&lt;0.75,'Commission Rate and Quota'!$D$12,IF(K255/'Commission Rate and Quota'!$D$5&lt;0.9,'Commission Rate and Quota'!$D$13,IF('Data (1 &amp; 2)'!K274/'Commission Rate and Quota'!$D$5&lt;1,'Commission Rate and Quota'!$D$14,IF('Data (1 &amp; 2)'!K274/'Commission Rate and Quota'!$D$5&lt;1.25,'Commission Rate and Quota'!$D$15,'Commission Rate and Quota'!$D$16))))),IF(K255/'Commission Rate and Quota'!$E$5&lt;0.5,'Commission Rate and Quota'!$E$11,IF(K255/'Commission Rate and Quota'!$E$5&lt;0.75,'Commission Rate and Quota'!$E$12,IF(K255/'Commission Rate and Quota'!$E$5&lt;0.9,'Commission Rate and Quota'!$E$13,IF(K255/'Commission Rate and Quota'!$E$5&lt;1,'Commission Rate and Quota'!$E$14,IF(K255/'Commission Rate and Quota'!$E$5&lt;1.25,'Commission Rate and Quota'!$E$15,'Commission Rate and Quota'!$E$16))))))</f>
        <v>7.0000000000000007E-2</v>
      </c>
      <c r="M255" s="34">
        <f t="shared" si="10"/>
        <v>6234.2000000000007</v>
      </c>
      <c r="AE255" t="s">
        <v>254</v>
      </c>
      <c r="AF255">
        <v>2</v>
      </c>
      <c r="AG255">
        <v>7506.08</v>
      </c>
      <c r="AH255">
        <v>1040.1400000000001</v>
      </c>
      <c r="AI255">
        <v>600.4864</v>
      </c>
      <c r="AJ255" s="29">
        <f>Table1[[#This Row],[Sum of Margin]]/Table1[[#This Row],[Sum of Revenue]]</f>
        <v>0.13857299682390811</v>
      </c>
      <c r="AK255" s="31">
        <f>Table1[[#This Row],[Sum of Margin]]-Table1[[#This Row],[Sum of Commission Earned]]</f>
        <v>439.6536000000001</v>
      </c>
    </row>
    <row r="256" spans="1:37" x14ac:dyDescent="0.25">
      <c r="A256" t="s">
        <v>58</v>
      </c>
      <c r="B256" s="30">
        <v>45746</v>
      </c>
      <c r="C256">
        <v>38966</v>
      </c>
      <c r="D256" s="31">
        <v>54702.04</v>
      </c>
      <c r="E256" s="31">
        <v>2733.54</v>
      </c>
      <c r="F256" t="s">
        <v>33</v>
      </c>
      <c r="G256">
        <v>1260</v>
      </c>
      <c r="H256" t="s">
        <v>14</v>
      </c>
      <c r="I256" t="s">
        <v>34</v>
      </c>
      <c r="J256" t="s">
        <v>11</v>
      </c>
      <c r="K256" s="34">
        <f t="shared" si="12"/>
        <v>517245.36000000004</v>
      </c>
      <c r="L256" s="29">
        <f>IF(I256="Product",IF(K256/'Commission Rate and Quota'!$D$5&lt;0.5,'Commission Rate and Quota'!$D$11,IF(K256/'Commission Rate and Quota'!$D$5&lt;0.75,'Commission Rate and Quota'!$D$12,IF(K256/'Commission Rate and Quota'!$D$5&lt;0.9,'Commission Rate and Quota'!$D$13,IF('Data (1 &amp; 2)'!K275/'Commission Rate and Quota'!$D$5&lt;1,'Commission Rate and Quota'!$D$14,IF('Data (1 &amp; 2)'!K275/'Commission Rate and Quota'!$D$5&lt;1.25,'Commission Rate and Quota'!$D$15,'Commission Rate and Quota'!$D$16))))),IF(K256/'Commission Rate and Quota'!$E$5&lt;0.5,'Commission Rate and Quota'!$E$11,IF(K256/'Commission Rate and Quota'!$E$5&lt;0.75,'Commission Rate and Quota'!$E$12,IF(K256/'Commission Rate and Quota'!$E$5&lt;0.9,'Commission Rate and Quota'!$E$13,IF(K256/'Commission Rate and Quota'!$E$5&lt;1,'Commission Rate and Quota'!$E$14,IF(K256/'Commission Rate and Quota'!$E$5&lt;1.25,'Commission Rate and Quota'!$E$15,'Commission Rate and Quota'!$E$16))))))</f>
        <v>7.0000000000000007E-2</v>
      </c>
      <c r="M256" s="34">
        <f t="shared" si="10"/>
        <v>3829.1428000000005</v>
      </c>
      <c r="AE256" t="s">
        <v>260</v>
      </c>
      <c r="AF256">
        <v>2</v>
      </c>
      <c r="AG256">
        <v>3273.48</v>
      </c>
      <c r="AH256">
        <v>840</v>
      </c>
      <c r="AI256">
        <v>261.8784</v>
      </c>
      <c r="AJ256" s="29">
        <f>Table1[[#This Row],[Sum of Margin]]/Table1[[#This Row],[Sum of Revenue]]</f>
        <v>0.25660764690787785</v>
      </c>
      <c r="AK256" s="31">
        <f>Table1[[#This Row],[Sum of Margin]]-Table1[[#This Row],[Sum of Commission Earned]]</f>
        <v>578.12159999999994</v>
      </c>
    </row>
    <row r="257" spans="1:37" x14ac:dyDescent="0.25">
      <c r="A257" t="s">
        <v>58</v>
      </c>
      <c r="B257" s="30">
        <v>45746</v>
      </c>
      <c r="C257">
        <v>38966</v>
      </c>
      <c r="D257" s="31">
        <v>4102.66</v>
      </c>
      <c r="E257" s="31">
        <v>0</v>
      </c>
      <c r="F257" t="s">
        <v>33</v>
      </c>
      <c r="G257">
        <v>1260</v>
      </c>
      <c r="H257" t="s">
        <v>14</v>
      </c>
      <c r="I257" t="s">
        <v>34</v>
      </c>
      <c r="J257" t="s">
        <v>11</v>
      </c>
      <c r="K257" s="34">
        <f t="shared" si="12"/>
        <v>521348.02</v>
      </c>
      <c r="L257" s="29">
        <f>IF(I257="Product",IF(K257/'Commission Rate and Quota'!$D$5&lt;0.5,'Commission Rate and Quota'!$D$11,IF(K257/'Commission Rate and Quota'!$D$5&lt;0.75,'Commission Rate and Quota'!$D$12,IF(K257/'Commission Rate and Quota'!$D$5&lt;0.9,'Commission Rate and Quota'!$D$13,IF('Data (1 &amp; 2)'!K276/'Commission Rate and Quota'!$D$5&lt;1,'Commission Rate and Quota'!$D$14,IF('Data (1 &amp; 2)'!K276/'Commission Rate and Quota'!$D$5&lt;1.25,'Commission Rate and Quota'!$D$15,'Commission Rate and Quota'!$D$16))))),IF(K257/'Commission Rate and Quota'!$E$5&lt;0.5,'Commission Rate and Quota'!$E$11,IF(K257/'Commission Rate and Quota'!$E$5&lt;0.75,'Commission Rate and Quota'!$E$12,IF(K257/'Commission Rate and Quota'!$E$5&lt;0.9,'Commission Rate and Quota'!$E$13,IF(K257/'Commission Rate and Quota'!$E$5&lt;1,'Commission Rate and Quota'!$E$14,IF(K257/'Commission Rate and Quota'!$E$5&lt;1.25,'Commission Rate and Quota'!$E$15,'Commission Rate and Quota'!$E$16))))))</f>
        <v>7.0000000000000007E-2</v>
      </c>
      <c r="M257" s="34">
        <f t="shared" si="10"/>
        <v>287.18620000000004</v>
      </c>
      <c r="AE257" t="s">
        <v>159</v>
      </c>
      <c r="AF257">
        <v>2</v>
      </c>
      <c r="AG257">
        <v>36511.39</v>
      </c>
      <c r="AH257">
        <v>4981.84</v>
      </c>
      <c r="AI257">
        <v>2920.9112</v>
      </c>
      <c r="AJ257" s="29">
        <f>Table1[[#This Row],[Sum of Margin]]/Table1[[#This Row],[Sum of Revenue]]</f>
        <v>0.13644618843599218</v>
      </c>
      <c r="AK257" s="31">
        <f>Table1[[#This Row],[Sum of Margin]]-Table1[[#This Row],[Sum of Commission Earned]]</f>
        <v>2060.9288000000001</v>
      </c>
    </row>
    <row r="258" spans="1:37" x14ac:dyDescent="0.25">
      <c r="A258" t="s">
        <v>177</v>
      </c>
      <c r="B258" s="30">
        <v>45764</v>
      </c>
      <c r="C258">
        <v>131058</v>
      </c>
      <c r="D258" s="31">
        <v>2250</v>
      </c>
      <c r="E258" s="31">
        <v>450</v>
      </c>
      <c r="F258" t="s">
        <v>33</v>
      </c>
      <c r="G258">
        <v>1260</v>
      </c>
      <c r="H258" t="s">
        <v>14</v>
      </c>
      <c r="I258" t="s">
        <v>34</v>
      </c>
      <c r="J258" t="s">
        <v>11</v>
      </c>
      <c r="K258" s="34">
        <f t="shared" si="12"/>
        <v>523598.02</v>
      </c>
      <c r="L258" s="29">
        <f>IF(I258="Product",IF(K258/'Commission Rate and Quota'!$D$5&lt;0.5,'Commission Rate and Quota'!$D$11,IF(K258/'Commission Rate and Quota'!$D$5&lt;0.75,'Commission Rate and Quota'!$D$12,IF(K258/'Commission Rate and Quota'!$D$5&lt;0.9,'Commission Rate and Quota'!$D$13,IF('Data (1 &amp; 2)'!K277/'Commission Rate and Quota'!$D$5&lt;1,'Commission Rate and Quota'!$D$14,IF('Data (1 &amp; 2)'!K277/'Commission Rate and Quota'!$D$5&lt;1.25,'Commission Rate and Quota'!$D$15,'Commission Rate and Quota'!$D$16))))),IF(K258/'Commission Rate and Quota'!$E$5&lt;0.5,'Commission Rate and Quota'!$E$11,IF(K258/'Commission Rate and Quota'!$E$5&lt;0.75,'Commission Rate and Quota'!$E$12,IF(K258/'Commission Rate and Quota'!$E$5&lt;0.9,'Commission Rate and Quota'!$E$13,IF(K258/'Commission Rate and Quota'!$E$5&lt;1,'Commission Rate and Quota'!$E$14,IF(K258/'Commission Rate and Quota'!$E$5&lt;1.25,'Commission Rate and Quota'!$E$15,'Commission Rate and Quota'!$E$16))))))</f>
        <v>7.0000000000000007E-2</v>
      </c>
      <c r="M258" s="34">
        <f t="shared" ref="M258:M321" si="13">L258*D258</f>
        <v>157.50000000000003</v>
      </c>
      <c r="AE258" t="s">
        <v>135</v>
      </c>
      <c r="AF258">
        <v>2</v>
      </c>
      <c r="AG258">
        <v>504.02000000000004</v>
      </c>
      <c r="AH258">
        <v>59.23</v>
      </c>
      <c r="AI258">
        <v>40.321600000000004</v>
      </c>
      <c r="AJ258" s="29">
        <f>Table1[[#This Row],[Sum of Margin]]/Table1[[#This Row],[Sum of Revenue]]</f>
        <v>0.11751517796912819</v>
      </c>
      <c r="AK258" s="31">
        <f>Table1[[#This Row],[Sum of Margin]]-Table1[[#This Row],[Sum of Commission Earned]]</f>
        <v>18.908399999999993</v>
      </c>
    </row>
    <row r="259" spans="1:37" x14ac:dyDescent="0.25">
      <c r="A259" t="s">
        <v>178</v>
      </c>
      <c r="B259" s="30">
        <v>45766</v>
      </c>
      <c r="C259">
        <v>131058</v>
      </c>
      <c r="D259" s="31">
        <v>18610.330000000002</v>
      </c>
      <c r="E259" s="31">
        <v>3403.33</v>
      </c>
      <c r="F259" t="s">
        <v>33</v>
      </c>
      <c r="G259">
        <v>1260</v>
      </c>
      <c r="H259" t="s">
        <v>14</v>
      </c>
      <c r="I259" t="s">
        <v>34</v>
      </c>
      <c r="J259" t="s">
        <v>11</v>
      </c>
      <c r="K259" s="34">
        <f t="shared" si="12"/>
        <v>542208.35</v>
      </c>
      <c r="L259" s="29">
        <f>IF(I259="Product",IF(K259/'Commission Rate and Quota'!$D$5&lt;0.5,'Commission Rate and Quota'!$D$11,IF(K259/'Commission Rate and Quota'!$D$5&lt;0.75,'Commission Rate and Quota'!$D$12,IF(K259/'Commission Rate and Quota'!$D$5&lt;0.9,'Commission Rate and Quota'!$D$13,IF('Data (1 &amp; 2)'!K278/'Commission Rate and Quota'!$D$5&lt;1,'Commission Rate and Quota'!$D$14,IF('Data (1 &amp; 2)'!K278/'Commission Rate and Quota'!$D$5&lt;1.25,'Commission Rate and Quota'!$D$15,'Commission Rate and Quota'!$D$16))))),IF(K259/'Commission Rate and Quota'!$E$5&lt;0.5,'Commission Rate and Quota'!$E$11,IF(K259/'Commission Rate and Quota'!$E$5&lt;0.75,'Commission Rate and Quota'!$E$12,IF(K259/'Commission Rate and Quota'!$E$5&lt;0.9,'Commission Rate and Quota'!$E$13,IF(K259/'Commission Rate and Quota'!$E$5&lt;1,'Commission Rate and Quota'!$E$14,IF(K259/'Commission Rate and Quota'!$E$5&lt;1.25,'Commission Rate and Quota'!$E$15,'Commission Rate and Quota'!$E$16))))))</f>
        <v>7.0000000000000007E-2</v>
      </c>
      <c r="M259" s="34">
        <f t="shared" si="13"/>
        <v>1302.7231000000002</v>
      </c>
      <c r="AE259" t="s">
        <v>181</v>
      </c>
      <c r="AF259">
        <v>2</v>
      </c>
      <c r="AG259">
        <v>51260.5</v>
      </c>
      <c r="AH259">
        <v>5771.76</v>
      </c>
      <c r="AI259">
        <v>4100.84</v>
      </c>
      <c r="AJ259" s="29">
        <f>Table1[[#This Row],[Sum of Margin]]/Table1[[#This Row],[Sum of Revenue]]</f>
        <v>0.11259663873742941</v>
      </c>
      <c r="AK259" s="31">
        <f>Table1[[#This Row],[Sum of Margin]]-Table1[[#This Row],[Sum of Commission Earned]]</f>
        <v>1670.92</v>
      </c>
    </row>
    <row r="260" spans="1:37" x14ac:dyDescent="0.25">
      <c r="A260" t="s">
        <v>246</v>
      </c>
      <c r="B260" s="30">
        <v>45766</v>
      </c>
      <c r="C260">
        <v>167528</v>
      </c>
      <c r="D260" s="31">
        <v>60904.07</v>
      </c>
      <c r="E260" s="31">
        <v>4874.57</v>
      </c>
      <c r="F260" t="s">
        <v>33</v>
      </c>
      <c r="G260">
        <v>1260</v>
      </c>
      <c r="H260" t="s">
        <v>14</v>
      </c>
      <c r="I260" t="s">
        <v>34</v>
      </c>
      <c r="J260" t="s">
        <v>11</v>
      </c>
      <c r="K260" s="34">
        <f t="shared" si="12"/>
        <v>603112.41999999993</v>
      </c>
      <c r="L260" s="29">
        <f>IF(I260="Product",IF(K260/'Commission Rate and Quota'!$D$5&lt;0.5,'Commission Rate and Quota'!$D$11,IF(K260/'Commission Rate and Quota'!$D$5&lt;0.75,'Commission Rate and Quota'!$D$12,IF(K260/'Commission Rate and Quota'!$D$5&lt;0.9,'Commission Rate and Quota'!$D$13,IF('Data (1 &amp; 2)'!K279/'Commission Rate and Quota'!$D$5&lt;1,'Commission Rate and Quota'!$D$14,IF('Data (1 &amp; 2)'!K279/'Commission Rate and Quota'!$D$5&lt;1.25,'Commission Rate and Quota'!$D$15,'Commission Rate and Quota'!$D$16))))),IF(K260/'Commission Rate and Quota'!$E$5&lt;0.5,'Commission Rate and Quota'!$E$11,IF(K260/'Commission Rate and Quota'!$E$5&lt;0.75,'Commission Rate and Quota'!$E$12,IF(K260/'Commission Rate and Quota'!$E$5&lt;0.9,'Commission Rate and Quota'!$E$13,IF(K260/'Commission Rate and Quota'!$E$5&lt;1,'Commission Rate and Quota'!$E$14,IF(K260/'Commission Rate and Quota'!$E$5&lt;1.25,'Commission Rate and Quota'!$E$15,'Commission Rate and Quota'!$E$16))))))</f>
        <v>7.0000000000000007E-2</v>
      </c>
      <c r="M260" s="34">
        <f t="shared" si="13"/>
        <v>4263.2849000000006</v>
      </c>
      <c r="AE260">
        <v>0.14000000000000001</v>
      </c>
      <c r="AF260">
        <v>9</v>
      </c>
      <c r="AG260">
        <v>85635.680000000022</v>
      </c>
      <c r="AH260">
        <v>6824.76</v>
      </c>
      <c r="AI260">
        <v>11988.995200000001</v>
      </c>
      <c r="AJ260" s="29">
        <f>Table1[[#This Row],[Sum of Margin]]/Table1[[#This Row],[Sum of Revenue]]</f>
        <v>7.9695285890180337E-2</v>
      </c>
      <c r="AK260" s="31">
        <f>Table1[[#This Row],[Sum of Margin]]-Table1[[#This Row],[Sum of Commission Earned]]</f>
        <v>-5164.235200000001</v>
      </c>
    </row>
    <row r="261" spans="1:37" x14ac:dyDescent="0.25">
      <c r="A261" t="s">
        <v>246</v>
      </c>
      <c r="B261" s="30">
        <v>45766</v>
      </c>
      <c r="C261">
        <v>167528</v>
      </c>
      <c r="D261" s="31">
        <v>891.48</v>
      </c>
      <c r="E261" s="31">
        <v>0</v>
      </c>
      <c r="F261" t="s">
        <v>33</v>
      </c>
      <c r="G261">
        <v>1260</v>
      </c>
      <c r="H261" t="s">
        <v>14</v>
      </c>
      <c r="I261" t="s">
        <v>34</v>
      </c>
      <c r="J261" t="s">
        <v>11</v>
      </c>
      <c r="K261" s="34">
        <f t="shared" si="12"/>
        <v>604003.89999999991</v>
      </c>
      <c r="L261" s="29">
        <f>IF(I261="Product",IF(K261/'Commission Rate and Quota'!$D$5&lt;0.5,'Commission Rate and Quota'!$D$11,IF(K261/'Commission Rate and Quota'!$D$5&lt;0.75,'Commission Rate and Quota'!$D$12,IF(K261/'Commission Rate and Quota'!$D$5&lt;0.9,'Commission Rate and Quota'!$D$13,IF('Data (1 &amp; 2)'!K280/'Commission Rate and Quota'!$D$5&lt;1,'Commission Rate and Quota'!$D$14,IF('Data (1 &amp; 2)'!K280/'Commission Rate and Quota'!$D$5&lt;1.25,'Commission Rate and Quota'!$D$15,'Commission Rate and Quota'!$D$16))))),IF(K261/'Commission Rate and Quota'!$E$5&lt;0.5,'Commission Rate and Quota'!$E$11,IF(K261/'Commission Rate and Quota'!$E$5&lt;0.75,'Commission Rate and Quota'!$E$12,IF(K261/'Commission Rate and Quota'!$E$5&lt;0.9,'Commission Rate and Quota'!$E$13,IF(K261/'Commission Rate and Quota'!$E$5&lt;1,'Commission Rate and Quota'!$E$14,IF(K261/'Commission Rate and Quota'!$E$5&lt;1.25,'Commission Rate and Quota'!$E$15,'Commission Rate and Quota'!$E$16))))))</f>
        <v>7.0000000000000007E-2</v>
      </c>
      <c r="M261" s="34">
        <f t="shared" si="13"/>
        <v>62.403600000000004</v>
      </c>
      <c r="AE261" t="s">
        <v>84</v>
      </c>
      <c r="AF261">
        <v>3</v>
      </c>
      <c r="AG261">
        <v>14598.650000000001</v>
      </c>
      <c r="AH261">
        <v>1091.53</v>
      </c>
      <c r="AI261">
        <v>2043.8110000000001</v>
      </c>
      <c r="AJ261" s="29">
        <f>Table1[[#This Row],[Sum of Margin]]/Table1[[#This Row],[Sum of Revenue]]</f>
        <v>7.4769242361451216E-2</v>
      </c>
      <c r="AK261" s="31">
        <f>Table1[[#This Row],[Sum of Margin]]-Table1[[#This Row],[Sum of Commission Earned]]</f>
        <v>-952.28100000000018</v>
      </c>
    </row>
    <row r="262" spans="1:37" x14ac:dyDescent="0.25">
      <c r="A262" t="s">
        <v>59</v>
      </c>
      <c r="B262" s="30">
        <v>45770</v>
      </c>
      <c r="C262">
        <v>38966</v>
      </c>
      <c r="D262" s="31">
        <v>16000</v>
      </c>
      <c r="E262" s="31">
        <v>4800</v>
      </c>
      <c r="F262" t="s">
        <v>33</v>
      </c>
      <c r="G262">
        <v>1260</v>
      </c>
      <c r="H262" t="s">
        <v>14</v>
      </c>
      <c r="I262" t="s">
        <v>34</v>
      </c>
      <c r="J262" t="s">
        <v>11</v>
      </c>
      <c r="K262" s="34">
        <f t="shared" si="12"/>
        <v>620003.89999999991</v>
      </c>
      <c r="L262" s="29">
        <f>IF(I262="Product",IF(K262/'Commission Rate and Quota'!$D$5&lt;0.5,'Commission Rate and Quota'!$D$11,IF(K262/'Commission Rate and Quota'!$D$5&lt;0.75,'Commission Rate and Quota'!$D$12,IF(K262/'Commission Rate and Quota'!$D$5&lt;0.9,'Commission Rate and Quota'!$D$13,IF('Data (1 &amp; 2)'!K281/'Commission Rate and Quota'!$D$5&lt;1,'Commission Rate and Quota'!$D$14,IF('Data (1 &amp; 2)'!K281/'Commission Rate and Quota'!$D$5&lt;1.25,'Commission Rate and Quota'!$D$15,'Commission Rate and Quota'!$D$16))))),IF(K262/'Commission Rate and Quota'!$E$5&lt;0.5,'Commission Rate and Quota'!$E$11,IF(K262/'Commission Rate and Quota'!$E$5&lt;0.75,'Commission Rate and Quota'!$E$12,IF(K262/'Commission Rate and Quota'!$E$5&lt;0.9,'Commission Rate and Quota'!$E$13,IF(K262/'Commission Rate and Quota'!$E$5&lt;1,'Commission Rate and Quota'!$E$14,IF(K262/'Commission Rate and Quota'!$E$5&lt;1.25,'Commission Rate and Quota'!$E$15,'Commission Rate and Quota'!$E$16))))))</f>
        <v>7.0000000000000007E-2</v>
      </c>
      <c r="M262" s="34">
        <f t="shared" si="13"/>
        <v>1120</v>
      </c>
      <c r="AE262" t="s">
        <v>160</v>
      </c>
      <c r="AF262">
        <v>2</v>
      </c>
      <c r="AG262">
        <v>5208.99</v>
      </c>
      <c r="AH262">
        <v>866.1</v>
      </c>
      <c r="AI262">
        <v>729.25860000000011</v>
      </c>
      <c r="AJ262" s="29">
        <f>Table1[[#This Row],[Sum of Margin]]/Table1[[#This Row],[Sum of Revenue]]</f>
        <v>0.16627023664856336</v>
      </c>
      <c r="AK262" s="31">
        <f>Table1[[#This Row],[Sum of Margin]]-Table1[[#This Row],[Sum of Commission Earned]]</f>
        <v>136.84139999999991</v>
      </c>
    </row>
    <row r="263" spans="1:37" x14ac:dyDescent="0.25">
      <c r="A263" t="s">
        <v>60</v>
      </c>
      <c r="B263" s="30">
        <v>45771</v>
      </c>
      <c r="C263">
        <v>38966</v>
      </c>
      <c r="D263" s="31">
        <v>162754</v>
      </c>
      <c r="E263" s="31">
        <v>24408</v>
      </c>
      <c r="F263" t="s">
        <v>33</v>
      </c>
      <c r="G263">
        <v>1260</v>
      </c>
      <c r="H263" t="s">
        <v>14</v>
      </c>
      <c r="I263" t="s">
        <v>34</v>
      </c>
      <c r="J263" t="s">
        <v>11</v>
      </c>
      <c r="K263" s="34">
        <f t="shared" si="12"/>
        <v>782757.89999999991</v>
      </c>
      <c r="L263" s="29">
        <f>IF(I263="Product",IF(K263/'Commission Rate and Quota'!$D$5&lt;0.5,'Commission Rate and Quota'!$D$11,IF(K263/'Commission Rate and Quota'!$D$5&lt;0.75,'Commission Rate and Quota'!$D$12,IF(K263/'Commission Rate and Quota'!$D$5&lt;0.9,'Commission Rate and Quota'!$D$13,IF('Data (1 &amp; 2)'!K282/'Commission Rate and Quota'!$D$5&lt;1,'Commission Rate and Quota'!$D$14,IF('Data (1 &amp; 2)'!K282/'Commission Rate and Quota'!$D$5&lt;1.25,'Commission Rate and Quota'!$D$15,'Commission Rate and Quota'!$D$16))))),IF(K263/'Commission Rate and Quota'!$E$5&lt;0.5,'Commission Rate and Quota'!$E$11,IF(K263/'Commission Rate and Quota'!$E$5&lt;0.75,'Commission Rate and Quota'!$E$12,IF(K263/'Commission Rate and Quota'!$E$5&lt;0.9,'Commission Rate and Quota'!$E$13,IF(K263/'Commission Rate and Quota'!$E$5&lt;1,'Commission Rate and Quota'!$E$14,IF(K263/'Commission Rate and Quota'!$E$5&lt;1.25,'Commission Rate and Quota'!$E$15,'Commission Rate and Quota'!$E$16))))))</f>
        <v>7.0000000000000007E-2</v>
      </c>
      <c r="M263" s="34">
        <f t="shared" si="13"/>
        <v>11392.78</v>
      </c>
      <c r="AE263" t="s">
        <v>85</v>
      </c>
      <c r="AF263">
        <v>4</v>
      </c>
      <c r="AG263">
        <v>65828.039999999994</v>
      </c>
      <c r="AH263">
        <v>4867.13</v>
      </c>
      <c r="AI263">
        <v>9215.9256000000023</v>
      </c>
      <c r="AJ263" s="29">
        <f>Table1[[#This Row],[Sum of Margin]]/Table1[[#This Row],[Sum of Revenue]]</f>
        <v>7.3937033519454631E-2</v>
      </c>
      <c r="AK263" s="31">
        <f>Table1[[#This Row],[Sum of Margin]]-Table1[[#This Row],[Sum of Commission Earned]]</f>
        <v>-4348.7956000000022</v>
      </c>
    </row>
    <row r="264" spans="1:37" x14ac:dyDescent="0.25">
      <c r="A264" t="s">
        <v>247</v>
      </c>
      <c r="B264" s="30">
        <v>45772</v>
      </c>
      <c r="C264">
        <v>167528</v>
      </c>
      <c r="D264" s="31">
        <v>111587.41</v>
      </c>
      <c r="E264" s="31">
        <v>21203.41</v>
      </c>
      <c r="F264" t="s">
        <v>33</v>
      </c>
      <c r="G264">
        <v>1260</v>
      </c>
      <c r="H264" t="s">
        <v>14</v>
      </c>
      <c r="I264" t="s">
        <v>34</v>
      </c>
      <c r="J264" t="s">
        <v>11</v>
      </c>
      <c r="K264" s="34">
        <f t="shared" si="12"/>
        <v>894345.30999999994</v>
      </c>
      <c r="L264" s="29">
        <f>IF(I264="Product",IF(K264/'Commission Rate and Quota'!$D$5&lt;0.5,'Commission Rate and Quota'!$D$11,IF(K264/'Commission Rate and Quota'!$D$5&lt;0.75,'Commission Rate and Quota'!$D$12,IF(K264/'Commission Rate and Quota'!$D$5&lt;0.9,'Commission Rate and Quota'!$D$13,IF('Data (1 &amp; 2)'!K283/'Commission Rate and Quota'!$D$5&lt;1,'Commission Rate and Quota'!$D$14,IF('Data (1 &amp; 2)'!K283/'Commission Rate and Quota'!$D$5&lt;1.25,'Commission Rate and Quota'!$D$15,'Commission Rate and Quota'!$D$16))))),IF(K264/'Commission Rate and Quota'!$E$5&lt;0.5,'Commission Rate and Quota'!$E$11,IF(K264/'Commission Rate and Quota'!$E$5&lt;0.75,'Commission Rate and Quota'!$E$12,IF(K264/'Commission Rate and Quota'!$E$5&lt;0.9,'Commission Rate and Quota'!$E$13,IF(K264/'Commission Rate and Quota'!$E$5&lt;1,'Commission Rate and Quota'!$E$14,IF(K264/'Commission Rate and Quota'!$E$5&lt;1.25,'Commission Rate and Quota'!$E$15,'Commission Rate and Quota'!$E$16))))))</f>
        <v>7.0000000000000007E-2</v>
      </c>
      <c r="M264" s="34">
        <f t="shared" si="13"/>
        <v>7811.1187000000009</v>
      </c>
      <c r="AE264">
        <v>0.16</v>
      </c>
      <c r="AF264">
        <v>21</v>
      </c>
      <c r="AG264">
        <v>210176.15</v>
      </c>
      <c r="AH264">
        <v>26635.27</v>
      </c>
      <c r="AI264">
        <v>33628.184000000001</v>
      </c>
      <c r="AJ264" s="29">
        <f>Table1[[#This Row],[Sum of Margin]]/Table1[[#This Row],[Sum of Revenue]]</f>
        <v>0.1267283181274374</v>
      </c>
      <c r="AK264" s="31">
        <f>Table1[[#This Row],[Sum of Margin]]-Table1[[#This Row],[Sum of Commission Earned]]</f>
        <v>-6992.9140000000007</v>
      </c>
    </row>
    <row r="265" spans="1:37" x14ac:dyDescent="0.25">
      <c r="A265" t="s">
        <v>247</v>
      </c>
      <c r="B265" s="30">
        <v>45772</v>
      </c>
      <c r="C265">
        <v>167528</v>
      </c>
      <c r="D265" s="31">
        <v>5866.82</v>
      </c>
      <c r="E265" s="31">
        <v>0</v>
      </c>
      <c r="F265" t="s">
        <v>33</v>
      </c>
      <c r="G265">
        <v>1260</v>
      </c>
      <c r="H265" t="s">
        <v>14</v>
      </c>
      <c r="I265" t="s">
        <v>34</v>
      </c>
      <c r="J265" t="s">
        <v>11</v>
      </c>
      <c r="K265" s="34">
        <f t="shared" ref="K265:K296" si="14">D265+K264</f>
        <v>900212.12999999989</v>
      </c>
      <c r="L265" s="29">
        <f>IF(I265="Product",IF(K265/'Commission Rate and Quota'!$D$5&lt;0.5,'Commission Rate and Quota'!$D$11,IF(K265/'Commission Rate and Quota'!$D$5&lt;0.75,'Commission Rate and Quota'!$D$12,IF(K265/'Commission Rate and Quota'!$D$5&lt;0.9,'Commission Rate and Quota'!$D$13,IF('Data (1 &amp; 2)'!K284/'Commission Rate and Quota'!$D$5&lt;1,'Commission Rate and Quota'!$D$14,IF('Data (1 &amp; 2)'!K284/'Commission Rate and Quota'!$D$5&lt;1.25,'Commission Rate and Quota'!$D$15,'Commission Rate and Quota'!$D$16))))),IF(K265/'Commission Rate and Quota'!$E$5&lt;0.5,'Commission Rate and Quota'!$E$11,IF(K265/'Commission Rate and Quota'!$E$5&lt;0.75,'Commission Rate and Quota'!$E$12,IF(K265/'Commission Rate and Quota'!$E$5&lt;0.9,'Commission Rate and Quota'!$E$13,IF(K265/'Commission Rate and Quota'!$E$5&lt;1,'Commission Rate and Quota'!$E$14,IF(K265/'Commission Rate and Quota'!$E$5&lt;1.25,'Commission Rate and Quota'!$E$15,'Commission Rate and Quota'!$E$16))))))</f>
        <v>7.0000000000000007E-2</v>
      </c>
      <c r="M265" s="34">
        <f t="shared" si="13"/>
        <v>410.67740000000003</v>
      </c>
      <c r="AE265" t="s">
        <v>92</v>
      </c>
      <c r="AF265">
        <v>3</v>
      </c>
      <c r="AG265">
        <v>39429.33</v>
      </c>
      <c r="AH265">
        <v>5525</v>
      </c>
      <c r="AI265">
        <v>6308.6928000000007</v>
      </c>
      <c r="AJ265" s="29">
        <f>Table1[[#This Row],[Sum of Margin]]/Table1[[#This Row],[Sum of Revenue]]</f>
        <v>0.14012411572806335</v>
      </c>
      <c r="AK265" s="31">
        <f>Table1[[#This Row],[Sum of Margin]]-Table1[[#This Row],[Sum of Commission Earned]]</f>
        <v>-783.69280000000072</v>
      </c>
    </row>
    <row r="266" spans="1:37" x14ac:dyDescent="0.25">
      <c r="A266" t="s">
        <v>149</v>
      </c>
      <c r="B266" s="30">
        <v>45784</v>
      </c>
      <c r="C266">
        <v>70610</v>
      </c>
      <c r="D266" s="31">
        <v>8894.1</v>
      </c>
      <c r="E266" s="31">
        <v>1157.4000000000001</v>
      </c>
      <c r="F266" t="s">
        <v>33</v>
      </c>
      <c r="G266">
        <v>1260</v>
      </c>
      <c r="H266" t="s">
        <v>14</v>
      </c>
      <c r="I266" t="s">
        <v>34</v>
      </c>
      <c r="J266" t="s">
        <v>11</v>
      </c>
      <c r="K266" s="34">
        <f t="shared" si="14"/>
        <v>909106.22999999986</v>
      </c>
      <c r="L266" s="29">
        <f>IF(I266="Product",IF(K266/'Commission Rate and Quota'!$D$5&lt;0.5,'Commission Rate and Quota'!$D$11,IF(K266/'Commission Rate and Quota'!$D$5&lt;0.75,'Commission Rate and Quota'!$D$12,IF(K266/'Commission Rate and Quota'!$D$5&lt;0.9,'Commission Rate and Quota'!$D$13,IF('Data (1 &amp; 2)'!K285/'Commission Rate and Quota'!$D$5&lt;1,'Commission Rate and Quota'!$D$14,IF('Data (1 &amp; 2)'!K285/'Commission Rate and Quota'!$D$5&lt;1.25,'Commission Rate and Quota'!$D$15,'Commission Rate and Quota'!$D$16))))),IF(K266/'Commission Rate and Quota'!$E$5&lt;0.5,'Commission Rate and Quota'!$E$11,IF(K266/'Commission Rate and Quota'!$E$5&lt;0.75,'Commission Rate and Quota'!$E$12,IF(K266/'Commission Rate and Quota'!$E$5&lt;0.9,'Commission Rate and Quota'!$E$13,IF(K266/'Commission Rate and Quota'!$E$5&lt;1,'Commission Rate and Quota'!$E$14,IF(K266/'Commission Rate and Quota'!$E$5&lt;1.25,'Commission Rate and Quota'!$E$15,'Commission Rate and Quota'!$E$16))))))</f>
        <v>7.0000000000000007E-2</v>
      </c>
      <c r="M266" s="34">
        <f t="shared" si="13"/>
        <v>622.5870000000001</v>
      </c>
      <c r="AE266" t="s">
        <v>87</v>
      </c>
      <c r="AF266">
        <v>2</v>
      </c>
      <c r="AG266">
        <v>5574.87</v>
      </c>
      <c r="AH266">
        <v>371.64</v>
      </c>
      <c r="AI266">
        <v>891.97919999999999</v>
      </c>
      <c r="AJ266" s="29">
        <f>Table1[[#This Row],[Sum of Margin]]/Table1[[#This Row],[Sum of Revenue]]</f>
        <v>6.6663437891825272E-2</v>
      </c>
      <c r="AK266" s="31">
        <f>Table1[[#This Row],[Sum of Margin]]-Table1[[#This Row],[Sum of Commission Earned]]</f>
        <v>-520.33920000000001</v>
      </c>
    </row>
    <row r="267" spans="1:37" x14ac:dyDescent="0.25">
      <c r="A267" t="s">
        <v>149</v>
      </c>
      <c r="B267" s="30">
        <v>45784</v>
      </c>
      <c r="C267">
        <v>70610</v>
      </c>
      <c r="D267" s="31">
        <v>9825.18</v>
      </c>
      <c r="E267" s="31">
        <v>1278.58</v>
      </c>
      <c r="F267" t="s">
        <v>33</v>
      </c>
      <c r="G267">
        <v>1260</v>
      </c>
      <c r="H267" t="s">
        <v>14</v>
      </c>
      <c r="I267" t="s">
        <v>34</v>
      </c>
      <c r="J267" t="s">
        <v>11</v>
      </c>
      <c r="K267" s="34">
        <f t="shared" si="14"/>
        <v>918931.40999999992</v>
      </c>
      <c r="L267" s="29">
        <f>IF(I267="Product",IF(K267/'Commission Rate and Quota'!$D$5&lt;0.5,'Commission Rate and Quota'!$D$11,IF(K267/'Commission Rate and Quota'!$D$5&lt;0.75,'Commission Rate and Quota'!$D$12,IF(K267/'Commission Rate and Quota'!$D$5&lt;0.9,'Commission Rate and Quota'!$D$13,IF('Data (1 &amp; 2)'!K286/'Commission Rate and Quota'!$D$5&lt;1,'Commission Rate and Quota'!$D$14,IF('Data (1 &amp; 2)'!K286/'Commission Rate and Quota'!$D$5&lt;1.25,'Commission Rate and Quota'!$D$15,'Commission Rate and Quota'!$D$16))))),IF(K267/'Commission Rate and Quota'!$E$5&lt;0.5,'Commission Rate and Quota'!$E$11,IF(K267/'Commission Rate and Quota'!$E$5&lt;0.75,'Commission Rate and Quota'!$E$12,IF(K267/'Commission Rate and Quota'!$E$5&lt;0.9,'Commission Rate and Quota'!$E$13,IF(K267/'Commission Rate and Quota'!$E$5&lt;1,'Commission Rate and Quota'!$E$14,IF(K267/'Commission Rate and Quota'!$E$5&lt;1.25,'Commission Rate and Quota'!$E$15,'Commission Rate and Quota'!$E$16))))))</f>
        <v>7.0000000000000007E-2</v>
      </c>
      <c r="M267" s="34">
        <f t="shared" si="13"/>
        <v>687.76260000000013</v>
      </c>
      <c r="AE267" t="s">
        <v>54</v>
      </c>
      <c r="AF267">
        <v>3</v>
      </c>
      <c r="AG267">
        <v>14371.27</v>
      </c>
      <c r="AH267">
        <v>1651</v>
      </c>
      <c r="AI267">
        <v>2299.4031999999997</v>
      </c>
      <c r="AJ267" s="29">
        <f>Table1[[#This Row],[Sum of Margin]]/Table1[[#This Row],[Sum of Revenue]]</f>
        <v>0.11488198329027288</v>
      </c>
      <c r="AK267" s="31">
        <f>Table1[[#This Row],[Sum of Margin]]-Table1[[#This Row],[Sum of Commission Earned]]</f>
        <v>-648.40319999999974</v>
      </c>
    </row>
    <row r="268" spans="1:37" x14ac:dyDescent="0.25">
      <c r="A268" t="s">
        <v>149</v>
      </c>
      <c r="B268" s="30">
        <v>45784</v>
      </c>
      <c r="C268">
        <v>70610</v>
      </c>
      <c r="D268" s="31">
        <v>667.07</v>
      </c>
      <c r="E268" s="31">
        <v>0</v>
      </c>
      <c r="F268" t="s">
        <v>33</v>
      </c>
      <c r="G268">
        <v>1260</v>
      </c>
      <c r="H268" t="s">
        <v>14</v>
      </c>
      <c r="I268" t="s">
        <v>34</v>
      </c>
      <c r="J268" t="s">
        <v>11</v>
      </c>
      <c r="K268" s="34">
        <f t="shared" si="14"/>
        <v>919598.47999999986</v>
      </c>
      <c r="L268" s="29">
        <f>IF(I268="Product",IF(K268/'Commission Rate and Quota'!$D$5&lt;0.5,'Commission Rate and Quota'!$D$11,IF(K268/'Commission Rate and Quota'!$D$5&lt;0.75,'Commission Rate and Quota'!$D$12,IF(K268/'Commission Rate and Quota'!$D$5&lt;0.9,'Commission Rate and Quota'!$D$13,IF('Data (1 &amp; 2)'!K287/'Commission Rate and Quota'!$D$5&lt;1,'Commission Rate and Quota'!$D$14,IF('Data (1 &amp; 2)'!K287/'Commission Rate and Quota'!$D$5&lt;1.25,'Commission Rate and Quota'!$D$15,'Commission Rate and Quota'!$D$16))))),IF(K268/'Commission Rate and Quota'!$E$5&lt;0.5,'Commission Rate and Quota'!$E$11,IF(K268/'Commission Rate and Quota'!$E$5&lt;0.75,'Commission Rate and Quota'!$E$12,IF(K268/'Commission Rate and Quota'!$E$5&lt;0.9,'Commission Rate and Quota'!$E$13,IF(K268/'Commission Rate and Quota'!$E$5&lt;1,'Commission Rate and Quota'!$E$14,IF(K268/'Commission Rate and Quota'!$E$5&lt;1.25,'Commission Rate and Quota'!$E$15,'Commission Rate and Quota'!$E$16))))))</f>
        <v>7.0000000000000007E-2</v>
      </c>
      <c r="M268" s="34">
        <f t="shared" si="13"/>
        <v>46.694900000000011</v>
      </c>
      <c r="AE268" t="s">
        <v>55</v>
      </c>
      <c r="AF268">
        <v>1</v>
      </c>
      <c r="AG268">
        <v>6000</v>
      </c>
      <c r="AH268">
        <v>600</v>
      </c>
      <c r="AI268">
        <v>960</v>
      </c>
      <c r="AJ268" s="29">
        <f>Table1[[#This Row],[Sum of Margin]]/Table1[[#This Row],[Sum of Revenue]]</f>
        <v>0.1</v>
      </c>
      <c r="AK268" s="31">
        <f>Table1[[#This Row],[Sum of Margin]]-Table1[[#This Row],[Sum of Commission Earned]]</f>
        <v>-360</v>
      </c>
    </row>
    <row r="269" spans="1:37" x14ac:dyDescent="0.25">
      <c r="A269" t="s">
        <v>267</v>
      </c>
      <c r="B269" s="30">
        <v>45784</v>
      </c>
      <c r="C269">
        <v>169718</v>
      </c>
      <c r="D269" s="31">
        <v>1772.76</v>
      </c>
      <c r="E269" s="31">
        <v>212.76</v>
      </c>
      <c r="F269" t="s">
        <v>33</v>
      </c>
      <c r="G269">
        <v>1260</v>
      </c>
      <c r="H269" t="s">
        <v>14</v>
      </c>
      <c r="I269" t="s">
        <v>34</v>
      </c>
      <c r="J269" t="s">
        <v>11</v>
      </c>
      <c r="K269" s="34">
        <f t="shared" si="14"/>
        <v>921371.23999999987</v>
      </c>
      <c r="L269" s="29">
        <f>IF(I269="Product",IF(K269/'Commission Rate and Quota'!$D$5&lt;0.5,'Commission Rate and Quota'!$D$11,IF(K269/'Commission Rate and Quota'!$D$5&lt;0.75,'Commission Rate and Quota'!$D$12,IF(K269/'Commission Rate and Quota'!$D$5&lt;0.9,'Commission Rate and Quota'!$D$13,IF('Data (1 &amp; 2)'!K288/'Commission Rate and Quota'!$D$5&lt;1,'Commission Rate and Quota'!$D$14,IF('Data (1 &amp; 2)'!K288/'Commission Rate and Quota'!$D$5&lt;1.25,'Commission Rate and Quota'!$D$15,'Commission Rate and Quota'!$D$16))))),IF(K269/'Commission Rate and Quota'!$E$5&lt;0.5,'Commission Rate and Quota'!$E$11,IF(K269/'Commission Rate and Quota'!$E$5&lt;0.75,'Commission Rate and Quota'!$E$12,IF(K269/'Commission Rate and Quota'!$E$5&lt;0.9,'Commission Rate and Quota'!$E$13,IF(K269/'Commission Rate and Quota'!$E$5&lt;1,'Commission Rate and Quota'!$E$14,IF(K269/'Commission Rate and Quota'!$E$5&lt;1.25,'Commission Rate and Quota'!$E$15,'Commission Rate and Quota'!$E$16))))))</f>
        <v>7.0000000000000007E-2</v>
      </c>
      <c r="M269" s="34">
        <f t="shared" si="13"/>
        <v>124.09320000000001</v>
      </c>
      <c r="AE269" t="s">
        <v>91</v>
      </c>
      <c r="AF269">
        <v>1</v>
      </c>
      <c r="AG269">
        <v>20000</v>
      </c>
      <c r="AH269">
        <v>4123.68</v>
      </c>
      <c r="AI269">
        <v>3200</v>
      </c>
      <c r="AJ269" s="29">
        <f>Table1[[#This Row],[Sum of Margin]]/Table1[[#This Row],[Sum of Revenue]]</f>
        <v>0.20618400000000001</v>
      </c>
      <c r="AK269" s="31">
        <f>Table1[[#This Row],[Sum of Margin]]-Table1[[#This Row],[Sum of Commission Earned]]</f>
        <v>923.68000000000029</v>
      </c>
    </row>
    <row r="270" spans="1:37" x14ac:dyDescent="0.25">
      <c r="A270" t="s">
        <v>267</v>
      </c>
      <c r="B270" s="30">
        <v>45784</v>
      </c>
      <c r="C270">
        <v>169718</v>
      </c>
      <c r="D270" s="31">
        <v>26887.22</v>
      </c>
      <c r="E270" s="31">
        <v>3227.22</v>
      </c>
      <c r="F270" t="s">
        <v>33</v>
      </c>
      <c r="G270">
        <v>1260</v>
      </c>
      <c r="H270" t="s">
        <v>14</v>
      </c>
      <c r="I270" t="s">
        <v>34</v>
      </c>
      <c r="J270" t="s">
        <v>11</v>
      </c>
      <c r="K270" s="34">
        <f t="shared" si="14"/>
        <v>948258.45999999985</v>
      </c>
      <c r="L270" s="29">
        <f>IF(I270="Product",IF(K270/'Commission Rate and Quota'!$D$5&lt;0.5,'Commission Rate and Quota'!$D$11,IF(K270/'Commission Rate and Quota'!$D$5&lt;0.75,'Commission Rate and Quota'!$D$12,IF(K270/'Commission Rate and Quota'!$D$5&lt;0.9,'Commission Rate and Quota'!$D$13,IF('Data (1 &amp; 2)'!K289/'Commission Rate and Quota'!$D$5&lt;1,'Commission Rate and Quota'!$D$14,IF('Data (1 &amp; 2)'!K289/'Commission Rate and Quota'!$D$5&lt;1.25,'Commission Rate and Quota'!$D$15,'Commission Rate and Quota'!$D$16))))),IF(K270/'Commission Rate and Quota'!$E$5&lt;0.5,'Commission Rate and Quota'!$E$11,IF(K270/'Commission Rate and Quota'!$E$5&lt;0.75,'Commission Rate and Quota'!$E$12,IF(K270/'Commission Rate and Quota'!$E$5&lt;0.9,'Commission Rate and Quota'!$E$13,IF(K270/'Commission Rate and Quota'!$E$5&lt;1,'Commission Rate and Quota'!$E$14,IF(K270/'Commission Rate and Quota'!$E$5&lt;1.25,'Commission Rate and Quota'!$E$15,'Commission Rate and Quota'!$E$16))))))</f>
        <v>7.0000000000000007E-2</v>
      </c>
      <c r="M270" s="34">
        <f t="shared" si="13"/>
        <v>1882.1054000000004</v>
      </c>
      <c r="AE270" t="s">
        <v>70</v>
      </c>
      <c r="AF270">
        <v>3</v>
      </c>
      <c r="AG270">
        <v>19056.830000000002</v>
      </c>
      <c r="AH270">
        <v>2647.5</v>
      </c>
      <c r="AI270">
        <v>3049.0927999999999</v>
      </c>
      <c r="AJ270" s="29">
        <f>Table1[[#This Row],[Sum of Margin]]/Table1[[#This Row],[Sum of Revenue]]</f>
        <v>0.1389265685845967</v>
      </c>
      <c r="AK270" s="31">
        <f>Table1[[#This Row],[Sum of Margin]]-Table1[[#This Row],[Sum of Commission Earned]]</f>
        <v>-401.5927999999999</v>
      </c>
    </row>
    <row r="271" spans="1:37" x14ac:dyDescent="0.25">
      <c r="A271" t="s">
        <v>267</v>
      </c>
      <c r="B271" s="30">
        <v>45784</v>
      </c>
      <c r="C271">
        <v>169718</v>
      </c>
      <c r="D271" s="31">
        <v>42655.9</v>
      </c>
      <c r="E271" s="31">
        <v>5119.8999999999996</v>
      </c>
      <c r="F271" t="s">
        <v>33</v>
      </c>
      <c r="G271">
        <v>1260</v>
      </c>
      <c r="H271" t="s">
        <v>14</v>
      </c>
      <c r="I271" t="s">
        <v>34</v>
      </c>
      <c r="J271" t="s">
        <v>11</v>
      </c>
      <c r="K271" s="34">
        <f t="shared" si="14"/>
        <v>990914.35999999987</v>
      </c>
      <c r="L271" s="29">
        <f>IF(I271="Product",IF(K271/'Commission Rate and Quota'!$D$5&lt;0.5,'Commission Rate and Quota'!$D$11,IF(K271/'Commission Rate and Quota'!$D$5&lt;0.75,'Commission Rate and Quota'!$D$12,IF(K271/'Commission Rate and Quota'!$D$5&lt;0.9,'Commission Rate and Quota'!$D$13,IF('Data (1 &amp; 2)'!K290/'Commission Rate and Quota'!$D$5&lt;1,'Commission Rate and Quota'!$D$14,IF('Data (1 &amp; 2)'!K290/'Commission Rate and Quota'!$D$5&lt;1.25,'Commission Rate and Quota'!$D$15,'Commission Rate and Quota'!$D$16))))),IF(K271/'Commission Rate and Quota'!$E$5&lt;0.5,'Commission Rate and Quota'!$E$11,IF(K271/'Commission Rate and Quota'!$E$5&lt;0.75,'Commission Rate and Quota'!$E$12,IF(K271/'Commission Rate and Quota'!$E$5&lt;0.9,'Commission Rate and Quota'!$E$13,IF(K271/'Commission Rate and Quota'!$E$5&lt;1,'Commission Rate and Quota'!$E$14,IF(K271/'Commission Rate and Quota'!$E$5&lt;1.25,'Commission Rate and Quota'!$E$15,'Commission Rate and Quota'!$E$16))))))</f>
        <v>7.0000000000000007E-2</v>
      </c>
      <c r="M271" s="34">
        <f t="shared" si="13"/>
        <v>2985.9130000000005</v>
      </c>
      <c r="AE271" t="s">
        <v>90</v>
      </c>
      <c r="AF271">
        <v>2</v>
      </c>
      <c r="AG271">
        <v>24728.799999999999</v>
      </c>
      <c r="AH271">
        <v>2972.16</v>
      </c>
      <c r="AI271">
        <v>3956.6080000000002</v>
      </c>
      <c r="AJ271" s="29">
        <f>Table1[[#This Row],[Sum of Margin]]/Table1[[#This Row],[Sum of Revenue]]</f>
        <v>0.12019022354501634</v>
      </c>
      <c r="AK271" s="31">
        <f>Table1[[#This Row],[Sum of Margin]]-Table1[[#This Row],[Sum of Commission Earned]]</f>
        <v>-984.44800000000032</v>
      </c>
    </row>
    <row r="272" spans="1:37" x14ac:dyDescent="0.25">
      <c r="A272" t="s">
        <v>267</v>
      </c>
      <c r="B272" s="30">
        <v>45784</v>
      </c>
      <c r="C272">
        <v>169718</v>
      </c>
      <c r="D272" s="31">
        <v>2265.41</v>
      </c>
      <c r="E272" s="31">
        <v>0</v>
      </c>
      <c r="F272" t="s">
        <v>33</v>
      </c>
      <c r="G272">
        <v>1260</v>
      </c>
      <c r="H272" t="s">
        <v>14</v>
      </c>
      <c r="I272" t="s">
        <v>34</v>
      </c>
      <c r="J272" t="s">
        <v>11</v>
      </c>
      <c r="K272" s="34">
        <f t="shared" si="14"/>
        <v>993179.7699999999</v>
      </c>
      <c r="L272" s="29">
        <f>IF(I272="Product",IF(K272/'Commission Rate and Quota'!$D$5&lt;0.5,'Commission Rate and Quota'!$D$11,IF(K272/'Commission Rate and Quota'!$D$5&lt;0.75,'Commission Rate and Quota'!$D$12,IF(K272/'Commission Rate and Quota'!$D$5&lt;0.9,'Commission Rate and Quota'!$D$13,IF('Data (1 &amp; 2)'!K291/'Commission Rate and Quota'!$D$5&lt;1,'Commission Rate and Quota'!$D$14,IF('Data (1 &amp; 2)'!K291/'Commission Rate and Quota'!$D$5&lt;1.25,'Commission Rate and Quota'!$D$15,'Commission Rate and Quota'!$D$16))))),IF(K272/'Commission Rate and Quota'!$E$5&lt;0.5,'Commission Rate and Quota'!$E$11,IF(K272/'Commission Rate and Quota'!$E$5&lt;0.75,'Commission Rate and Quota'!$E$12,IF(K272/'Commission Rate and Quota'!$E$5&lt;0.9,'Commission Rate and Quota'!$E$13,IF(K272/'Commission Rate and Quota'!$E$5&lt;1,'Commission Rate and Quota'!$E$14,IF(K272/'Commission Rate and Quota'!$E$5&lt;1.25,'Commission Rate and Quota'!$E$15,'Commission Rate and Quota'!$E$16))))))</f>
        <v>7.0000000000000007E-2</v>
      </c>
      <c r="M272" s="34">
        <f t="shared" si="13"/>
        <v>158.5787</v>
      </c>
      <c r="AE272" t="s">
        <v>88</v>
      </c>
      <c r="AF272">
        <v>3</v>
      </c>
      <c r="AG272">
        <v>6694.920000000001</v>
      </c>
      <c r="AH272">
        <v>498.29</v>
      </c>
      <c r="AI272">
        <v>1071.1872000000001</v>
      </c>
      <c r="AJ272" s="29">
        <f>Table1[[#This Row],[Sum of Margin]]/Table1[[#This Row],[Sum of Revenue]]</f>
        <v>7.4428073823137542E-2</v>
      </c>
      <c r="AK272" s="31">
        <f>Table1[[#This Row],[Sum of Margin]]-Table1[[#This Row],[Sum of Commission Earned]]</f>
        <v>-572.89720000000011</v>
      </c>
    </row>
    <row r="273" spans="1:37" x14ac:dyDescent="0.25">
      <c r="A273" t="s">
        <v>184</v>
      </c>
      <c r="B273" s="30">
        <v>45785</v>
      </c>
      <c r="C273">
        <v>166022</v>
      </c>
      <c r="D273" s="31">
        <v>920</v>
      </c>
      <c r="E273" s="31">
        <v>99</v>
      </c>
      <c r="F273" t="s">
        <v>33</v>
      </c>
      <c r="G273">
        <v>1260</v>
      </c>
      <c r="H273" t="s">
        <v>14</v>
      </c>
      <c r="I273" t="s">
        <v>34</v>
      </c>
      <c r="J273" t="s">
        <v>11</v>
      </c>
      <c r="K273" s="34">
        <f t="shared" si="14"/>
        <v>994099.7699999999</v>
      </c>
      <c r="L273" s="29">
        <f>IF(I273="Product",IF(K273/'Commission Rate and Quota'!$D$5&lt;0.5,'Commission Rate and Quota'!$D$11,IF(K273/'Commission Rate and Quota'!$D$5&lt;0.75,'Commission Rate and Quota'!$D$12,IF(K273/'Commission Rate and Quota'!$D$5&lt;0.9,'Commission Rate and Quota'!$D$13,IF('Data (1 &amp; 2)'!K292/'Commission Rate and Quota'!$D$5&lt;1,'Commission Rate and Quota'!$D$14,IF('Data (1 &amp; 2)'!K292/'Commission Rate and Quota'!$D$5&lt;1.25,'Commission Rate and Quota'!$D$15,'Commission Rate and Quota'!$D$16))))),IF(K273/'Commission Rate and Quota'!$E$5&lt;0.5,'Commission Rate and Quota'!$E$11,IF(K273/'Commission Rate and Quota'!$E$5&lt;0.75,'Commission Rate and Quota'!$E$12,IF(K273/'Commission Rate and Quota'!$E$5&lt;0.9,'Commission Rate and Quota'!$E$13,IF(K273/'Commission Rate and Quota'!$E$5&lt;1,'Commission Rate and Quota'!$E$14,IF(K273/'Commission Rate and Quota'!$E$5&lt;1.25,'Commission Rate and Quota'!$E$15,'Commission Rate and Quota'!$E$16))))))</f>
        <v>7.0000000000000007E-2</v>
      </c>
      <c r="M273" s="34">
        <f t="shared" si="13"/>
        <v>64.400000000000006</v>
      </c>
      <c r="AE273" t="s">
        <v>86</v>
      </c>
      <c r="AF273">
        <v>3</v>
      </c>
      <c r="AG273">
        <v>74320.13</v>
      </c>
      <c r="AH273">
        <v>8246</v>
      </c>
      <c r="AI273">
        <v>11891.220799999999</v>
      </c>
      <c r="AJ273" s="29">
        <f>Table1[[#This Row],[Sum of Margin]]/Table1[[#This Row],[Sum of Revenue]]</f>
        <v>0.11095244316714731</v>
      </c>
      <c r="AK273" s="31">
        <f>Table1[[#This Row],[Sum of Margin]]-Table1[[#This Row],[Sum of Commission Earned]]</f>
        <v>-3645.2207999999991</v>
      </c>
    </row>
    <row r="274" spans="1:37" x14ac:dyDescent="0.25">
      <c r="A274" t="s">
        <v>184</v>
      </c>
      <c r="B274" s="30">
        <v>45785</v>
      </c>
      <c r="C274">
        <v>166022</v>
      </c>
      <c r="D274" s="31">
        <v>23110.639999999999</v>
      </c>
      <c r="E274" s="31">
        <v>2316.48</v>
      </c>
      <c r="F274" t="s">
        <v>33</v>
      </c>
      <c r="G274">
        <v>1260</v>
      </c>
      <c r="H274" t="s">
        <v>14</v>
      </c>
      <c r="I274" t="s">
        <v>34</v>
      </c>
      <c r="J274" t="s">
        <v>11</v>
      </c>
      <c r="K274" s="34">
        <f t="shared" si="14"/>
        <v>1017210.4099999999</v>
      </c>
      <c r="L274" s="29">
        <f>IF(I274="Product",IF(K274/'Commission Rate and Quota'!$D$5&lt;0.5,'Commission Rate and Quota'!$D$11,IF(K274/'Commission Rate and Quota'!$D$5&lt;0.75,'Commission Rate and Quota'!$D$12,IF(K274/'Commission Rate and Quota'!$D$5&lt;0.9,'Commission Rate and Quota'!$D$13,IF('Data (1 &amp; 2)'!K293/'Commission Rate and Quota'!$D$5&lt;1,'Commission Rate and Quota'!$D$14,IF('Data (1 &amp; 2)'!K293/'Commission Rate and Quota'!$D$5&lt;1.25,'Commission Rate and Quota'!$D$15,'Commission Rate and Quota'!$D$16))))),IF(K274/'Commission Rate and Quota'!$E$5&lt;0.5,'Commission Rate and Quota'!$E$11,IF(K274/'Commission Rate and Quota'!$E$5&lt;0.75,'Commission Rate and Quota'!$E$12,IF(K274/'Commission Rate and Quota'!$E$5&lt;0.9,'Commission Rate and Quota'!$E$13,IF(K274/'Commission Rate and Quota'!$E$5&lt;1,'Commission Rate and Quota'!$E$14,IF(K274/'Commission Rate and Quota'!$E$5&lt;1.25,'Commission Rate and Quota'!$E$15,'Commission Rate and Quota'!$E$16))))))</f>
        <v>7.0000000000000007E-2</v>
      </c>
      <c r="M274" s="34">
        <f t="shared" si="13"/>
        <v>1617.7448000000002</v>
      </c>
      <c r="AE274">
        <v>0.18000000000000002</v>
      </c>
      <c r="AF274">
        <v>13</v>
      </c>
      <c r="AG274">
        <v>241065.90999999997</v>
      </c>
      <c r="AH274">
        <v>18707.739999999998</v>
      </c>
      <c r="AI274">
        <v>43391.863800000014</v>
      </c>
      <c r="AJ274" s="29">
        <f>Table1[[#This Row],[Sum of Margin]]/Table1[[#This Row],[Sum of Revenue]]</f>
        <v>7.76042535421122E-2</v>
      </c>
      <c r="AK274" s="31">
        <f>Table1[[#This Row],[Sum of Margin]]-Table1[[#This Row],[Sum of Commission Earned]]</f>
        <v>-24684.123800000016</v>
      </c>
    </row>
    <row r="275" spans="1:37" x14ac:dyDescent="0.25">
      <c r="A275" t="s">
        <v>184</v>
      </c>
      <c r="B275" s="30">
        <v>45785</v>
      </c>
      <c r="C275">
        <v>166022</v>
      </c>
      <c r="D275" s="31">
        <v>1802.3</v>
      </c>
      <c r="E275" s="31">
        <v>0</v>
      </c>
      <c r="F275" t="s">
        <v>33</v>
      </c>
      <c r="G275">
        <v>1260</v>
      </c>
      <c r="H275" t="s">
        <v>14</v>
      </c>
      <c r="I275" t="s">
        <v>34</v>
      </c>
      <c r="J275" t="s">
        <v>11</v>
      </c>
      <c r="K275" s="34">
        <f t="shared" si="14"/>
        <v>1019012.71</v>
      </c>
      <c r="L275" s="29">
        <f>IF(I275="Product",IF(K275/'Commission Rate and Quota'!$D$5&lt;0.5,'Commission Rate and Quota'!$D$11,IF(K275/'Commission Rate and Quota'!$D$5&lt;0.75,'Commission Rate and Quota'!$D$12,IF(K275/'Commission Rate and Quota'!$D$5&lt;0.9,'Commission Rate and Quota'!$D$13,IF('Data (1 &amp; 2)'!K294/'Commission Rate and Quota'!$D$5&lt;1,'Commission Rate and Quota'!$D$14,IF('Data (1 &amp; 2)'!K294/'Commission Rate and Quota'!$D$5&lt;1.25,'Commission Rate and Quota'!$D$15,'Commission Rate and Quota'!$D$16))))),IF(K275/'Commission Rate and Quota'!$E$5&lt;0.5,'Commission Rate and Quota'!$E$11,IF(K275/'Commission Rate and Quota'!$E$5&lt;0.75,'Commission Rate and Quota'!$E$12,IF(K275/'Commission Rate and Quota'!$E$5&lt;0.9,'Commission Rate and Quota'!$E$13,IF(K275/'Commission Rate and Quota'!$E$5&lt;1,'Commission Rate and Quota'!$E$14,IF(K275/'Commission Rate and Quota'!$E$5&lt;1.25,'Commission Rate and Quota'!$E$15,'Commission Rate and Quota'!$E$16))))))</f>
        <v>7.0000000000000007E-2</v>
      </c>
      <c r="M275" s="34">
        <f t="shared" si="13"/>
        <v>126.16100000000002</v>
      </c>
      <c r="AE275" t="s">
        <v>93</v>
      </c>
      <c r="AF275">
        <v>1</v>
      </c>
      <c r="AG275">
        <v>800</v>
      </c>
      <c r="AH275">
        <v>88</v>
      </c>
      <c r="AI275">
        <v>144.00000000000003</v>
      </c>
      <c r="AJ275" s="29">
        <f>Table1[[#This Row],[Sum of Margin]]/Table1[[#This Row],[Sum of Revenue]]</f>
        <v>0.11</v>
      </c>
      <c r="AK275" s="31">
        <f>Table1[[#This Row],[Sum of Margin]]-Table1[[#This Row],[Sum of Commission Earned]]</f>
        <v>-56.000000000000028</v>
      </c>
    </row>
    <row r="276" spans="1:37" x14ac:dyDescent="0.25">
      <c r="A276" t="s">
        <v>157</v>
      </c>
      <c r="B276" s="30">
        <v>45791</v>
      </c>
      <c r="C276">
        <v>71125</v>
      </c>
      <c r="D276" s="31">
        <v>25500.82</v>
      </c>
      <c r="E276" s="31">
        <v>3060.82</v>
      </c>
      <c r="F276" t="s">
        <v>33</v>
      </c>
      <c r="G276">
        <v>1260</v>
      </c>
      <c r="H276" t="s">
        <v>14</v>
      </c>
      <c r="I276" t="s">
        <v>34</v>
      </c>
      <c r="J276" t="s">
        <v>11</v>
      </c>
      <c r="K276" s="34">
        <f t="shared" si="14"/>
        <v>1044513.5299999999</v>
      </c>
      <c r="L276" s="29">
        <f>IF(I276="Product",IF(K276/'Commission Rate and Quota'!$D$5&lt;0.5,'Commission Rate and Quota'!$D$11,IF(K276/'Commission Rate and Quota'!$D$5&lt;0.75,'Commission Rate and Quota'!$D$12,IF(K276/'Commission Rate and Quota'!$D$5&lt;0.9,'Commission Rate and Quota'!$D$13,IF('Data (1 &amp; 2)'!K295/'Commission Rate and Quota'!$D$5&lt;1,'Commission Rate and Quota'!$D$14,IF('Data (1 &amp; 2)'!K295/'Commission Rate and Quota'!$D$5&lt;1.25,'Commission Rate and Quota'!$D$15,'Commission Rate and Quota'!$D$16))))),IF(K276/'Commission Rate and Quota'!$E$5&lt;0.5,'Commission Rate and Quota'!$E$11,IF(K276/'Commission Rate and Quota'!$E$5&lt;0.75,'Commission Rate and Quota'!$E$12,IF(K276/'Commission Rate and Quota'!$E$5&lt;0.9,'Commission Rate and Quota'!$E$13,IF(K276/'Commission Rate and Quota'!$E$5&lt;1,'Commission Rate and Quota'!$E$14,IF(K276/'Commission Rate and Quota'!$E$5&lt;1.25,'Commission Rate and Quota'!$E$15,'Commission Rate and Quota'!$E$16))))))</f>
        <v>7.0000000000000007E-2</v>
      </c>
      <c r="M276" s="34">
        <f t="shared" si="13"/>
        <v>1785.0574000000001</v>
      </c>
      <c r="AE276" t="s">
        <v>95</v>
      </c>
      <c r="AF276">
        <v>1</v>
      </c>
      <c r="AG276">
        <v>184995</v>
      </c>
      <c r="AH276">
        <v>13399.17</v>
      </c>
      <c r="AI276">
        <v>33299.100000000006</v>
      </c>
      <c r="AJ276" s="29">
        <f>Table1[[#This Row],[Sum of Margin]]/Table1[[#This Row],[Sum of Revenue]]</f>
        <v>7.2429903510905697E-2</v>
      </c>
      <c r="AK276" s="31">
        <f>Table1[[#This Row],[Sum of Margin]]-Table1[[#This Row],[Sum of Commission Earned]]</f>
        <v>-19899.930000000008</v>
      </c>
    </row>
    <row r="277" spans="1:37" x14ac:dyDescent="0.25">
      <c r="A277" t="s">
        <v>146</v>
      </c>
      <c r="B277" s="30">
        <v>45794</v>
      </c>
      <c r="C277">
        <v>69609</v>
      </c>
      <c r="D277" s="31">
        <v>32000.080000000002</v>
      </c>
      <c r="E277" s="31">
        <v>2232.58</v>
      </c>
      <c r="F277" t="s">
        <v>33</v>
      </c>
      <c r="G277">
        <v>1260</v>
      </c>
      <c r="H277" t="s">
        <v>14</v>
      </c>
      <c r="I277" t="s">
        <v>34</v>
      </c>
      <c r="J277" t="s">
        <v>11</v>
      </c>
      <c r="K277" s="34">
        <f t="shared" si="14"/>
        <v>1076513.6099999999</v>
      </c>
      <c r="L277" s="29">
        <f>IF(I277="Product",IF(K277/'Commission Rate and Quota'!$D$5&lt;0.5,'Commission Rate and Quota'!$D$11,IF(K277/'Commission Rate and Quota'!$D$5&lt;0.75,'Commission Rate and Quota'!$D$12,IF(K277/'Commission Rate and Quota'!$D$5&lt;0.9,'Commission Rate and Quota'!$D$13,IF('Data (1 &amp; 2)'!K296/'Commission Rate and Quota'!$D$5&lt;1,'Commission Rate and Quota'!$D$14,IF('Data (1 &amp; 2)'!K296/'Commission Rate and Quota'!$D$5&lt;1.25,'Commission Rate and Quota'!$D$15,'Commission Rate and Quota'!$D$16))))),IF(K277/'Commission Rate and Quota'!$E$5&lt;0.5,'Commission Rate and Quota'!$E$11,IF(K277/'Commission Rate and Quota'!$E$5&lt;0.75,'Commission Rate and Quota'!$E$12,IF(K277/'Commission Rate and Quota'!$E$5&lt;0.9,'Commission Rate and Quota'!$E$13,IF(K277/'Commission Rate and Quota'!$E$5&lt;1,'Commission Rate and Quota'!$E$14,IF(K277/'Commission Rate and Quota'!$E$5&lt;1.25,'Commission Rate and Quota'!$E$15,'Commission Rate and Quota'!$E$16))))))</f>
        <v>7.0000000000000007E-2</v>
      </c>
      <c r="M277" s="34">
        <f t="shared" si="13"/>
        <v>2240.0056000000004</v>
      </c>
      <c r="AE277" t="s">
        <v>255</v>
      </c>
      <c r="AF277">
        <v>2</v>
      </c>
      <c r="AG277">
        <v>7199.71</v>
      </c>
      <c r="AH277">
        <v>798.5</v>
      </c>
      <c r="AI277">
        <v>1295.9478000000001</v>
      </c>
      <c r="AJ277" s="29">
        <f>Table1[[#This Row],[Sum of Margin]]/Table1[[#This Row],[Sum of Revenue]]</f>
        <v>0.11090724487514081</v>
      </c>
      <c r="AK277" s="31">
        <f>Table1[[#This Row],[Sum of Margin]]-Table1[[#This Row],[Sum of Commission Earned]]</f>
        <v>-497.44780000000014</v>
      </c>
    </row>
    <row r="278" spans="1:37" x14ac:dyDescent="0.25">
      <c r="A278" t="s">
        <v>146</v>
      </c>
      <c r="B278" s="30">
        <v>45794</v>
      </c>
      <c r="C278">
        <v>69609</v>
      </c>
      <c r="D278" s="31">
        <v>2400.0100000000002</v>
      </c>
      <c r="E278" s="31">
        <v>0</v>
      </c>
      <c r="F278" t="s">
        <v>33</v>
      </c>
      <c r="G278">
        <v>1260</v>
      </c>
      <c r="H278" t="s">
        <v>14</v>
      </c>
      <c r="I278" t="s">
        <v>34</v>
      </c>
      <c r="J278" t="s">
        <v>11</v>
      </c>
      <c r="K278" s="34">
        <f t="shared" si="14"/>
        <v>1078913.6199999999</v>
      </c>
      <c r="L278" s="29">
        <f>IF(I278="Product",IF(K278/'Commission Rate and Quota'!$D$5&lt;0.5,'Commission Rate and Quota'!$D$11,IF(K278/'Commission Rate and Quota'!$D$5&lt;0.75,'Commission Rate and Quota'!$D$12,IF(K278/'Commission Rate and Quota'!$D$5&lt;0.9,'Commission Rate and Quota'!$D$13,IF('Data (1 &amp; 2)'!K297/'Commission Rate and Quota'!$D$5&lt;1,'Commission Rate and Quota'!$D$14,IF('Data (1 &amp; 2)'!K297/'Commission Rate and Quota'!$D$5&lt;1.25,'Commission Rate and Quota'!$D$15,'Commission Rate and Quota'!$D$16))))),IF(K278/'Commission Rate and Quota'!$E$5&lt;0.5,'Commission Rate and Quota'!$E$11,IF(K278/'Commission Rate and Quota'!$E$5&lt;0.75,'Commission Rate and Quota'!$E$12,IF(K278/'Commission Rate and Quota'!$E$5&lt;0.9,'Commission Rate and Quota'!$E$13,IF(K278/'Commission Rate and Quota'!$E$5&lt;1,'Commission Rate and Quota'!$E$14,IF(K278/'Commission Rate and Quota'!$E$5&lt;1.25,'Commission Rate and Quota'!$E$15,'Commission Rate and Quota'!$E$16))))))</f>
        <v>7.0000000000000007E-2</v>
      </c>
      <c r="M278" s="34">
        <f t="shared" si="13"/>
        <v>168.00070000000002</v>
      </c>
      <c r="AE278" t="s">
        <v>94</v>
      </c>
      <c r="AF278">
        <v>2</v>
      </c>
      <c r="AG278">
        <v>7331.12</v>
      </c>
      <c r="AH278">
        <v>1016</v>
      </c>
      <c r="AI278">
        <v>1319.6016000000002</v>
      </c>
      <c r="AJ278" s="29">
        <f>Table1[[#This Row],[Sum of Margin]]/Table1[[#This Row],[Sum of Revenue]]</f>
        <v>0.13858728270714435</v>
      </c>
      <c r="AK278" s="31">
        <f>Table1[[#This Row],[Sum of Margin]]-Table1[[#This Row],[Sum of Commission Earned]]</f>
        <v>-303.60160000000019</v>
      </c>
    </row>
    <row r="279" spans="1:37" x14ac:dyDescent="0.25">
      <c r="A279" t="s">
        <v>185</v>
      </c>
      <c r="B279" s="30">
        <v>45795</v>
      </c>
      <c r="C279">
        <v>166022</v>
      </c>
      <c r="D279" s="31">
        <v>18280</v>
      </c>
      <c r="E279" s="31">
        <v>1032</v>
      </c>
      <c r="F279" t="s">
        <v>33</v>
      </c>
      <c r="G279">
        <v>1260</v>
      </c>
      <c r="H279" t="s">
        <v>14</v>
      </c>
      <c r="I279" t="s">
        <v>34</v>
      </c>
      <c r="J279" t="s">
        <v>11</v>
      </c>
      <c r="K279" s="34">
        <f t="shared" si="14"/>
        <v>1097193.6199999999</v>
      </c>
      <c r="L279" s="29">
        <f>IF(I279="Product",IF(K279/'Commission Rate and Quota'!$D$5&lt;0.5,'Commission Rate and Quota'!$D$11,IF(K279/'Commission Rate and Quota'!$D$5&lt;0.75,'Commission Rate and Quota'!$D$12,IF(K279/'Commission Rate and Quota'!$D$5&lt;0.9,'Commission Rate and Quota'!$D$13,IF('Data (1 &amp; 2)'!K298/'Commission Rate and Quota'!$D$5&lt;1,'Commission Rate and Quota'!$D$14,IF('Data (1 &amp; 2)'!K298/'Commission Rate and Quota'!$D$5&lt;1.25,'Commission Rate and Quota'!$D$15,'Commission Rate and Quota'!$D$16))))),IF(K279/'Commission Rate and Quota'!$E$5&lt;0.5,'Commission Rate and Quota'!$E$11,IF(K279/'Commission Rate and Quota'!$E$5&lt;0.75,'Commission Rate and Quota'!$E$12,IF(K279/'Commission Rate and Quota'!$E$5&lt;0.9,'Commission Rate and Quota'!$E$13,IF(K279/'Commission Rate and Quota'!$E$5&lt;1,'Commission Rate and Quota'!$E$14,IF(K279/'Commission Rate and Quota'!$E$5&lt;1.25,'Commission Rate and Quota'!$E$15,'Commission Rate and Quota'!$E$16))))))</f>
        <v>7.0000000000000007E-2</v>
      </c>
      <c r="M279" s="34">
        <f t="shared" si="13"/>
        <v>1279.6000000000001</v>
      </c>
      <c r="AE279" t="s">
        <v>290</v>
      </c>
      <c r="AF279">
        <v>2</v>
      </c>
      <c r="AG279">
        <v>9079.76</v>
      </c>
      <c r="AH279">
        <v>1342.18</v>
      </c>
      <c r="AI279">
        <v>1634.3568000000002</v>
      </c>
      <c r="AJ279" s="29">
        <f>Table1[[#This Row],[Sum of Margin]]/Table1[[#This Row],[Sum of Revenue]]</f>
        <v>0.14782108778205591</v>
      </c>
      <c r="AK279" s="31">
        <f>Table1[[#This Row],[Sum of Margin]]-Table1[[#This Row],[Sum of Commission Earned]]</f>
        <v>-292.17680000000018</v>
      </c>
    </row>
    <row r="280" spans="1:37" x14ac:dyDescent="0.25">
      <c r="A280" t="s">
        <v>185</v>
      </c>
      <c r="B280" s="30">
        <v>45795</v>
      </c>
      <c r="C280">
        <v>166022</v>
      </c>
      <c r="D280" s="31">
        <v>4121.6400000000003</v>
      </c>
      <c r="E280" s="31">
        <v>154.56</v>
      </c>
      <c r="F280" t="s">
        <v>33</v>
      </c>
      <c r="G280">
        <v>1260</v>
      </c>
      <c r="H280" t="s">
        <v>14</v>
      </c>
      <c r="I280" t="s">
        <v>34</v>
      </c>
      <c r="J280" t="s">
        <v>11</v>
      </c>
      <c r="K280" s="34">
        <f t="shared" si="14"/>
        <v>1101315.2599999998</v>
      </c>
      <c r="L280" s="29">
        <f>IF(I280="Product",IF(K280/'Commission Rate and Quota'!$D$5&lt;0.5,'Commission Rate and Quota'!$D$11,IF(K280/'Commission Rate and Quota'!$D$5&lt;0.75,'Commission Rate and Quota'!$D$12,IF(K280/'Commission Rate and Quota'!$D$5&lt;0.9,'Commission Rate and Quota'!$D$13,IF('Data (1 &amp; 2)'!K299/'Commission Rate and Quota'!$D$5&lt;1,'Commission Rate and Quota'!$D$14,IF('Data (1 &amp; 2)'!K299/'Commission Rate and Quota'!$D$5&lt;1.25,'Commission Rate and Quota'!$D$15,'Commission Rate and Quota'!$D$16))))),IF(K280/'Commission Rate and Quota'!$E$5&lt;0.5,'Commission Rate and Quota'!$E$11,IF(K280/'Commission Rate and Quota'!$E$5&lt;0.75,'Commission Rate and Quota'!$E$12,IF(K280/'Commission Rate and Quota'!$E$5&lt;0.9,'Commission Rate and Quota'!$E$13,IF(K280/'Commission Rate and Quota'!$E$5&lt;1,'Commission Rate and Quota'!$E$14,IF(K280/'Commission Rate and Quota'!$E$5&lt;1.25,'Commission Rate and Quota'!$E$15,'Commission Rate and Quota'!$E$16))))))</f>
        <v>7.0000000000000007E-2</v>
      </c>
      <c r="M280" s="34">
        <f t="shared" si="13"/>
        <v>288.51480000000004</v>
      </c>
      <c r="AE280" t="s">
        <v>253</v>
      </c>
      <c r="AF280">
        <v>1</v>
      </c>
      <c r="AG280">
        <v>8968.75</v>
      </c>
      <c r="AH280">
        <v>0</v>
      </c>
      <c r="AI280">
        <v>1614.3750000000002</v>
      </c>
      <c r="AJ280" s="29">
        <f>Table1[[#This Row],[Sum of Margin]]/Table1[[#This Row],[Sum of Revenue]]</f>
        <v>0</v>
      </c>
      <c r="AK280" s="31">
        <f>Table1[[#This Row],[Sum of Margin]]-Table1[[#This Row],[Sum of Commission Earned]]</f>
        <v>-1614.3750000000002</v>
      </c>
    </row>
    <row r="281" spans="1:37" x14ac:dyDescent="0.25">
      <c r="A281" t="s">
        <v>185</v>
      </c>
      <c r="B281" s="30">
        <v>45795</v>
      </c>
      <c r="C281">
        <v>166022</v>
      </c>
      <c r="D281" s="31">
        <v>1371</v>
      </c>
      <c r="E281" s="31">
        <v>0</v>
      </c>
      <c r="F281" t="s">
        <v>33</v>
      </c>
      <c r="G281">
        <v>1260</v>
      </c>
      <c r="H281" t="s">
        <v>14</v>
      </c>
      <c r="I281" t="s">
        <v>34</v>
      </c>
      <c r="J281" t="s">
        <v>11</v>
      </c>
      <c r="K281" s="34">
        <f t="shared" si="14"/>
        <v>1102686.2599999998</v>
      </c>
      <c r="L281" s="29">
        <f>IF(I281="Product",IF(K281/'Commission Rate and Quota'!$D$5&lt;0.5,'Commission Rate and Quota'!$D$11,IF(K281/'Commission Rate and Quota'!$D$5&lt;0.75,'Commission Rate and Quota'!$D$12,IF(K281/'Commission Rate and Quota'!$D$5&lt;0.9,'Commission Rate and Quota'!$D$13,IF('Data (1 &amp; 2)'!K300/'Commission Rate and Quota'!$D$5&lt;1,'Commission Rate and Quota'!$D$14,IF('Data (1 &amp; 2)'!K300/'Commission Rate and Quota'!$D$5&lt;1.25,'Commission Rate and Quota'!$D$15,'Commission Rate and Quota'!$D$16))))),IF(K281/'Commission Rate and Quota'!$E$5&lt;0.5,'Commission Rate and Quota'!$E$11,IF(K281/'Commission Rate and Quota'!$E$5&lt;0.75,'Commission Rate and Quota'!$E$12,IF(K281/'Commission Rate and Quota'!$E$5&lt;0.9,'Commission Rate and Quota'!$E$13,IF(K281/'Commission Rate and Quota'!$E$5&lt;1,'Commission Rate and Quota'!$E$14,IF(K281/'Commission Rate and Quota'!$E$5&lt;1.25,'Commission Rate and Quota'!$E$15,'Commission Rate and Quota'!$E$16))))))</f>
        <v>7.0000000000000007E-2</v>
      </c>
      <c r="M281" s="34">
        <f t="shared" si="13"/>
        <v>95.970000000000013</v>
      </c>
      <c r="AE281" t="s">
        <v>264</v>
      </c>
      <c r="AF281">
        <v>2</v>
      </c>
      <c r="AG281">
        <v>3663.8599999999997</v>
      </c>
      <c r="AH281">
        <v>338.44</v>
      </c>
      <c r="AI281">
        <v>659.49480000000005</v>
      </c>
      <c r="AJ281" s="29">
        <f>Table1[[#This Row],[Sum of Margin]]/Table1[[#This Row],[Sum of Revenue]]</f>
        <v>9.2372525151070195E-2</v>
      </c>
      <c r="AK281" s="31">
        <f>Table1[[#This Row],[Sum of Margin]]-Table1[[#This Row],[Sum of Commission Earned]]</f>
        <v>-321.05480000000006</v>
      </c>
    </row>
    <row r="282" spans="1:37" x14ac:dyDescent="0.25">
      <c r="A282" t="s">
        <v>186</v>
      </c>
      <c r="B282" s="30">
        <v>45802</v>
      </c>
      <c r="C282">
        <v>166022</v>
      </c>
      <c r="D282" s="31">
        <v>190</v>
      </c>
      <c r="E282" s="31">
        <v>0</v>
      </c>
      <c r="F282" t="s">
        <v>33</v>
      </c>
      <c r="G282">
        <v>1260</v>
      </c>
      <c r="H282" t="s">
        <v>14</v>
      </c>
      <c r="I282" t="s">
        <v>34</v>
      </c>
      <c r="J282" t="s">
        <v>11</v>
      </c>
      <c r="K282" s="34">
        <f t="shared" si="14"/>
        <v>1102876.2599999998</v>
      </c>
      <c r="L282" s="29">
        <f>IF(I282="Product",IF(K282/'Commission Rate and Quota'!$D$5&lt;0.5,'Commission Rate and Quota'!$D$11,IF(K282/'Commission Rate and Quota'!$D$5&lt;0.75,'Commission Rate and Quota'!$D$12,IF(K282/'Commission Rate and Quota'!$D$5&lt;0.9,'Commission Rate and Quota'!$D$13,IF('Data (1 &amp; 2)'!K301/'Commission Rate and Quota'!$D$5&lt;1,'Commission Rate and Quota'!$D$14,IF('Data (1 &amp; 2)'!K301/'Commission Rate and Quota'!$D$5&lt;1.25,'Commission Rate and Quota'!$D$15,'Commission Rate and Quota'!$D$16))))),IF(K282/'Commission Rate and Quota'!$E$5&lt;0.5,'Commission Rate and Quota'!$E$11,IF(K282/'Commission Rate and Quota'!$E$5&lt;0.75,'Commission Rate and Quota'!$E$12,IF(K282/'Commission Rate and Quota'!$E$5&lt;0.9,'Commission Rate and Quota'!$E$13,IF(K282/'Commission Rate and Quota'!$E$5&lt;1,'Commission Rate and Quota'!$E$14,IF(K282/'Commission Rate and Quota'!$E$5&lt;1.25,'Commission Rate and Quota'!$E$15,'Commission Rate and Quota'!$E$16))))))</f>
        <v>7.0000000000000007E-2</v>
      </c>
      <c r="M282" s="34">
        <f t="shared" si="13"/>
        <v>13.3</v>
      </c>
      <c r="AE282" t="s">
        <v>56</v>
      </c>
      <c r="AF282">
        <v>2</v>
      </c>
      <c r="AG282">
        <v>19027.71</v>
      </c>
      <c r="AH282">
        <v>1725.45</v>
      </c>
      <c r="AI282">
        <v>3424.9878000000003</v>
      </c>
      <c r="AJ282" s="29">
        <f>Table1[[#This Row],[Sum of Margin]]/Table1[[#This Row],[Sum of Revenue]]</f>
        <v>9.0680906950967838E-2</v>
      </c>
      <c r="AK282" s="31">
        <f>Table1[[#This Row],[Sum of Margin]]-Table1[[#This Row],[Sum of Commission Earned]]</f>
        <v>-1699.5378000000003</v>
      </c>
    </row>
    <row r="283" spans="1:37" x14ac:dyDescent="0.25">
      <c r="A283" t="s">
        <v>186</v>
      </c>
      <c r="B283" s="30">
        <v>45802</v>
      </c>
      <c r="C283">
        <v>166022</v>
      </c>
      <c r="D283" s="31">
        <v>31.58</v>
      </c>
      <c r="E283" s="31">
        <v>3.16</v>
      </c>
      <c r="F283" t="s">
        <v>33</v>
      </c>
      <c r="G283">
        <v>1260</v>
      </c>
      <c r="H283" t="s">
        <v>14</v>
      </c>
      <c r="I283" t="s">
        <v>34</v>
      </c>
      <c r="J283" t="s">
        <v>11</v>
      </c>
      <c r="K283" s="34">
        <f t="shared" si="14"/>
        <v>1102907.8399999999</v>
      </c>
      <c r="L283" s="29">
        <f>IF(I283="Product",IF(K283/'Commission Rate and Quota'!$D$5&lt;0.5,'Commission Rate and Quota'!$D$11,IF(K283/'Commission Rate and Quota'!$D$5&lt;0.75,'Commission Rate and Quota'!$D$12,IF(K283/'Commission Rate and Quota'!$D$5&lt;0.9,'Commission Rate and Quota'!$D$13,IF('Data (1 &amp; 2)'!K302/'Commission Rate and Quota'!$D$5&lt;1,'Commission Rate and Quota'!$D$14,IF('Data (1 &amp; 2)'!K302/'Commission Rate and Quota'!$D$5&lt;1.25,'Commission Rate and Quota'!$D$15,'Commission Rate and Quota'!$D$16))))),IF(K283/'Commission Rate and Quota'!$E$5&lt;0.5,'Commission Rate and Quota'!$E$11,IF(K283/'Commission Rate and Quota'!$E$5&lt;0.75,'Commission Rate and Quota'!$E$12,IF(K283/'Commission Rate and Quota'!$E$5&lt;0.9,'Commission Rate and Quota'!$E$13,IF(K283/'Commission Rate and Quota'!$E$5&lt;1,'Commission Rate and Quota'!$E$14,IF(K283/'Commission Rate and Quota'!$E$5&lt;1.25,'Commission Rate and Quota'!$E$15,'Commission Rate and Quota'!$E$16))))))</f>
        <v>7.0000000000000007E-2</v>
      </c>
      <c r="M283" s="34">
        <f t="shared" si="13"/>
        <v>2.2105999999999999</v>
      </c>
      <c r="AE283" t="s">
        <v>312</v>
      </c>
      <c r="AF283">
        <v>501</v>
      </c>
      <c r="AG283">
        <v>15782095.840000007</v>
      </c>
      <c r="AH283">
        <v>1769716.1799999988</v>
      </c>
      <c r="AI283">
        <v>1764554.4340000001</v>
      </c>
      <c r="AJ283" s="29">
        <f>Table1[[#This Row],[Sum of Margin]]/Table1[[#This Row],[Sum of Revenue]]</f>
        <v>0.11213442105164645</v>
      </c>
      <c r="AK283" s="31">
        <f>Table1[[#This Row],[Sum of Margin]]-Table1[[#This Row],[Sum of Commission Earned]]</f>
        <v>5161.7459999986459</v>
      </c>
    </row>
    <row r="284" spans="1:37" x14ac:dyDescent="0.25">
      <c r="A284" t="s">
        <v>186</v>
      </c>
      <c r="B284" s="30">
        <v>45802</v>
      </c>
      <c r="C284">
        <v>166022</v>
      </c>
      <c r="D284" s="31">
        <v>16.63</v>
      </c>
      <c r="E284" s="31">
        <v>0</v>
      </c>
      <c r="F284" t="s">
        <v>33</v>
      </c>
      <c r="G284">
        <v>1260</v>
      </c>
      <c r="H284" t="s">
        <v>14</v>
      </c>
      <c r="I284" t="s">
        <v>34</v>
      </c>
      <c r="J284" t="s">
        <v>11</v>
      </c>
      <c r="K284" s="34">
        <f t="shared" si="14"/>
        <v>1102924.4699999997</v>
      </c>
      <c r="L284" s="29">
        <f>IF(I284="Product",IF(K284/'Commission Rate and Quota'!$D$5&lt;0.5,'Commission Rate and Quota'!$D$11,IF(K284/'Commission Rate and Quota'!$D$5&lt;0.75,'Commission Rate and Quota'!$D$12,IF(K284/'Commission Rate and Quota'!$D$5&lt;0.9,'Commission Rate and Quota'!$D$13,IF('Data (1 &amp; 2)'!K303/'Commission Rate and Quota'!$D$5&lt;1,'Commission Rate and Quota'!$D$14,IF('Data (1 &amp; 2)'!K303/'Commission Rate and Quota'!$D$5&lt;1.25,'Commission Rate and Quota'!$D$15,'Commission Rate and Quota'!$D$16))))),IF(K284/'Commission Rate and Quota'!$E$5&lt;0.5,'Commission Rate and Quota'!$E$11,IF(K284/'Commission Rate and Quota'!$E$5&lt;0.75,'Commission Rate and Quota'!$E$12,IF(K284/'Commission Rate and Quota'!$E$5&lt;0.9,'Commission Rate and Quota'!$E$13,IF(K284/'Commission Rate and Quota'!$E$5&lt;1,'Commission Rate and Quota'!$E$14,IF(K284/'Commission Rate and Quota'!$E$5&lt;1.25,'Commission Rate and Quota'!$E$15,'Commission Rate and Quota'!$E$16))))))</f>
        <v>7.0000000000000007E-2</v>
      </c>
      <c r="M284" s="34">
        <f t="shared" si="13"/>
        <v>1.1641000000000001</v>
      </c>
      <c r="AJ284" s="29">
        <f>AVERAGE(AJ8:AJ282)</f>
        <v>0.11725549449395146</v>
      </c>
      <c r="AK284" s="31"/>
    </row>
    <row r="285" spans="1:37" x14ac:dyDescent="0.25">
      <c r="A285" t="s">
        <v>116</v>
      </c>
      <c r="B285" s="30">
        <v>45833</v>
      </c>
      <c r="C285">
        <v>56586</v>
      </c>
      <c r="D285" s="31">
        <v>82914.59</v>
      </c>
      <c r="E285" s="31">
        <v>2493.0500000000002</v>
      </c>
      <c r="F285" t="s">
        <v>33</v>
      </c>
      <c r="G285">
        <v>1260</v>
      </c>
      <c r="H285" t="s">
        <v>14</v>
      </c>
      <c r="I285" t="s">
        <v>34</v>
      </c>
      <c r="J285" t="s">
        <v>11</v>
      </c>
      <c r="K285" s="34">
        <f t="shared" si="14"/>
        <v>1185839.0599999998</v>
      </c>
      <c r="L285" s="29">
        <f>IF(I285="Product",IF(K285/'Commission Rate and Quota'!$D$5&lt;0.5,'Commission Rate and Quota'!$D$11,IF(K285/'Commission Rate and Quota'!$D$5&lt;0.75,'Commission Rate and Quota'!$D$12,IF(K285/'Commission Rate and Quota'!$D$5&lt;0.9,'Commission Rate and Quota'!$D$13,IF('Data (1 &amp; 2)'!K304/'Commission Rate and Quota'!$D$5&lt;1,'Commission Rate and Quota'!$D$14,IF('Data (1 &amp; 2)'!K304/'Commission Rate and Quota'!$D$5&lt;1.25,'Commission Rate and Quota'!$D$15,'Commission Rate and Quota'!$D$16))))),IF(K285/'Commission Rate and Quota'!$E$5&lt;0.5,'Commission Rate and Quota'!$E$11,IF(K285/'Commission Rate and Quota'!$E$5&lt;0.75,'Commission Rate and Quota'!$E$12,IF(K285/'Commission Rate and Quota'!$E$5&lt;0.9,'Commission Rate and Quota'!$E$13,IF(K285/'Commission Rate and Quota'!$E$5&lt;1,'Commission Rate and Quota'!$E$14,IF(K285/'Commission Rate and Quota'!$E$5&lt;1.25,'Commission Rate and Quota'!$E$15,'Commission Rate and Quota'!$E$16))))))</f>
        <v>7.0000000000000007E-2</v>
      </c>
      <c r="M285" s="34">
        <f t="shared" si="13"/>
        <v>5804.0213000000003</v>
      </c>
      <c r="AJ285" s="29">
        <f>_xlfn.STDEV.P(AJ8:AJ282)</f>
        <v>0.11267708982357771</v>
      </c>
    </row>
    <row r="286" spans="1:37" x14ac:dyDescent="0.25">
      <c r="A286" t="s">
        <v>117</v>
      </c>
      <c r="B286" s="30">
        <v>45835</v>
      </c>
      <c r="C286">
        <v>56586</v>
      </c>
      <c r="D286" s="31">
        <v>47250</v>
      </c>
      <c r="E286" s="31">
        <v>4725</v>
      </c>
      <c r="F286" t="s">
        <v>33</v>
      </c>
      <c r="G286">
        <v>1260</v>
      </c>
      <c r="H286" t="s">
        <v>14</v>
      </c>
      <c r="I286" t="s">
        <v>34</v>
      </c>
      <c r="J286" t="s">
        <v>11</v>
      </c>
      <c r="K286" s="34">
        <f t="shared" si="14"/>
        <v>1233089.0599999998</v>
      </c>
      <c r="L286" s="29">
        <f>IF(I286="Product",IF(K286/'Commission Rate and Quota'!$D$5&lt;0.5,'Commission Rate and Quota'!$D$11,IF(K286/'Commission Rate and Quota'!$D$5&lt;0.75,'Commission Rate and Quota'!$D$12,IF(K286/'Commission Rate and Quota'!$D$5&lt;0.9,'Commission Rate and Quota'!$D$13,IF('Data (1 &amp; 2)'!K305/'Commission Rate and Quota'!$D$5&lt;1,'Commission Rate and Quota'!$D$14,IF('Data (1 &amp; 2)'!K305/'Commission Rate and Quota'!$D$5&lt;1.25,'Commission Rate and Quota'!$D$15,'Commission Rate and Quota'!$D$16))))),IF(K286/'Commission Rate and Quota'!$E$5&lt;0.5,'Commission Rate and Quota'!$E$11,IF(K286/'Commission Rate and Quota'!$E$5&lt;0.75,'Commission Rate and Quota'!$E$12,IF(K286/'Commission Rate and Quota'!$E$5&lt;0.9,'Commission Rate and Quota'!$E$13,IF(K286/'Commission Rate and Quota'!$E$5&lt;1,'Commission Rate and Quota'!$E$14,IF(K286/'Commission Rate and Quota'!$E$5&lt;1.25,'Commission Rate and Quota'!$E$15,'Commission Rate and Quota'!$E$16))))))</f>
        <v>7.0000000000000007E-2</v>
      </c>
      <c r="M286" s="34">
        <f t="shared" si="13"/>
        <v>3307.5000000000005</v>
      </c>
    </row>
    <row r="287" spans="1:37" x14ac:dyDescent="0.25">
      <c r="A287" t="s">
        <v>117</v>
      </c>
      <c r="B287" s="30">
        <v>45835</v>
      </c>
      <c r="C287">
        <v>56586</v>
      </c>
      <c r="D287" s="31">
        <v>3543.76</v>
      </c>
      <c r="E287" s="31">
        <v>0</v>
      </c>
      <c r="F287" t="s">
        <v>33</v>
      </c>
      <c r="G287">
        <v>1260</v>
      </c>
      <c r="H287" t="s">
        <v>14</v>
      </c>
      <c r="I287" t="s">
        <v>34</v>
      </c>
      <c r="J287" t="s">
        <v>11</v>
      </c>
      <c r="K287" s="34">
        <f t="shared" si="14"/>
        <v>1236632.8199999998</v>
      </c>
      <c r="L287" s="29">
        <f>IF(I287="Product",IF(K287/'Commission Rate and Quota'!$D$5&lt;0.5,'Commission Rate and Quota'!$D$11,IF(K287/'Commission Rate and Quota'!$D$5&lt;0.75,'Commission Rate and Quota'!$D$12,IF(K287/'Commission Rate and Quota'!$D$5&lt;0.9,'Commission Rate and Quota'!$D$13,IF('Data (1 &amp; 2)'!K306/'Commission Rate and Quota'!$D$5&lt;1,'Commission Rate and Quota'!$D$14,IF('Data (1 &amp; 2)'!K306/'Commission Rate and Quota'!$D$5&lt;1.25,'Commission Rate and Quota'!$D$15,'Commission Rate and Quota'!$D$16))))),IF(K287/'Commission Rate and Quota'!$E$5&lt;0.5,'Commission Rate and Quota'!$E$11,IF(K287/'Commission Rate and Quota'!$E$5&lt;0.75,'Commission Rate and Quota'!$E$12,IF(K287/'Commission Rate and Quota'!$E$5&lt;0.9,'Commission Rate and Quota'!$E$13,IF(K287/'Commission Rate and Quota'!$E$5&lt;1,'Commission Rate and Quota'!$E$14,IF(K287/'Commission Rate and Quota'!$E$5&lt;1.25,'Commission Rate and Quota'!$E$15,'Commission Rate and Quota'!$E$16))))))</f>
        <v>7.0000000000000007E-2</v>
      </c>
      <c r="M287" s="34">
        <f t="shared" si="13"/>
        <v>248.06320000000005</v>
      </c>
    </row>
    <row r="288" spans="1:37" x14ac:dyDescent="0.25">
      <c r="A288" t="s">
        <v>61</v>
      </c>
      <c r="B288" s="30">
        <v>45836</v>
      </c>
      <c r="C288">
        <v>38966</v>
      </c>
      <c r="D288" s="31">
        <v>31375</v>
      </c>
      <c r="E288" s="31">
        <v>6275</v>
      </c>
      <c r="F288" t="s">
        <v>33</v>
      </c>
      <c r="G288">
        <v>1260</v>
      </c>
      <c r="H288" t="s">
        <v>14</v>
      </c>
      <c r="I288" t="s">
        <v>34</v>
      </c>
      <c r="J288" t="s">
        <v>11</v>
      </c>
      <c r="K288" s="34">
        <f t="shared" si="14"/>
        <v>1268007.8199999998</v>
      </c>
      <c r="L288" s="29">
        <f>IF(I288="Product",IF(K288/'Commission Rate and Quota'!$D$5&lt;0.5,'Commission Rate and Quota'!$D$11,IF(K288/'Commission Rate and Quota'!$D$5&lt;0.75,'Commission Rate and Quota'!$D$12,IF(K288/'Commission Rate and Quota'!$D$5&lt;0.9,'Commission Rate and Quota'!$D$13,IF('Data (1 &amp; 2)'!K307/'Commission Rate and Quota'!$D$5&lt;1,'Commission Rate and Quota'!$D$14,IF('Data (1 &amp; 2)'!K307/'Commission Rate and Quota'!$D$5&lt;1.25,'Commission Rate and Quota'!$D$15,'Commission Rate and Quota'!$D$16))))),IF(K288/'Commission Rate and Quota'!$E$5&lt;0.5,'Commission Rate and Quota'!$E$11,IF(K288/'Commission Rate and Quota'!$E$5&lt;0.75,'Commission Rate and Quota'!$E$12,IF(K288/'Commission Rate and Quota'!$E$5&lt;0.9,'Commission Rate and Quota'!$E$13,IF(K288/'Commission Rate and Quota'!$E$5&lt;1,'Commission Rate and Quota'!$E$14,IF(K288/'Commission Rate and Quota'!$E$5&lt;1.25,'Commission Rate and Quota'!$E$15,'Commission Rate and Quota'!$E$16))))))</f>
        <v>7.0000000000000007E-2</v>
      </c>
      <c r="M288" s="34">
        <f t="shared" si="13"/>
        <v>2196.25</v>
      </c>
    </row>
    <row r="289" spans="1:13" x14ac:dyDescent="0.25">
      <c r="A289" t="s">
        <v>61</v>
      </c>
      <c r="B289" s="30">
        <v>45836</v>
      </c>
      <c r="C289">
        <v>38966</v>
      </c>
      <c r="D289" s="31">
        <v>2353.13</v>
      </c>
      <c r="E289" s="31">
        <v>0</v>
      </c>
      <c r="F289" t="s">
        <v>33</v>
      </c>
      <c r="G289">
        <v>1260</v>
      </c>
      <c r="H289" t="s">
        <v>14</v>
      </c>
      <c r="I289" t="s">
        <v>34</v>
      </c>
      <c r="J289" t="s">
        <v>11</v>
      </c>
      <c r="K289" s="34">
        <f t="shared" si="14"/>
        <v>1270360.9499999997</v>
      </c>
      <c r="L289" s="29">
        <f>IF(I289="Product",IF(K289/'Commission Rate and Quota'!$D$5&lt;0.5,'Commission Rate and Quota'!$D$11,IF(K289/'Commission Rate and Quota'!$D$5&lt;0.75,'Commission Rate and Quota'!$D$12,IF(K289/'Commission Rate and Quota'!$D$5&lt;0.9,'Commission Rate and Quota'!$D$13,IF('Data (1 &amp; 2)'!K308/'Commission Rate and Quota'!$D$5&lt;1,'Commission Rate and Quota'!$D$14,IF('Data (1 &amp; 2)'!K308/'Commission Rate and Quota'!$D$5&lt;1.25,'Commission Rate and Quota'!$D$15,'Commission Rate and Quota'!$D$16))))),IF(K289/'Commission Rate and Quota'!$E$5&lt;0.5,'Commission Rate and Quota'!$E$11,IF(K289/'Commission Rate and Quota'!$E$5&lt;0.75,'Commission Rate and Quota'!$E$12,IF(K289/'Commission Rate and Quota'!$E$5&lt;0.9,'Commission Rate and Quota'!$E$13,IF(K289/'Commission Rate and Quota'!$E$5&lt;1,'Commission Rate and Quota'!$E$14,IF(K289/'Commission Rate and Quota'!$E$5&lt;1.25,'Commission Rate and Quota'!$E$15,'Commission Rate and Quota'!$E$16))))))</f>
        <v>7.0000000000000007E-2</v>
      </c>
      <c r="M289" s="34">
        <f t="shared" si="13"/>
        <v>164.71910000000003</v>
      </c>
    </row>
    <row r="290" spans="1:13" x14ac:dyDescent="0.25">
      <c r="A290" t="s">
        <v>187</v>
      </c>
      <c r="B290" s="30">
        <v>45841</v>
      </c>
      <c r="C290">
        <v>166022</v>
      </c>
      <c r="D290" s="31">
        <v>35601.019999999997</v>
      </c>
      <c r="E290" s="31">
        <v>3869.7</v>
      </c>
      <c r="F290" t="s">
        <v>33</v>
      </c>
      <c r="G290">
        <v>1260</v>
      </c>
      <c r="H290" t="s">
        <v>14</v>
      </c>
      <c r="I290" t="s">
        <v>34</v>
      </c>
      <c r="J290" t="s">
        <v>11</v>
      </c>
      <c r="K290" s="34">
        <f t="shared" si="14"/>
        <v>1305961.9699999997</v>
      </c>
      <c r="L290" s="29">
        <f>IF(I290="Product",IF(K290/'Commission Rate and Quota'!$D$5&lt;0.5,'Commission Rate and Quota'!$D$11,IF(K290/'Commission Rate and Quota'!$D$5&lt;0.75,'Commission Rate and Quota'!$D$12,IF(K290/'Commission Rate and Quota'!$D$5&lt;0.9,'Commission Rate and Quota'!$D$13,IF('Data (1 &amp; 2)'!K309/'Commission Rate and Quota'!$D$5&lt;1,'Commission Rate and Quota'!$D$14,IF('Data (1 &amp; 2)'!K309/'Commission Rate and Quota'!$D$5&lt;1.25,'Commission Rate and Quota'!$D$15,'Commission Rate and Quota'!$D$16))))),IF(K290/'Commission Rate and Quota'!$E$5&lt;0.5,'Commission Rate and Quota'!$E$11,IF(K290/'Commission Rate and Quota'!$E$5&lt;0.75,'Commission Rate and Quota'!$E$12,IF(K290/'Commission Rate and Quota'!$E$5&lt;0.9,'Commission Rate and Quota'!$E$13,IF(K290/'Commission Rate and Quota'!$E$5&lt;1,'Commission Rate and Quota'!$E$14,IF(K290/'Commission Rate and Quota'!$E$5&lt;1.25,'Commission Rate and Quota'!$E$15,'Commission Rate and Quota'!$E$16))))))</f>
        <v>7.0000000000000007E-2</v>
      </c>
      <c r="M290" s="34">
        <f t="shared" si="13"/>
        <v>2492.0713999999998</v>
      </c>
    </row>
    <row r="291" spans="1:13" x14ac:dyDescent="0.25">
      <c r="A291" t="s">
        <v>187</v>
      </c>
      <c r="B291" s="30">
        <v>45841</v>
      </c>
      <c r="C291">
        <v>166022</v>
      </c>
      <c r="D291" s="31">
        <v>253.93</v>
      </c>
      <c r="E291" s="31">
        <v>0</v>
      </c>
      <c r="F291" t="s">
        <v>33</v>
      </c>
      <c r="G291">
        <v>1260</v>
      </c>
      <c r="H291" t="s">
        <v>14</v>
      </c>
      <c r="I291" t="s">
        <v>34</v>
      </c>
      <c r="J291" t="s">
        <v>11</v>
      </c>
      <c r="K291" s="34">
        <f t="shared" si="14"/>
        <v>1306215.8999999997</v>
      </c>
      <c r="L291" s="29">
        <f>IF(I291="Product",IF(K291/'Commission Rate and Quota'!$D$5&lt;0.5,'Commission Rate and Quota'!$D$11,IF(K291/'Commission Rate and Quota'!$D$5&lt;0.75,'Commission Rate and Quota'!$D$12,IF(K291/'Commission Rate and Quota'!$D$5&lt;0.9,'Commission Rate and Quota'!$D$13,IF('Data (1 &amp; 2)'!K310/'Commission Rate and Quota'!$D$5&lt;1,'Commission Rate and Quota'!$D$14,IF('Data (1 &amp; 2)'!K310/'Commission Rate and Quota'!$D$5&lt;1.25,'Commission Rate and Quota'!$D$15,'Commission Rate and Quota'!$D$16))))),IF(K291/'Commission Rate and Quota'!$E$5&lt;0.5,'Commission Rate and Quota'!$E$11,IF(K291/'Commission Rate and Quota'!$E$5&lt;0.75,'Commission Rate and Quota'!$E$12,IF(K291/'Commission Rate and Quota'!$E$5&lt;0.9,'Commission Rate and Quota'!$E$13,IF(K291/'Commission Rate and Quota'!$E$5&lt;1,'Commission Rate and Quota'!$E$14,IF(K291/'Commission Rate and Quota'!$E$5&lt;1.25,'Commission Rate and Quota'!$E$15,'Commission Rate and Quota'!$E$16))))))</f>
        <v>7.0000000000000007E-2</v>
      </c>
      <c r="M291" s="34">
        <f t="shared" si="13"/>
        <v>17.775100000000002</v>
      </c>
    </row>
    <row r="292" spans="1:13" x14ac:dyDescent="0.25">
      <c r="A292" t="s">
        <v>188</v>
      </c>
      <c r="B292" s="30">
        <v>45841</v>
      </c>
      <c r="C292">
        <v>166022</v>
      </c>
      <c r="D292" s="31">
        <v>15190</v>
      </c>
      <c r="E292" s="31">
        <v>2450</v>
      </c>
      <c r="F292" t="s">
        <v>33</v>
      </c>
      <c r="G292">
        <v>1260</v>
      </c>
      <c r="H292" t="s">
        <v>14</v>
      </c>
      <c r="I292" t="s">
        <v>34</v>
      </c>
      <c r="J292" t="s">
        <v>11</v>
      </c>
      <c r="K292" s="34">
        <f t="shared" si="14"/>
        <v>1321405.8999999997</v>
      </c>
      <c r="L292" s="29">
        <f>IF(I292="Product",IF(K292/'Commission Rate and Quota'!$D$5&lt;0.5,'Commission Rate and Quota'!$D$11,IF(K292/'Commission Rate and Quota'!$D$5&lt;0.75,'Commission Rate and Quota'!$D$12,IF(K292/'Commission Rate and Quota'!$D$5&lt;0.9,'Commission Rate and Quota'!$D$13,IF('Data (1 &amp; 2)'!K311/'Commission Rate and Quota'!$D$5&lt;1,'Commission Rate and Quota'!$D$14,IF('Data (1 &amp; 2)'!K311/'Commission Rate and Quota'!$D$5&lt;1.25,'Commission Rate and Quota'!$D$15,'Commission Rate and Quota'!$D$16))))),IF(K292/'Commission Rate and Quota'!$E$5&lt;0.5,'Commission Rate and Quota'!$E$11,IF(K292/'Commission Rate and Quota'!$E$5&lt;0.75,'Commission Rate and Quota'!$E$12,IF(K292/'Commission Rate and Quota'!$E$5&lt;0.9,'Commission Rate and Quota'!$E$13,IF(K292/'Commission Rate and Quota'!$E$5&lt;1,'Commission Rate and Quota'!$E$14,IF(K292/'Commission Rate and Quota'!$E$5&lt;1.25,'Commission Rate and Quota'!$E$15,'Commission Rate and Quota'!$E$16))))))</f>
        <v>7.0000000000000007E-2</v>
      </c>
      <c r="M292" s="34">
        <f t="shared" si="13"/>
        <v>1063.3000000000002</v>
      </c>
    </row>
    <row r="293" spans="1:13" x14ac:dyDescent="0.25">
      <c r="A293" t="s">
        <v>188</v>
      </c>
      <c r="B293" s="30">
        <v>45841</v>
      </c>
      <c r="C293">
        <v>166022</v>
      </c>
      <c r="D293" s="31">
        <v>30380</v>
      </c>
      <c r="E293" s="31">
        <v>4900</v>
      </c>
      <c r="F293" t="s">
        <v>33</v>
      </c>
      <c r="G293">
        <v>1260</v>
      </c>
      <c r="H293" t="s">
        <v>14</v>
      </c>
      <c r="I293" t="s">
        <v>34</v>
      </c>
      <c r="J293" t="s">
        <v>11</v>
      </c>
      <c r="K293" s="34">
        <f t="shared" si="14"/>
        <v>1351785.8999999997</v>
      </c>
      <c r="L293" s="29">
        <f>IF(I293="Product",IF(K293/'Commission Rate and Quota'!$D$5&lt;0.5,'Commission Rate and Quota'!$D$11,IF(K293/'Commission Rate and Quota'!$D$5&lt;0.75,'Commission Rate and Quota'!$D$12,IF(K293/'Commission Rate and Quota'!$D$5&lt;0.9,'Commission Rate and Quota'!$D$13,IF('Data (1 &amp; 2)'!K312/'Commission Rate and Quota'!$D$5&lt;1,'Commission Rate and Quota'!$D$14,IF('Data (1 &amp; 2)'!K312/'Commission Rate and Quota'!$D$5&lt;1.25,'Commission Rate and Quota'!$D$15,'Commission Rate and Quota'!$D$16))))),IF(K293/'Commission Rate and Quota'!$E$5&lt;0.5,'Commission Rate and Quota'!$E$11,IF(K293/'Commission Rate and Quota'!$E$5&lt;0.75,'Commission Rate and Quota'!$E$12,IF(K293/'Commission Rate and Quota'!$E$5&lt;0.9,'Commission Rate and Quota'!$E$13,IF(K293/'Commission Rate and Quota'!$E$5&lt;1,'Commission Rate and Quota'!$E$14,IF(K293/'Commission Rate and Quota'!$E$5&lt;1.25,'Commission Rate and Quota'!$E$15,'Commission Rate and Quota'!$E$16))))))</f>
        <v>7.0000000000000007E-2</v>
      </c>
      <c r="M293" s="34">
        <f t="shared" si="13"/>
        <v>2126.6000000000004</v>
      </c>
    </row>
    <row r="294" spans="1:13" x14ac:dyDescent="0.25">
      <c r="A294" t="s">
        <v>188</v>
      </c>
      <c r="B294" s="30">
        <v>45841</v>
      </c>
      <c r="C294">
        <v>166022</v>
      </c>
      <c r="D294" s="31">
        <v>3417.78</v>
      </c>
      <c r="E294" s="31">
        <v>0</v>
      </c>
      <c r="F294" t="s">
        <v>33</v>
      </c>
      <c r="G294">
        <v>1260</v>
      </c>
      <c r="H294" t="s">
        <v>14</v>
      </c>
      <c r="I294" t="s">
        <v>34</v>
      </c>
      <c r="J294" t="s">
        <v>11</v>
      </c>
      <c r="K294" s="34">
        <f t="shared" si="14"/>
        <v>1355203.6799999997</v>
      </c>
      <c r="L294" s="29">
        <f>IF(I294="Product",IF(K294/'Commission Rate and Quota'!$D$5&lt;0.5,'Commission Rate and Quota'!$D$11,IF(K294/'Commission Rate and Quota'!$D$5&lt;0.75,'Commission Rate and Quota'!$D$12,IF(K294/'Commission Rate and Quota'!$D$5&lt;0.9,'Commission Rate and Quota'!$D$13,IF('Data (1 &amp; 2)'!K313/'Commission Rate and Quota'!$D$5&lt;1,'Commission Rate and Quota'!$D$14,IF('Data (1 &amp; 2)'!K313/'Commission Rate and Quota'!$D$5&lt;1.25,'Commission Rate and Quota'!$D$15,'Commission Rate and Quota'!$D$16))))),IF(K294/'Commission Rate and Quota'!$E$5&lt;0.5,'Commission Rate and Quota'!$E$11,IF(K294/'Commission Rate and Quota'!$E$5&lt;0.75,'Commission Rate and Quota'!$E$12,IF(K294/'Commission Rate and Quota'!$E$5&lt;0.9,'Commission Rate and Quota'!$E$13,IF(K294/'Commission Rate and Quota'!$E$5&lt;1,'Commission Rate and Quota'!$E$14,IF(K294/'Commission Rate and Quota'!$E$5&lt;1.25,'Commission Rate and Quota'!$E$15,'Commission Rate and Quota'!$E$16))))))</f>
        <v>7.0000000000000007E-2</v>
      </c>
      <c r="M294" s="34">
        <f t="shared" si="13"/>
        <v>239.24460000000005</v>
      </c>
    </row>
    <row r="295" spans="1:13" x14ac:dyDescent="0.25">
      <c r="A295" t="s">
        <v>278</v>
      </c>
      <c r="B295" s="30">
        <v>45849</v>
      </c>
      <c r="C295">
        <v>203574</v>
      </c>
      <c r="D295" s="31">
        <v>8622.2000000000007</v>
      </c>
      <c r="E295" s="31">
        <v>1627.2</v>
      </c>
      <c r="F295" t="s">
        <v>33</v>
      </c>
      <c r="G295">
        <v>1260</v>
      </c>
      <c r="H295" t="s">
        <v>14</v>
      </c>
      <c r="I295" t="s">
        <v>34</v>
      </c>
      <c r="J295" t="s">
        <v>11</v>
      </c>
      <c r="K295" s="34">
        <f t="shared" si="14"/>
        <v>1363825.8799999997</v>
      </c>
      <c r="L295" s="29">
        <f>IF(I295="Product",IF(K295/'Commission Rate and Quota'!$D$5&lt;0.5,'Commission Rate and Quota'!$D$11,IF(K295/'Commission Rate and Quota'!$D$5&lt;0.75,'Commission Rate and Quota'!$D$12,IF(K295/'Commission Rate and Quota'!$D$5&lt;0.9,'Commission Rate and Quota'!$D$13,IF('Data (1 &amp; 2)'!K314/'Commission Rate and Quota'!$D$5&lt;1,'Commission Rate and Quota'!$D$14,IF('Data (1 &amp; 2)'!K314/'Commission Rate and Quota'!$D$5&lt;1.25,'Commission Rate and Quota'!$D$15,'Commission Rate and Quota'!$D$16))))),IF(K295/'Commission Rate and Quota'!$E$5&lt;0.5,'Commission Rate and Quota'!$E$11,IF(K295/'Commission Rate and Quota'!$E$5&lt;0.75,'Commission Rate and Quota'!$E$12,IF(K295/'Commission Rate and Quota'!$E$5&lt;0.9,'Commission Rate and Quota'!$E$13,IF(K295/'Commission Rate and Quota'!$E$5&lt;1,'Commission Rate and Quota'!$E$14,IF(K295/'Commission Rate and Quota'!$E$5&lt;1.25,'Commission Rate and Quota'!$E$15,'Commission Rate and Quota'!$E$16))))))</f>
        <v>7.0000000000000007E-2</v>
      </c>
      <c r="M295" s="34">
        <f t="shared" si="13"/>
        <v>603.55400000000009</v>
      </c>
    </row>
    <row r="296" spans="1:13" x14ac:dyDescent="0.25">
      <c r="A296" t="s">
        <v>278</v>
      </c>
      <c r="B296" s="30">
        <v>45849</v>
      </c>
      <c r="C296">
        <v>203574</v>
      </c>
      <c r="D296" s="31">
        <v>1424.16</v>
      </c>
      <c r="E296" s="31">
        <v>200.16</v>
      </c>
      <c r="F296" t="s">
        <v>33</v>
      </c>
      <c r="G296">
        <v>1260</v>
      </c>
      <c r="H296" t="s">
        <v>14</v>
      </c>
      <c r="I296" t="s">
        <v>34</v>
      </c>
      <c r="J296" t="s">
        <v>11</v>
      </c>
      <c r="K296" s="34">
        <f t="shared" si="14"/>
        <v>1365250.0399999996</v>
      </c>
      <c r="L296" s="29">
        <f>IF(I296="Product",IF(K296/'Commission Rate and Quota'!$D$5&lt;0.5,'Commission Rate and Quota'!$D$11,IF(K296/'Commission Rate and Quota'!$D$5&lt;0.75,'Commission Rate and Quota'!$D$12,IF(K296/'Commission Rate and Quota'!$D$5&lt;0.9,'Commission Rate and Quota'!$D$13,IF('Data (1 &amp; 2)'!K315/'Commission Rate and Quota'!$D$5&lt;1,'Commission Rate and Quota'!$D$14,IF('Data (1 &amp; 2)'!K315/'Commission Rate and Quota'!$D$5&lt;1.25,'Commission Rate and Quota'!$D$15,'Commission Rate and Quota'!$D$16))))),IF(K296/'Commission Rate and Quota'!$E$5&lt;0.5,'Commission Rate and Quota'!$E$11,IF(K296/'Commission Rate and Quota'!$E$5&lt;0.75,'Commission Rate and Quota'!$E$12,IF(K296/'Commission Rate and Quota'!$E$5&lt;0.9,'Commission Rate and Quota'!$E$13,IF(K296/'Commission Rate and Quota'!$E$5&lt;1,'Commission Rate and Quota'!$E$14,IF(K296/'Commission Rate and Quota'!$E$5&lt;1.25,'Commission Rate and Quota'!$E$15,'Commission Rate and Quota'!$E$16))))))</f>
        <v>7.0000000000000007E-2</v>
      </c>
      <c r="M296" s="34">
        <f t="shared" si="13"/>
        <v>99.691200000000009</v>
      </c>
    </row>
    <row r="297" spans="1:13" x14ac:dyDescent="0.25">
      <c r="A297" t="s">
        <v>278</v>
      </c>
      <c r="B297" s="30">
        <v>45849</v>
      </c>
      <c r="C297">
        <v>203574</v>
      </c>
      <c r="D297" s="31">
        <v>590.66</v>
      </c>
      <c r="E297" s="31">
        <v>0</v>
      </c>
      <c r="F297" t="s">
        <v>33</v>
      </c>
      <c r="G297">
        <v>1260</v>
      </c>
      <c r="H297" t="s">
        <v>14</v>
      </c>
      <c r="I297" t="s">
        <v>34</v>
      </c>
      <c r="J297" t="s">
        <v>11</v>
      </c>
      <c r="K297" s="34">
        <f t="shared" ref="K297:K328" si="15">D297+K296</f>
        <v>1365840.6999999995</v>
      </c>
      <c r="L297" s="29">
        <f>IF(I297="Product",IF(K297/'Commission Rate and Quota'!$D$5&lt;0.5,'Commission Rate and Quota'!$D$11,IF(K297/'Commission Rate and Quota'!$D$5&lt;0.75,'Commission Rate and Quota'!$D$12,IF(K297/'Commission Rate and Quota'!$D$5&lt;0.9,'Commission Rate and Quota'!$D$13,IF('Data (1 &amp; 2)'!K316/'Commission Rate and Quota'!$D$5&lt;1,'Commission Rate and Quota'!$D$14,IF('Data (1 &amp; 2)'!K316/'Commission Rate and Quota'!$D$5&lt;1.25,'Commission Rate and Quota'!$D$15,'Commission Rate and Quota'!$D$16))))),IF(K297/'Commission Rate and Quota'!$E$5&lt;0.5,'Commission Rate and Quota'!$E$11,IF(K297/'Commission Rate and Quota'!$E$5&lt;0.75,'Commission Rate and Quota'!$E$12,IF(K297/'Commission Rate and Quota'!$E$5&lt;0.9,'Commission Rate and Quota'!$E$13,IF(K297/'Commission Rate and Quota'!$E$5&lt;1,'Commission Rate and Quota'!$E$14,IF(K297/'Commission Rate and Quota'!$E$5&lt;1.25,'Commission Rate and Quota'!$E$15,'Commission Rate and Quota'!$E$16))))))</f>
        <v>7.0000000000000007E-2</v>
      </c>
      <c r="M297" s="34">
        <f t="shared" si="13"/>
        <v>41.346200000000003</v>
      </c>
    </row>
    <row r="298" spans="1:13" x14ac:dyDescent="0.25">
      <c r="A298" t="s">
        <v>279</v>
      </c>
      <c r="B298" s="30">
        <v>45849</v>
      </c>
      <c r="C298">
        <v>203574</v>
      </c>
      <c r="D298" s="31">
        <v>1530</v>
      </c>
      <c r="E298" s="31">
        <v>360</v>
      </c>
      <c r="F298" t="s">
        <v>33</v>
      </c>
      <c r="G298">
        <v>1260</v>
      </c>
      <c r="H298" t="s">
        <v>14</v>
      </c>
      <c r="I298" t="s">
        <v>34</v>
      </c>
      <c r="J298" t="s">
        <v>11</v>
      </c>
      <c r="K298" s="34">
        <f t="shared" si="15"/>
        <v>1367370.6999999995</v>
      </c>
      <c r="L298" s="29">
        <f>IF(I298="Product",IF(K298/'Commission Rate and Quota'!$D$5&lt;0.5,'Commission Rate and Quota'!$D$11,IF(K298/'Commission Rate and Quota'!$D$5&lt;0.75,'Commission Rate and Quota'!$D$12,IF(K298/'Commission Rate and Quota'!$D$5&lt;0.9,'Commission Rate and Quota'!$D$13,IF('Data (1 &amp; 2)'!K317/'Commission Rate and Quota'!$D$5&lt;1,'Commission Rate and Quota'!$D$14,IF('Data (1 &amp; 2)'!K317/'Commission Rate and Quota'!$D$5&lt;1.25,'Commission Rate and Quota'!$D$15,'Commission Rate and Quota'!$D$16))))),IF(K298/'Commission Rate and Quota'!$E$5&lt;0.5,'Commission Rate and Quota'!$E$11,IF(K298/'Commission Rate and Quota'!$E$5&lt;0.75,'Commission Rate and Quota'!$E$12,IF(K298/'Commission Rate and Quota'!$E$5&lt;0.9,'Commission Rate and Quota'!$E$13,IF(K298/'Commission Rate and Quota'!$E$5&lt;1,'Commission Rate and Quota'!$E$14,IF(K298/'Commission Rate and Quota'!$E$5&lt;1.25,'Commission Rate and Quota'!$E$15,'Commission Rate and Quota'!$E$16))))))</f>
        <v>7.0000000000000007E-2</v>
      </c>
      <c r="M298" s="34">
        <f t="shared" si="13"/>
        <v>107.10000000000001</v>
      </c>
    </row>
    <row r="299" spans="1:13" x14ac:dyDescent="0.25">
      <c r="A299" t="s">
        <v>279</v>
      </c>
      <c r="B299" s="30">
        <v>45849</v>
      </c>
      <c r="C299">
        <v>203574</v>
      </c>
      <c r="D299" s="31">
        <v>684</v>
      </c>
      <c r="E299" s="31">
        <v>72</v>
      </c>
      <c r="F299" t="s">
        <v>33</v>
      </c>
      <c r="G299">
        <v>1260</v>
      </c>
      <c r="H299" t="s">
        <v>14</v>
      </c>
      <c r="I299" t="s">
        <v>34</v>
      </c>
      <c r="J299" t="s">
        <v>11</v>
      </c>
      <c r="K299" s="34">
        <f t="shared" si="15"/>
        <v>1368054.6999999995</v>
      </c>
      <c r="L299" s="29">
        <f>IF(I299="Product",IF(K299/'Commission Rate and Quota'!$D$5&lt;0.5,'Commission Rate and Quota'!$D$11,IF(K299/'Commission Rate and Quota'!$D$5&lt;0.75,'Commission Rate and Quota'!$D$12,IF(K299/'Commission Rate and Quota'!$D$5&lt;0.9,'Commission Rate and Quota'!$D$13,IF('Data (1 &amp; 2)'!K318/'Commission Rate and Quota'!$D$5&lt;1,'Commission Rate and Quota'!$D$14,IF('Data (1 &amp; 2)'!K318/'Commission Rate and Quota'!$D$5&lt;1.25,'Commission Rate and Quota'!$D$15,'Commission Rate and Quota'!$D$16))))),IF(K299/'Commission Rate and Quota'!$E$5&lt;0.5,'Commission Rate and Quota'!$E$11,IF(K299/'Commission Rate and Quota'!$E$5&lt;0.75,'Commission Rate and Quota'!$E$12,IF(K299/'Commission Rate and Quota'!$E$5&lt;0.9,'Commission Rate and Quota'!$E$13,IF(K299/'Commission Rate and Quota'!$E$5&lt;1,'Commission Rate and Quota'!$E$14,IF(K299/'Commission Rate and Quota'!$E$5&lt;1.25,'Commission Rate and Quota'!$E$15,'Commission Rate and Quota'!$E$16))))))</f>
        <v>7.0000000000000007E-2</v>
      </c>
      <c r="M299" s="34">
        <f t="shared" si="13"/>
        <v>47.88</v>
      </c>
    </row>
    <row r="300" spans="1:13" x14ac:dyDescent="0.25">
      <c r="A300" t="s">
        <v>279</v>
      </c>
      <c r="B300" s="30">
        <v>45849</v>
      </c>
      <c r="C300">
        <v>203574</v>
      </c>
      <c r="D300" s="31">
        <v>76.5</v>
      </c>
      <c r="E300" s="31">
        <v>0</v>
      </c>
      <c r="F300" t="s">
        <v>33</v>
      </c>
      <c r="G300">
        <v>1260</v>
      </c>
      <c r="H300" t="s">
        <v>14</v>
      </c>
      <c r="I300" t="s">
        <v>34</v>
      </c>
      <c r="J300" t="s">
        <v>11</v>
      </c>
      <c r="K300" s="34">
        <f t="shared" si="15"/>
        <v>1368131.1999999995</v>
      </c>
      <c r="L300" s="29">
        <f>IF(I300="Product",IF(K300/'Commission Rate and Quota'!$D$5&lt;0.5,'Commission Rate and Quota'!$D$11,IF(K300/'Commission Rate and Quota'!$D$5&lt;0.75,'Commission Rate and Quota'!$D$12,IF(K300/'Commission Rate and Quota'!$D$5&lt;0.9,'Commission Rate and Quota'!$D$13,IF('Data (1 &amp; 2)'!K319/'Commission Rate and Quota'!$D$5&lt;1,'Commission Rate and Quota'!$D$14,IF('Data (1 &amp; 2)'!K319/'Commission Rate and Quota'!$D$5&lt;1.25,'Commission Rate and Quota'!$D$15,'Commission Rate and Quota'!$D$16))))),IF(K300/'Commission Rate and Quota'!$E$5&lt;0.5,'Commission Rate and Quota'!$E$11,IF(K300/'Commission Rate and Quota'!$E$5&lt;0.75,'Commission Rate and Quota'!$E$12,IF(K300/'Commission Rate and Quota'!$E$5&lt;0.9,'Commission Rate and Quota'!$E$13,IF(K300/'Commission Rate and Quota'!$E$5&lt;1,'Commission Rate and Quota'!$E$14,IF(K300/'Commission Rate and Quota'!$E$5&lt;1.25,'Commission Rate and Quota'!$E$15,'Commission Rate and Quota'!$E$16))))))</f>
        <v>7.0000000000000007E-2</v>
      </c>
      <c r="M300" s="34">
        <f t="shared" si="13"/>
        <v>5.3550000000000004</v>
      </c>
    </row>
    <row r="301" spans="1:13" x14ac:dyDescent="0.25">
      <c r="A301" t="s">
        <v>150</v>
      </c>
      <c r="B301" s="30">
        <v>45858</v>
      </c>
      <c r="C301">
        <v>70610</v>
      </c>
      <c r="D301" s="31">
        <v>57162.04</v>
      </c>
      <c r="E301" s="31">
        <v>11282.44</v>
      </c>
      <c r="F301" t="s">
        <v>33</v>
      </c>
      <c r="G301">
        <v>1260</v>
      </c>
      <c r="H301" t="s">
        <v>14</v>
      </c>
      <c r="I301" t="s">
        <v>34</v>
      </c>
      <c r="J301" t="s">
        <v>11</v>
      </c>
      <c r="K301" s="34">
        <f t="shared" si="15"/>
        <v>1425293.2399999995</v>
      </c>
      <c r="L301" s="29">
        <f>IF(I301="Product",IF(K301/'Commission Rate and Quota'!$D$5&lt;0.5,'Commission Rate and Quota'!$D$11,IF(K301/'Commission Rate and Quota'!$D$5&lt;0.75,'Commission Rate and Quota'!$D$12,IF(K301/'Commission Rate and Quota'!$D$5&lt;0.9,'Commission Rate and Quota'!$D$13,IF('Data (1 &amp; 2)'!K320/'Commission Rate and Quota'!$D$5&lt;1,'Commission Rate and Quota'!$D$14,IF('Data (1 &amp; 2)'!K320/'Commission Rate and Quota'!$D$5&lt;1.25,'Commission Rate and Quota'!$D$15,'Commission Rate and Quota'!$D$16))))),IF(K301/'Commission Rate and Quota'!$E$5&lt;0.5,'Commission Rate and Quota'!$E$11,IF(K301/'Commission Rate and Quota'!$E$5&lt;0.75,'Commission Rate and Quota'!$E$12,IF(K301/'Commission Rate and Quota'!$E$5&lt;0.9,'Commission Rate and Quota'!$E$13,IF(K301/'Commission Rate and Quota'!$E$5&lt;1,'Commission Rate and Quota'!$E$14,IF(K301/'Commission Rate and Quota'!$E$5&lt;1.25,'Commission Rate and Quota'!$E$15,'Commission Rate and Quota'!$E$16))))))</f>
        <v>7.0000000000000007E-2</v>
      </c>
      <c r="M301" s="34">
        <f t="shared" si="13"/>
        <v>4001.3428000000004</v>
      </c>
    </row>
    <row r="302" spans="1:13" x14ac:dyDescent="0.25">
      <c r="A302" t="s">
        <v>150</v>
      </c>
      <c r="B302" s="30">
        <v>45858</v>
      </c>
      <c r="C302">
        <v>70610</v>
      </c>
      <c r="D302" s="31">
        <v>13353.92</v>
      </c>
      <c r="E302" s="31">
        <v>1545.36</v>
      </c>
      <c r="F302" t="s">
        <v>33</v>
      </c>
      <c r="G302">
        <v>1260</v>
      </c>
      <c r="H302" t="s">
        <v>14</v>
      </c>
      <c r="I302" t="s">
        <v>34</v>
      </c>
      <c r="J302" t="s">
        <v>11</v>
      </c>
      <c r="K302" s="34">
        <f t="shared" si="15"/>
        <v>1438647.1599999995</v>
      </c>
      <c r="L302" s="29">
        <f>IF(I302="Product",IF(K302/'Commission Rate and Quota'!$D$5&lt;0.5,'Commission Rate and Quota'!$D$11,IF(K302/'Commission Rate and Quota'!$D$5&lt;0.75,'Commission Rate and Quota'!$D$12,IF(K302/'Commission Rate and Quota'!$D$5&lt;0.9,'Commission Rate and Quota'!$D$13,IF('Data (1 &amp; 2)'!K321/'Commission Rate and Quota'!$D$5&lt;1,'Commission Rate and Quota'!$D$14,IF('Data (1 &amp; 2)'!K321/'Commission Rate and Quota'!$D$5&lt;1.25,'Commission Rate and Quota'!$D$15,'Commission Rate and Quota'!$D$16))))),IF(K302/'Commission Rate and Quota'!$E$5&lt;0.5,'Commission Rate and Quota'!$E$11,IF(K302/'Commission Rate and Quota'!$E$5&lt;0.75,'Commission Rate and Quota'!$E$12,IF(K302/'Commission Rate and Quota'!$E$5&lt;0.9,'Commission Rate and Quota'!$E$13,IF(K302/'Commission Rate and Quota'!$E$5&lt;1,'Commission Rate and Quota'!$E$14,IF(K302/'Commission Rate and Quota'!$E$5&lt;1.25,'Commission Rate and Quota'!$E$15,'Commission Rate and Quota'!$E$16))))))</f>
        <v>7.0000000000000007E-2</v>
      </c>
      <c r="M302" s="34">
        <f t="shared" si="13"/>
        <v>934.77440000000013</v>
      </c>
    </row>
    <row r="303" spans="1:13" x14ac:dyDescent="0.25">
      <c r="A303" t="s">
        <v>150</v>
      </c>
      <c r="B303" s="30">
        <v>45858</v>
      </c>
      <c r="C303">
        <v>70610</v>
      </c>
      <c r="D303" s="31">
        <v>281.51</v>
      </c>
      <c r="E303" s="31">
        <v>0</v>
      </c>
      <c r="F303" t="s">
        <v>33</v>
      </c>
      <c r="G303">
        <v>1260</v>
      </c>
      <c r="H303" t="s">
        <v>14</v>
      </c>
      <c r="I303" t="s">
        <v>34</v>
      </c>
      <c r="J303" t="s">
        <v>11</v>
      </c>
      <c r="K303" s="34">
        <f t="shared" si="15"/>
        <v>1438928.6699999995</v>
      </c>
      <c r="L303" s="29">
        <f>IF(I303="Product",IF(K303/'Commission Rate and Quota'!$D$5&lt;0.5,'Commission Rate and Quota'!$D$11,IF(K303/'Commission Rate and Quota'!$D$5&lt;0.75,'Commission Rate and Quota'!$D$12,IF(K303/'Commission Rate and Quota'!$D$5&lt;0.9,'Commission Rate and Quota'!$D$13,IF('Data (1 &amp; 2)'!K322/'Commission Rate and Quota'!$D$5&lt;1,'Commission Rate and Quota'!$D$14,IF('Data (1 &amp; 2)'!K322/'Commission Rate and Quota'!$D$5&lt;1.25,'Commission Rate and Quota'!$D$15,'Commission Rate and Quota'!$D$16))))),IF(K303/'Commission Rate and Quota'!$E$5&lt;0.5,'Commission Rate and Quota'!$E$11,IF(K303/'Commission Rate and Quota'!$E$5&lt;0.75,'Commission Rate and Quota'!$E$12,IF(K303/'Commission Rate and Quota'!$E$5&lt;0.9,'Commission Rate and Quota'!$E$13,IF(K303/'Commission Rate and Quota'!$E$5&lt;1,'Commission Rate and Quota'!$E$14,IF(K303/'Commission Rate and Quota'!$E$5&lt;1.25,'Commission Rate and Quota'!$E$15,'Commission Rate and Quota'!$E$16))))))</f>
        <v>7.0000000000000007E-2</v>
      </c>
      <c r="M303" s="34">
        <f t="shared" si="13"/>
        <v>19.7057</v>
      </c>
    </row>
    <row r="304" spans="1:13" x14ac:dyDescent="0.25">
      <c r="A304" t="s">
        <v>280</v>
      </c>
      <c r="B304" s="30">
        <v>45863</v>
      </c>
      <c r="C304">
        <v>203574</v>
      </c>
      <c r="D304" s="31">
        <v>1530</v>
      </c>
      <c r="E304" s="31">
        <v>360</v>
      </c>
      <c r="F304" t="s">
        <v>33</v>
      </c>
      <c r="G304">
        <v>1260</v>
      </c>
      <c r="H304" t="s">
        <v>14</v>
      </c>
      <c r="I304" t="s">
        <v>34</v>
      </c>
      <c r="J304" t="s">
        <v>11</v>
      </c>
      <c r="K304" s="34">
        <f t="shared" si="15"/>
        <v>1440458.6699999995</v>
      </c>
      <c r="L304" s="29">
        <f>IF(I304="Product",IF(K304/'Commission Rate and Quota'!$D$5&lt;0.5,'Commission Rate and Quota'!$D$11,IF(K304/'Commission Rate and Quota'!$D$5&lt;0.75,'Commission Rate and Quota'!$D$12,IF(K304/'Commission Rate and Quota'!$D$5&lt;0.9,'Commission Rate and Quota'!$D$13,IF('Data (1 &amp; 2)'!K323/'Commission Rate and Quota'!$D$5&lt;1,'Commission Rate and Quota'!$D$14,IF('Data (1 &amp; 2)'!K323/'Commission Rate and Quota'!$D$5&lt;1.25,'Commission Rate and Quota'!$D$15,'Commission Rate and Quota'!$D$16))))),IF(K304/'Commission Rate and Quota'!$E$5&lt;0.5,'Commission Rate and Quota'!$E$11,IF(K304/'Commission Rate and Quota'!$E$5&lt;0.75,'Commission Rate and Quota'!$E$12,IF(K304/'Commission Rate and Quota'!$E$5&lt;0.9,'Commission Rate and Quota'!$E$13,IF(K304/'Commission Rate and Quota'!$E$5&lt;1,'Commission Rate and Quota'!$E$14,IF(K304/'Commission Rate and Quota'!$E$5&lt;1.25,'Commission Rate and Quota'!$E$15,'Commission Rate and Quota'!$E$16))))))</f>
        <v>7.0000000000000007E-2</v>
      </c>
      <c r="M304" s="34">
        <f t="shared" si="13"/>
        <v>107.10000000000001</v>
      </c>
    </row>
    <row r="305" spans="1:13" x14ac:dyDescent="0.25">
      <c r="A305" t="s">
        <v>280</v>
      </c>
      <c r="B305" s="30">
        <v>45863</v>
      </c>
      <c r="C305">
        <v>203574</v>
      </c>
      <c r="D305" s="31">
        <v>684</v>
      </c>
      <c r="E305" s="31">
        <v>72</v>
      </c>
      <c r="F305" t="s">
        <v>33</v>
      </c>
      <c r="G305">
        <v>1260</v>
      </c>
      <c r="H305" t="s">
        <v>14</v>
      </c>
      <c r="I305" t="s">
        <v>34</v>
      </c>
      <c r="J305" t="s">
        <v>11</v>
      </c>
      <c r="K305" s="34">
        <f t="shared" si="15"/>
        <v>1441142.6699999995</v>
      </c>
      <c r="L305" s="29">
        <f>IF(I305="Product",IF(K305/'Commission Rate and Quota'!$D$5&lt;0.5,'Commission Rate and Quota'!$D$11,IF(K305/'Commission Rate and Quota'!$D$5&lt;0.75,'Commission Rate and Quota'!$D$12,IF(K305/'Commission Rate and Quota'!$D$5&lt;0.9,'Commission Rate and Quota'!$D$13,IF('Data (1 &amp; 2)'!K324/'Commission Rate and Quota'!$D$5&lt;1,'Commission Rate and Quota'!$D$14,IF('Data (1 &amp; 2)'!K324/'Commission Rate and Quota'!$D$5&lt;1.25,'Commission Rate and Quota'!$D$15,'Commission Rate and Quota'!$D$16))))),IF(K305/'Commission Rate and Quota'!$E$5&lt;0.5,'Commission Rate and Quota'!$E$11,IF(K305/'Commission Rate and Quota'!$E$5&lt;0.75,'Commission Rate and Quota'!$E$12,IF(K305/'Commission Rate and Quota'!$E$5&lt;0.9,'Commission Rate and Quota'!$E$13,IF(K305/'Commission Rate and Quota'!$E$5&lt;1,'Commission Rate and Quota'!$E$14,IF(K305/'Commission Rate and Quota'!$E$5&lt;1.25,'Commission Rate and Quota'!$E$15,'Commission Rate and Quota'!$E$16))))))</f>
        <v>7.0000000000000007E-2</v>
      </c>
      <c r="M305" s="34">
        <f t="shared" si="13"/>
        <v>47.88</v>
      </c>
    </row>
    <row r="306" spans="1:13" x14ac:dyDescent="0.25">
      <c r="A306" t="s">
        <v>280</v>
      </c>
      <c r="B306" s="30">
        <v>45863</v>
      </c>
      <c r="C306">
        <v>203574</v>
      </c>
      <c r="D306" s="31">
        <v>114.76</v>
      </c>
      <c r="E306" s="31">
        <v>0</v>
      </c>
      <c r="F306" t="s">
        <v>33</v>
      </c>
      <c r="G306">
        <v>1260</v>
      </c>
      <c r="H306" t="s">
        <v>14</v>
      </c>
      <c r="I306" t="s">
        <v>34</v>
      </c>
      <c r="J306" t="s">
        <v>11</v>
      </c>
      <c r="K306" s="34">
        <f t="shared" si="15"/>
        <v>1441257.4299999995</v>
      </c>
      <c r="L306" s="29">
        <f>IF(I306="Product",IF(K306/'Commission Rate and Quota'!$D$5&lt;0.5,'Commission Rate and Quota'!$D$11,IF(K306/'Commission Rate and Quota'!$D$5&lt;0.75,'Commission Rate and Quota'!$D$12,IF(K306/'Commission Rate and Quota'!$D$5&lt;0.9,'Commission Rate and Quota'!$D$13,IF('Data (1 &amp; 2)'!K325/'Commission Rate and Quota'!$D$5&lt;1,'Commission Rate and Quota'!$D$14,IF('Data (1 &amp; 2)'!K325/'Commission Rate and Quota'!$D$5&lt;1.25,'Commission Rate and Quota'!$D$15,'Commission Rate and Quota'!$D$16))))),IF(K306/'Commission Rate and Quota'!$E$5&lt;0.5,'Commission Rate and Quota'!$E$11,IF(K306/'Commission Rate and Quota'!$E$5&lt;0.75,'Commission Rate and Quota'!$E$12,IF(K306/'Commission Rate and Quota'!$E$5&lt;0.9,'Commission Rate and Quota'!$E$13,IF(K306/'Commission Rate and Quota'!$E$5&lt;1,'Commission Rate and Quota'!$E$14,IF(K306/'Commission Rate and Quota'!$E$5&lt;1.25,'Commission Rate and Quota'!$E$15,'Commission Rate and Quota'!$E$16))))))</f>
        <v>7.0000000000000007E-2</v>
      </c>
      <c r="M306" s="34">
        <f t="shared" si="13"/>
        <v>8.0332000000000008</v>
      </c>
    </row>
    <row r="307" spans="1:13" x14ac:dyDescent="0.25">
      <c r="A307" t="s">
        <v>44</v>
      </c>
      <c r="B307" s="30">
        <v>45869</v>
      </c>
      <c r="C307">
        <v>33490</v>
      </c>
      <c r="D307" s="31">
        <v>96926.63</v>
      </c>
      <c r="E307" s="31">
        <v>6596.35</v>
      </c>
      <c r="F307" t="s">
        <v>33</v>
      </c>
      <c r="G307">
        <v>1260</v>
      </c>
      <c r="H307" t="s">
        <v>14</v>
      </c>
      <c r="I307" t="s">
        <v>34</v>
      </c>
      <c r="J307" t="s">
        <v>11</v>
      </c>
      <c r="K307" s="34">
        <f t="shared" si="15"/>
        <v>1538184.0599999996</v>
      </c>
      <c r="L307" s="29">
        <f>IF(I307="Product",IF(K307/'Commission Rate and Quota'!$D$5&lt;0.5,'Commission Rate and Quota'!$D$11,IF(K307/'Commission Rate and Quota'!$D$5&lt;0.75,'Commission Rate and Quota'!$D$12,IF(K307/'Commission Rate and Quota'!$D$5&lt;0.9,'Commission Rate and Quota'!$D$13,IF('Data (1 &amp; 2)'!K326/'Commission Rate and Quota'!$D$5&lt;1,'Commission Rate and Quota'!$D$14,IF('Data (1 &amp; 2)'!K326/'Commission Rate and Quota'!$D$5&lt;1.25,'Commission Rate and Quota'!$D$15,'Commission Rate and Quota'!$D$16))))),IF(K307/'Commission Rate and Quota'!$E$5&lt;0.5,'Commission Rate and Quota'!$E$11,IF(K307/'Commission Rate and Quota'!$E$5&lt;0.75,'Commission Rate and Quota'!$E$12,IF(K307/'Commission Rate and Quota'!$E$5&lt;0.9,'Commission Rate and Quota'!$E$13,IF(K307/'Commission Rate and Quota'!$E$5&lt;1,'Commission Rate and Quota'!$E$14,IF(K307/'Commission Rate and Quota'!$E$5&lt;1.25,'Commission Rate and Quota'!$E$15,'Commission Rate and Quota'!$E$16))))))</f>
        <v>7.0000000000000007E-2</v>
      </c>
      <c r="M307" s="34">
        <f t="shared" si="13"/>
        <v>6784.8641000000007</v>
      </c>
    </row>
    <row r="308" spans="1:13" x14ac:dyDescent="0.25">
      <c r="A308" t="s">
        <v>310</v>
      </c>
      <c r="B308" s="30">
        <v>45890</v>
      </c>
      <c r="C308">
        <v>544912</v>
      </c>
      <c r="D308" s="31">
        <v>3060</v>
      </c>
      <c r="E308" s="31">
        <v>720</v>
      </c>
      <c r="F308" t="s">
        <v>33</v>
      </c>
      <c r="G308">
        <v>1260</v>
      </c>
      <c r="H308" t="s">
        <v>14</v>
      </c>
      <c r="I308" t="s">
        <v>34</v>
      </c>
      <c r="J308" t="s">
        <v>11</v>
      </c>
      <c r="K308" s="34">
        <f t="shared" si="15"/>
        <v>1541244.0599999996</v>
      </c>
      <c r="L308" s="29">
        <f>IF(I308="Product",IF(K308/'Commission Rate and Quota'!$D$5&lt;0.5,'Commission Rate and Quota'!$D$11,IF(K308/'Commission Rate and Quota'!$D$5&lt;0.75,'Commission Rate and Quota'!$D$12,IF(K308/'Commission Rate and Quota'!$D$5&lt;0.9,'Commission Rate and Quota'!$D$13,IF('Data (1 &amp; 2)'!K327/'Commission Rate and Quota'!$D$5&lt;1,'Commission Rate and Quota'!$D$14,IF('Data (1 &amp; 2)'!K327/'Commission Rate and Quota'!$D$5&lt;1.25,'Commission Rate and Quota'!$D$15,'Commission Rate and Quota'!$D$16))))),IF(K308/'Commission Rate and Quota'!$E$5&lt;0.5,'Commission Rate and Quota'!$E$11,IF(K308/'Commission Rate and Quota'!$E$5&lt;0.75,'Commission Rate and Quota'!$E$12,IF(K308/'Commission Rate and Quota'!$E$5&lt;0.9,'Commission Rate and Quota'!$E$13,IF(K308/'Commission Rate and Quota'!$E$5&lt;1,'Commission Rate and Quota'!$E$14,IF(K308/'Commission Rate and Quota'!$E$5&lt;1.25,'Commission Rate and Quota'!$E$15,'Commission Rate and Quota'!$E$16))))))</f>
        <v>7.0000000000000007E-2</v>
      </c>
      <c r="M308" s="34">
        <f t="shared" si="13"/>
        <v>214.20000000000002</v>
      </c>
    </row>
    <row r="309" spans="1:13" x14ac:dyDescent="0.25">
      <c r="A309" t="s">
        <v>310</v>
      </c>
      <c r="B309" s="30">
        <v>45890</v>
      </c>
      <c r="C309">
        <v>544912</v>
      </c>
      <c r="D309" s="31">
        <v>1368</v>
      </c>
      <c r="E309" s="31">
        <v>144</v>
      </c>
      <c r="F309" t="s">
        <v>33</v>
      </c>
      <c r="G309">
        <v>1260</v>
      </c>
      <c r="H309" t="s">
        <v>14</v>
      </c>
      <c r="I309" t="s">
        <v>34</v>
      </c>
      <c r="J309" t="s">
        <v>11</v>
      </c>
      <c r="K309" s="34">
        <f t="shared" si="15"/>
        <v>1542612.0599999996</v>
      </c>
      <c r="L309" s="29">
        <f>IF(I309="Product",IF(K309/'Commission Rate and Quota'!$D$5&lt;0.5,'Commission Rate and Quota'!$D$11,IF(K309/'Commission Rate and Quota'!$D$5&lt;0.75,'Commission Rate and Quota'!$D$12,IF(K309/'Commission Rate and Quota'!$D$5&lt;0.9,'Commission Rate and Quota'!$D$13,IF('Data (1 &amp; 2)'!K328/'Commission Rate and Quota'!$D$5&lt;1,'Commission Rate and Quota'!$D$14,IF('Data (1 &amp; 2)'!K328/'Commission Rate and Quota'!$D$5&lt;1.25,'Commission Rate and Quota'!$D$15,'Commission Rate and Quota'!$D$16))))),IF(K309/'Commission Rate and Quota'!$E$5&lt;0.5,'Commission Rate and Quota'!$E$11,IF(K309/'Commission Rate and Quota'!$E$5&lt;0.75,'Commission Rate and Quota'!$E$12,IF(K309/'Commission Rate and Quota'!$E$5&lt;0.9,'Commission Rate and Quota'!$E$13,IF(K309/'Commission Rate and Quota'!$E$5&lt;1,'Commission Rate and Quota'!$E$14,IF(K309/'Commission Rate and Quota'!$E$5&lt;1.25,'Commission Rate and Quota'!$E$15,'Commission Rate and Quota'!$E$16))))))</f>
        <v>7.0000000000000007E-2</v>
      </c>
      <c r="M309" s="34">
        <f t="shared" si="13"/>
        <v>95.76</v>
      </c>
    </row>
    <row r="310" spans="1:13" x14ac:dyDescent="0.25">
      <c r="A310" t="s">
        <v>310</v>
      </c>
      <c r="B310" s="30">
        <v>45890</v>
      </c>
      <c r="C310">
        <v>544912</v>
      </c>
      <c r="D310" s="31">
        <v>221.4</v>
      </c>
      <c r="E310" s="31">
        <v>0</v>
      </c>
      <c r="F310" t="s">
        <v>33</v>
      </c>
      <c r="G310">
        <v>1260</v>
      </c>
      <c r="H310" t="s">
        <v>14</v>
      </c>
      <c r="I310" t="s">
        <v>34</v>
      </c>
      <c r="J310" t="s">
        <v>11</v>
      </c>
      <c r="K310" s="34">
        <f t="shared" si="15"/>
        <v>1542833.4599999995</v>
      </c>
      <c r="L310" s="29">
        <f>IF(I310="Product",IF(K310/'Commission Rate and Quota'!$D$5&lt;0.5,'Commission Rate and Quota'!$D$11,IF(K310/'Commission Rate and Quota'!$D$5&lt;0.75,'Commission Rate and Quota'!$D$12,IF(K310/'Commission Rate and Quota'!$D$5&lt;0.9,'Commission Rate and Quota'!$D$13,IF('Data (1 &amp; 2)'!K329/'Commission Rate and Quota'!$D$5&lt;1,'Commission Rate and Quota'!$D$14,IF('Data (1 &amp; 2)'!K329/'Commission Rate and Quota'!$D$5&lt;1.25,'Commission Rate and Quota'!$D$15,'Commission Rate and Quota'!$D$16))))),IF(K310/'Commission Rate and Quota'!$E$5&lt;0.5,'Commission Rate and Quota'!$E$11,IF(K310/'Commission Rate and Quota'!$E$5&lt;0.75,'Commission Rate and Quota'!$E$12,IF(K310/'Commission Rate and Quota'!$E$5&lt;0.9,'Commission Rate and Quota'!$E$13,IF(K310/'Commission Rate and Quota'!$E$5&lt;1,'Commission Rate and Quota'!$E$14,IF(K310/'Commission Rate and Quota'!$E$5&lt;1.25,'Commission Rate and Quota'!$E$15,'Commission Rate and Quota'!$E$16))))))</f>
        <v>7.0000000000000007E-2</v>
      </c>
      <c r="M310" s="34">
        <f t="shared" si="13"/>
        <v>15.498000000000001</v>
      </c>
    </row>
    <row r="311" spans="1:13" x14ac:dyDescent="0.25">
      <c r="A311" t="s">
        <v>190</v>
      </c>
      <c r="B311" s="30">
        <v>45893</v>
      </c>
      <c r="C311">
        <v>166022</v>
      </c>
      <c r="D311" s="31">
        <v>14670.93</v>
      </c>
      <c r="E311" s="31">
        <v>1677.43</v>
      </c>
      <c r="F311" t="s">
        <v>33</v>
      </c>
      <c r="G311">
        <v>1260</v>
      </c>
      <c r="H311" t="s">
        <v>14</v>
      </c>
      <c r="I311" t="s">
        <v>34</v>
      </c>
      <c r="J311" t="s">
        <v>11</v>
      </c>
      <c r="K311" s="34">
        <f t="shared" si="15"/>
        <v>1557504.3899999994</v>
      </c>
      <c r="L311" s="29">
        <f>IF(I311="Product",IF(K311/'Commission Rate and Quota'!$D$5&lt;0.5,'Commission Rate and Quota'!$D$11,IF(K311/'Commission Rate and Quota'!$D$5&lt;0.75,'Commission Rate and Quota'!$D$12,IF(K311/'Commission Rate and Quota'!$D$5&lt;0.9,'Commission Rate and Quota'!$D$13,IF('Data (1 &amp; 2)'!K330/'Commission Rate and Quota'!$D$5&lt;1,'Commission Rate and Quota'!$D$14,IF('Data (1 &amp; 2)'!K330/'Commission Rate and Quota'!$D$5&lt;1.25,'Commission Rate and Quota'!$D$15,'Commission Rate and Quota'!$D$16))))),IF(K311/'Commission Rate and Quota'!$E$5&lt;0.5,'Commission Rate and Quota'!$E$11,IF(K311/'Commission Rate and Quota'!$E$5&lt;0.75,'Commission Rate and Quota'!$E$12,IF(K311/'Commission Rate and Quota'!$E$5&lt;0.9,'Commission Rate and Quota'!$E$13,IF(K311/'Commission Rate and Quota'!$E$5&lt;1,'Commission Rate and Quota'!$E$14,IF(K311/'Commission Rate and Quota'!$E$5&lt;1.25,'Commission Rate and Quota'!$E$15,'Commission Rate and Quota'!$E$16))))))</f>
        <v>7.0000000000000007E-2</v>
      </c>
      <c r="M311" s="34">
        <f t="shared" si="13"/>
        <v>1026.9651000000001</v>
      </c>
    </row>
    <row r="312" spans="1:13" x14ac:dyDescent="0.25">
      <c r="A312" t="s">
        <v>166</v>
      </c>
      <c r="B312" s="30">
        <v>45899</v>
      </c>
      <c r="C312">
        <v>121779</v>
      </c>
      <c r="D312" s="31">
        <v>370634.37</v>
      </c>
      <c r="E312" s="31">
        <v>16998.900000000001</v>
      </c>
      <c r="F312" t="s">
        <v>33</v>
      </c>
      <c r="G312">
        <v>1260</v>
      </c>
      <c r="H312" t="s">
        <v>14</v>
      </c>
      <c r="I312" t="s">
        <v>34</v>
      </c>
      <c r="J312" t="s">
        <v>11</v>
      </c>
      <c r="K312" s="34">
        <f t="shared" si="15"/>
        <v>1928138.7599999993</v>
      </c>
      <c r="L312" s="29">
        <f>IF(I312="Product",IF(K312/'Commission Rate and Quota'!$D$5&lt;0.5,'Commission Rate and Quota'!$D$11,IF(K312/'Commission Rate and Quota'!$D$5&lt;0.75,'Commission Rate and Quota'!$D$12,IF(K312/'Commission Rate and Quota'!$D$5&lt;0.9,'Commission Rate and Quota'!$D$13,IF('Data (1 &amp; 2)'!K331/'Commission Rate and Quota'!$D$5&lt;1,'Commission Rate and Quota'!$D$14,IF('Data (1 &amp; 2)'!K331/'Commission Rate and Quota'!$D$5&lt;1.25,'Commission Rate and Quota'!$D$15,'Commission Rate and Quota'!$D$16))))),IF(K312/'Commission Rate and Quota'!$E$5&lt;0.5,'Commission Rate and Quota'!$E$11,IF(K312/'Commission Rate and Quota'!$E$5&lt;0.75,'Commission Rate and Quota'!$E$12,IF(K312/'Commission Rate and Quota'!$E$5&lt;0.9,'Commission Rate and Quota'!$E$13,IF(K312/'Commission Rate and Quota'!$E$5&lt;1,'Commission Rate and Quota'!$E$14,IF(K312/'Commission Rate and Quota'!$E$5&lt;1.25,'Commission Rate and Quota'!$E$15,'Commission Rate and Quota'!$E$16))))))</f>
        <v>0.09</v>
      </c>
      <c r="M312" s="34">
        <f t="shared" si="13"/>
        <v>33357.0933</v>
      </c>
    </row>
    <row r="313" spans="1:13" x14ac:dyDescent="0.25">
      <c r="A313" t="s">
        <v>166</v>
      </c>
      <c r="B313" s="30">
        <v>45899</v>
      </c>
      <c r="C313">
        <v>121779</v>
      </c>
      <c r="D313" s="31">
        <v>1305.0999999999999</v>
      </c>
      <c r="E313" s="31">
        <v>0</v>
      </c>
      <c r="F313" t="s">
        <v>33</v>
      </c>
      <c r="G313">
        <v>1260</v>
      </c>
      <c r="H313" t="s">
        <v>14</v>
      </c>
      <c r="I313" t="s">
        <v>34</v>
      </c>
      <c r="J313" t="s">
        <v>11</v>
      </c>
      <c r="K313" s="34">
        <f t="shared" si="15"/>
        <v>1929443.8599999994</v>
      </c>
      <c r="L313" s="29">
        <f>IF(I313="Product",IF(K313/'Commission Rate and Quota'!$D$5&lt;0.5,'Commission Rate and Quota'!$D$11,IF(K313/'Commission Rate and Quota'!$D$5&lt;0.75,'Commission Rate and Quota'!$D$12,IF(K313/'Commission Rate and Quota'!$D$5&lt;0.9,'Commission Rate and Quota'!$D$13,IF('Data (1 &amp; 2)'!K332/'Commission Rate and Quota'!$D$5&lt;1,'Commission Rate and Quota'!$D$14,IF('Data (1 &amp; 2)'!K332/'Commission Rate and Quota'!$D$5&lt;1.25,'Commission Rate and Quota'!$D$15,'Commission Rate and Quota'!$D$16))))),IF(K313/'Commission Rate and Quota'!$E$5&lt;0.5,'Commission Rate and Quota'!$E$11,IF(K313/'Commission Rate and Quota'!$E$5&lt;0.75,'Commission Rate and Quota'!$E$12,IF(K313/'Commission Rate and Quota'!$E$5&lt;0.9,'Commission Rate and Quota'!$E$13,IF(K313/'Commission Rate and Quota'!$E$5&lt;1,'Commission Rate and Quota'!$E$14,IF(K313/'Commission Rate and Quota'!$E$5&lt;1.25,'Commission Rate and Quota'!$E$15,'Commission Rate and Quota'!$E$16))))))</f>
        <v>0.09</v>
      </c>
      <c r="M313" s="34">
        <f t="shared" si="13"/>
        <v>117.45899999999999</v>
      </c>
    </row>
    <row r="314" spans="1:13" x14ac:dyDescent="0.25">
      <c r="A314" t="s">
        <v>163</v>
      </c>
      <c r="B314" s="30">
        <v>45904</v>
      </c>
      <c r="C314">
        <v>83525</v>
      </c>
      <c r="D314" s="31">
        <v>38912</v>
      </c>
      <c r="E314" s="31">
        <v>3890.84</v>
      </c>
      <c r="F314" t="s">
        <v>33</v>
      </c>
      <c r="G314">
        <v>1260</v>
      </c>
      <c r="H314" t="s">
        <v>14</v>
      </c>
      <c r="I314" t="s">
        <v>34</v>
      </c>
      <c r="J314" t="s">
        <v>11</v>
      </c>
      <c r="K314" s="34">
        <f t="shared" si="15"/>
        <v>1968355.8599999994</v>
      </c>
      <c r="L314" s="29">
        <f>IF(I314="Product",IF(K314/'Commission Rate and Quota'!$D$5&lt;0.5,'Commission Rate and Quota'!$D$11,IF(K314/'Commission Rate and Quota'!$D$5&lt;0.75,'Commission Rate and Quota'!$D$12,IF(K314/'Commission Rate and Quota'!$D$5&lt;0.9,'Commission Rate and Quota'!$D$13,IF('Data (1 &amp; 2)'!K333/'Commission Rate and Quota'!$D$5&lt;1,'Commission Rate and Quota'!$D$14,IF('Data (1 &amp; 2)'!K333/'Commission Rate and Quota'!$D$5&lt;1.25,'Commission Rate and Quota'!$D$15,'Commission Rate and Quota'!$D$16))))),IF(K314/'Commission Rate and Quota'!$E$5&lt;0.5,'Commission Rate and Quota'!$E$11,IF(K314/'Commission Rate and Quota'!$E$5&lt;0.75,'Commission Rate and Quota'!$E$12,IF(K314/'Commission Rate and Quota'!$E$5&lt;0.9,'Commission Rate and Quota'!$E$13,IF(K314/'Commission Rate and Quota'!$E$5&lt;1,'Commission Rate and Quota'!$E$14,IF(K314/'Commission Rate and Quota'!$E$5&lt;1.25,'Commission Rate and Quota'!$E$15,'Commission Rate and Quota'!$E$16))))))</f>
        <v>0.09</v>
      </c>
      <c r="M314" s="34">
        <f t="shared" si="13"/>
        <v>3502.08</v>
      </c>
    </row>
    <row r="315" spans="1:13" x14ac:dyDescent="0.25">
      <c r="A315" t="s">
        <v>191</v>
      </c>
      <c r="B315" s="30">
        <v>45906</v>
      </c>
      <c r="C315">
        <v>166022</v>
      </c>
      <c r="D315" s="31">
        <v>48456.1</v>
      </c>
      <c r="E315" s="31">
        <v>5816.1</v>
      </c>
      <c r="F315" t="s">
        <v>33</v>
      </c>
      <c r="G315">
        <v>1260</v>
      </c>
      <c r="H315" t="s">
        <v>14</v>
      </c>
      <c r="I315" t="s">
        <v>34</v>
      </c>
      <c r="J315" t="s">
        <v>11</v>
      </c>
      <c r="K315" s="34">
        <f t="shared" si="15"/>
        <v>2016811.9599999995</v>
      </c>
      <c r="L315" s="29">
        <f>IF(I315="Product",IF(K315/'Commission Rate and Quota'!$D$5&lt;0.5,'Commission Rate and Quota'!$D$11,IF(K315/'Commission Rate and Quota'!$D$5&lt;0.75,'Commission Rate and Quota'!$D$12,IF(K315/'Commission Rate and Quota'!$D$5&lt;0.9,'Commission Rate and Quota'!$D$13,IF('Data (1 &amp; 2)'!K334/'Commission Rate and Quota'!$D$5&lt;1,'Commission Rate and Quota'!$D$14,IF('Data (1 &amp; 2)'!K334/'Commission Rate and Quota'!$D$5&lt;1.25,'Commission Rate and Quota'!$D$15,'Commission Rate and Quota'!$D$16))))),IF(K315/'Commission Rate and Quota'!$E$5&lt;0.5,'Commission Rate and Quota'!$E$11,IF(K315/'Commission Rate and Quota'!$E$5&lt;0.75,'Commission Rate and Quota'!$E$12,IF(K315/'Commission Rate and Quota'!$E$5&lt;0.9,'Commission Rate and Quota'!$E$13,IF(K315/'Commission Rate and Quota'!$E$5&lt;1,'Commission Rate and Quota'!$E$14,IF(K315/'Commission Rate and Quota'!$E$5&lt;1.25,'Commission Rate and Quota'!$E$15,'Commission Rate and Quota'!$E$16))))))</f>
        <v>0.09</v>
      </c>
      <c r="M315" s="34">
        <f t="shared" si="13"/>
        <v>4361.049</v>
      </c>
    </row>
    <row r="316" spans="1:13" x14ac:dyDescent="0.25">
      <c r="A316" t="s">
        <v>191</v>
      </c>
      <c r="B316" s="30">
        <v>45906</v>
      </c>
      <c r="C316">
        <v>166022</v>
      </c>
      <c r="D316" s="31">
        <v>3634.21</v>
      </c>
      <c r="E316" s="31">
        <v>0</v>
      </c>
      <c r="F316" t="s">
        <v>33</v>
      </c>
      <c r="G316">
        <v>1260</v>
      </c>
      <c r="H316" t="s">
        <v>14</v>
      </c>
      <c r="I316" t="s">
        <v>34</v>
      </c>
      <c r="J316" t="s">
        <v>11</v>
      </c>
      <c r="K316" s="34">
        <f t="shared" si="15"/>
        <v>2020446.1699999995</v>
      </c>
      <c r="L316" s="29">
        <f>IF(I316="Product",IF(K316/'Commission Rate and Quota'!$D$5&lt;0.5,'Commission Rate and Quota'!$D$11,IF(K316/'Commission Rate and Quota'!$D$5&lt;0.75,'Commission Rate and Quota'!$D$12,IF(K316/'Commission Rate and Quota'!$D$5&lt;0.9,'Commission Rate and Quota'!$D$13,IF('Data (1 &amp; 2)'!K335/'Commission Rate and Quota'!$D$5&lt;1,'Commission Rate and Quota'!$D$14,IF('Data (1 &amp; 2)'!K335/'Commission Rate and Quota'!$D$5&lt;1.25,'Commission Rate and Quota'!$D$15,'Commission Rate and Quota'!$D$16))))),IF(K316/'Commission Rate and Quota'!$E$5&lt;0.5,'Commission Rate and Quota'!$E$11,IF(K316/'Commission Rate and Quota'!$E$5&lt;0.75,'Commission Rate and Quota'!$E$12,IF(K316/'Commission Rate and Quota'!$E$5&lt;0.9,'Commission Rate and Quota'!$E$13,IF(K316/'Commission Rate and Quota'!$E$5&lt;1,'Commission Rate and Quota'!$E$14,IF(K316/'Commission Rate and Quota'!$E$5&lt;1.25,'Commission Rate and Quota'!$E$15,'Commission Rate and Quota'!$E$16))))))</f>
        <v>0.09</v>
      </c>
      <c r="M316" s="34">
        <f t="shared" si="13"/>
        <v>327.07889999999998</v>
      </c>
    </row>
    <row r="317" spans="1:13" x14ac:dyDescent="0.25">
      <c r="A317" t="s">
        <v>142</v>
      </c>
      <c r="B317" s="30">
        <v>45911</v>
      </c>
      <c r="C317">
        <v>69202</v>
      </c>
      <c r="D317" s="31">
        <v>88.48</v>
      </c>
      <c r="E317" s="31">
        <v>24.64</v>
      </c>
      <c r="F317" t="s">
        <v>33</v>
      </c>
      <c r="G317">
        <v>1260</v>
      </c>
      <c r="H317" t="s">
        <v>14</v>
      </c>
      <c r="I317" t="s">
        <v>34</v>
      </c>
      <c r="J317" t="s">
        <v>11</v>
      </c>
      <c r="K317" s="34">
        <f t="shared" si="15"/>
        <v>2020534.6499999994</v>
      </c>
      <c r="L317" s="29">
        <f>IF(I317="Product",IF(K317/'Commission Rate and Quota'!$D$5&lt;0.5,'Commission Rate and Quota'!$D$11,IF(K317/'Commission Rate and Quota'!$D$5&lt;0.75,'Commission Rate and Quota'!$D$12,IF(K317/'Commission Rate and Quota'!$D$5&lt;0.9,'Commission Rate and Quota'!$D$13,IF('Data (1 &amp; 2)'!K336/'Commission Rate and Quota'!$D$5&lt;1,'Commission Rate and Quota'!$D$14,IF('Data (1 &amp; 2)'!K336/'Commission Rate and Quota'!$D$5&lt;1.25,'Commission Rate and Quota'!$D$15,'Commission Rate and Quota'!$D$16))))),IF(K317/'Commission Rate and Quota'!$E$5&lt;0.5,'Commission Rate and Quota'!$E$11,IF(K317/'Commission Rate and Quota'!$E$5&lt;0.75,'Commission Rate and Quota'!$E$12,IF(K317/'Commission Rate and Quota'!$E$5&lt;0.9,'Commission Rate and Quota'!$E$13,IF(K317/'Commission Rate and Quota'!$E$5&lt;1,'Commission Rate and Quota'!$E$14,IF(K317/'Commission Rate and Quota'!$E$5&lt;1.25,'Commission Rate and Quota'!$E$15,'Commission Rate and Quota'!$E$16))))))</f>
        <v>0.09</v>
      </c>
      <c r="M317" s="34">
        <f t="shared" si="13"/>
        <v>7.9632000000000005</v>
      </c>
    </row>
    <row r="318" spans="1:13" x14ac:dyDescent="0.25">
      <c r="A318" t="s">
        <v>142</v>
      </c>
      <c r="B318" s="30">
        <v>45911</v>
      </c>
      <c r="C318">
        <v>69202</v>
      </c>
      <c r="D318" s="31">
        <v>72358.880000000005</v>
      </c>
      <c r="E318" s="31">
        <v>19200.189999999999</v>
      </c>
      <c r="F318" t="s">
        <v>33</v>
      </c>
      <c r="G318">
        <v>1260</v>
      </c>
      <c r="H318" t="s">
        <v>14</v>
      </c>
      <c r="I318" t="s">
        <v>34</v>
      </c>
      <c r="J318" t="s">
        <v>11</v>
      </c>
      <c r="K318" s="34">
        <f t="shared" si="15"/>
        <v>2092893.5299999993</v>
      </c>
      <c r="L318" s="29">
        <f>IF(I318="Product",IF(K318/'Commission Rate and Quota'!$D$5&lt;0.5,'Commission Rate and Quota'!$D$11,IF(K318/'Commission Rate and Quota'!$D$5&lt;0.75,'Commission Rate and Quota'!$D$12,IF(K318/'Commission Rate and Quota'!$D$5&lt;0.9,'Commission Rate and Quota'!$D$13,IF('Data (1 &amp; 2)'!K337/'Commission Rate and Quota'!$D$5&lt;1,'Commission Rate and Quota'!$D$14,IF('Data (1 &amp; 2)'!K337/'Commission Rate and Quota'!$D$5&lt;1.25,'Commission Rate and Quota'!$D$15,'Commission Rate and Quota'!$D$16))))),IF(K318/'Commission Rate and Quota'!$E$5&lt;0.5,'Commission Rate and Quota'!$E$11,IF(K318/'Commission Rate and Quota'!$E$5&lt;0.75,'Commission Rate and Quota'!$E$12,IF(K318/'Commission Rate and Quota'!$E$5&lt;0.9,'Commission Rate and Quota'!$E$13,IF(K318/'Commission Rate and Quota'!$E$5&lt;1,'Commission Rate and Quota'!$E$14,IF(K318/'Commission Rate and Quota'!$E$5&lt;1.25,'Commission Rate and Quota'!$E$15,'Commission Rate and Quota'!$E$16))))))</f>
        <v>0.09</v>
      </c>
      <c r="M318" s="34">
        <f t="shared" si="13"/>
        <v>6512.2992000000004</v>
      </c>
    </row>
    <row r="319" spans="1:13" x14ac:dyDescent="0.25">
      <c r="A319" t="s">
        <v>142</v>
      </c>
      <c r="B319" s="30">
        <v>45911</v>
      </c>
      <c r="C319">
        <v>69202</v>
      </c>
      <c r="D319" s="31">
        <v>37589.230000000003</v>
      </c>
      <c r="E319" s="31">
        <v>-817.87</v>
      </c>
      <c r="F319" t="s">
        <v>33</v>
      </c>
      <c r="G319">
        <v>1260</v>
      </c>
      <c r="H319" t="s">
        <v>14</v>
      </c>
      <c r="I319" t="s">
        <v>34</v>
      </c>
      <c r="J319" t="s">
        <v>11</v>
      </c>
      <c r="K319" s="34">
        <f t="shared" si="15"/>
        <v>2130482.7599999993</v>
      </c>
      <c r="L319" s="29">
        <f>IF(I319="Product",IF(K319/'Commission Rate and Quota'!$D$5&lt;0.5,'Commission Rate and Quota'!$D$11,IF(K319/'Commission Rate and Quota'!$D$5&lt;0.75,'Commission Rate and Quota'!$D$12,IF(K319/'Commission Rate and Quota'!$D$5&lt;0.9,'Commission Rate and Quota'!$D$13,IF('Data (1 &amp; 2)'!K338/'Commission Rate and Quota'!$D$5&lt;1,'Commission Rate and Quota'!$D$14,IF('Data (1 &amp; 2)'!K338/'Commission Rate and Quota'!$D$5&lt;1.25,'Commission Rate and Quota'!$D$15,'Commission Rate and Quota'!$D$16))))),IF(K319/'Commission Rate and Quota'!$E$5&lt;0.5,'Commission Rate and Quota'!$E$11,IF(K319/'Commission Rate and Quota'!$E$5&lt;0.75,'Commission Rate and Quota'!$E$12,IF(K319/'Commission Rate and Quota'!$E$5&lt;0.9,'Commission Rate and Quota'!$E$13,IF(K319/'Commission Rate and Quota'!$E$5&lt;1,'Commission Rate and Quota'!$E$14,IF(K319/'Commission Rate and Quota'!$E$5&lt;1.25,'Commission Rate and Quota'!$E$15,'Commission Rate and Quota'!$E$16))))))</f>
        <v>0.09</v>
      </c>
      <c r="M319" s="34">
        <f t="shared" si="13"/>
        <v>3383.0307000000003</v>
      </c>
    </row>
    <row r="320" spans="1:13" x14ac:dyDescent="0.25">
      <c r="A320" t="s">
        <v>142</v>
      </c>
      <c r="B320" s="30">
        <v>45911</v>
      </c>
      <c r="C320">
        <v>69202</v>
      </c>
      <c r="D320" s="31">
        <v>5383.15</v>
      </c>
      <c r="E320" s="31">
        <v>0</v>
      </c>
      <c r="F320" t="s">
        <v>33</v>
      </c>
      <c r="G320">
        <v>1260</v>
      </c>
      <c r="H320" t="s">
        <v>14</v>
      </c>
      <c r="I320" t="s">
        <v>34</v>
      </c>
      <c r="J320" t="s">
        <v>11</v>
      </c>
      <c r="K320" s="34">
        <f t="shared" si="15"/>
        <v>2135865.9099999992</v>
      </c>
      <c r="L320" s="29">
        <f>IF(I320="Product",IF(K320/'Commission Rate and Quota'!$D$5&lt;0.5,'Commission Rate and Quota'!$D$11,IF(K320/'Commission Rate and Quota'!$D$5&lt;0.75,'Commission Rate and Quota'!$D$12,IF(K320/'Commission Rate and Quota'!$D$5&lt;0.9,'Commission Rate and Quota'!$D$13,IF('Data (1 &amp; 2)'!K339/'Commission Rate and Quota'!$D$5&lt;1,'Commission Rate and Quota'!$D$14,IF('Data (1 &amp; 2)'!K339/'Commission Rate and Quota'!$D$5&lt;1.25,'Commission Rate and Quota'!$D$15,'Commission Rate and Quota'!$D$16))))),IF(K320/'Commission Rate and Quota'!$E$5&lt;0.5,'Commission Rate and Quota'!$E$11,IF(K320/'Commission Rate and Quota'!$E$5&lt;0.75,'Commission Rate and Quota'!$E$12,IF(K320/'Commission Rate and Quota'!$E$5&lt;0.9,'Commission Rate and Quota'!$E$13,IF(K320/'Commission Rate and Quota'!$E$5&lt;1,'Commission Rate and Quota'!$E$14,IF(K320/'Commission Rate and Quota'!$E$5&lt;1.25,'Commission Rate and Quota'!$E$15,'Commission Rate and Quota'!$E$16))))))</f>
        <v>0.09</v>
      </c>
      <c r="M320" s="34">
        <f t="shared" si="13"/>
        <v>484.48349999999994</v>
      </c>
    </row>
    <row r="321" spans="1:13" x14ac:dyDescent="0.25">
      <c r="A321" t="s">
        <v>142</v>
      </c>
      <c r="B321" s="30">
        <v>45911</v>
      </c>
      <c r="C321">
        <v>69202</v>
      </c>
      <c r="D321" s="31">
        <v>11700</v>
      </c>
      <c r="E321" s="31">
        <v>1912.77</v>
      </c>
      <c r="F321" t="s">
        <v>33</v>
      </c>
      <c r="G321">
        <v>1260</v>
      </c>
      <c r="H321" t="s">
        <v>14</v>
      </c>
      <c r="I321" t="s">
        <v>34</v>
      </c>
      <c r="J321" t="s">
        <v>11</v>
      </c>
      <c r="K321" s="34">
        <f t="shared" si="15"/>
        <v>2147565.9099999992</v>
      </c>
      <c r="L321" s="29">
        <f>IF(I321="Product",IF(K321/'Commission Rate and Quota'!$D$5&lt;0.5,'Commission Rate and Quota'!$D$11,IF(K321/'Commission Rate and Quota'!$D$5&lt;0.75,'Commission Rate and Quota'!$D$12,IF(K321/'Commission Rate and Quota'!$D$5&lt;0.9,'Commission Rate and Quota'!$D$13,IF('Data (1 &amp; 2)'!K340/'Commission Rate and Quota'!$D$5&lt;1,'Commission Rate and Quota'!$D$14,IF('Data (1 &amp; 2)'!K340/'Commission Rate and Quota'!$D$5&lt;1.25,'Commission Rate and Quota'!$D$15,'Commission Rate and Quota'!$D$16))))),IF(K321/'Commission Rate and Quota'!$E$5&lt;0.5,'Commission Rate and Quota'!$E$11,IF(K321/'Commission Rate and Quota'!$E$5&lt;0.75,'Commission Rate and Quota'!$E$12,IF(K321/'Commission Rate and Quota'!$E$5&lt;0.9,'Commission Rate and Quota'!$E$13,IF(K321/'Commission Rate and Quota'!$E$5&lt;1,'Commission Rate and Quota'!$E$14,IF(K321/'Commission Rate and Quota'!$E$5&lt;1.25,'Commission Rate and Quota'!$E$15,'Commission Rate and Quota'!$E$16))))))</f>
        <v>0.09</v>
      </c>
      <c r="M321" s="34">
        <f t="shared" si="13"/>
        <v>1053</v>
      </c>
    </row>
    <row r="322" spans="1:13" x14ac:dyDescent="0.25">
      <c r="A322" t="s">
        <v>167</v>
      </c>
      <c r="B322" s="30">
        <v>45917</v>
      </c>
      <c r="C322">
        <v>121779</v>
      </c>
      <c r="D322" s="31">
        <v>32417.55</v>
      </c>
      <c r="E322" s="31">
        <v>2917.55</v>
      </c>
      <c r="F322" t="s">
        <v>33</v>
      </c>
      <c r="G322">
        <v>1260</v>
      </c>
      <c r="H322" t="s">
        <v>14</v>
      </c>
      <c r="I322" t="s">
        <v>34</v>
      </c>
      <c r="J322" t="s">
        <v>11</v>
      </c>
      <c r="K322" s="34">
        <f t="shared" si="15"/>
        <v>2179983.459999999</v>
      </c>
      <c r="L322" s="29">
        <f>IF(I322="Product",IF(K322/'Commission Rate and Quota'!$D$5&lt;0.5,'Commission Rate and Quota'!$D$11,IF(K322/'Commission Rate and Quota'!$D$5&lt;0.75,'Commission Rate and Quota'!$D$12,IF(K322/'Commission Rate and Quota'!$D$5&lt;0.9,'Commission Rate and Quota'!$D$13,IF('Data (1 &amp; 2)'!K341/'Commission Rate and Quota'!$D$5&lt;1,'Commission Rate and Quota'!$D$14,IF('Data (1 &amp; 2)'!K341/'Commission Rate and Quota'!$D$5&lt;1.25,'Commission Rate and Quota'!$D$15,'Commission Rate and Quota'!$D$16))))),IF(K322/'Commission Rate and Quota'!$E$5&lt;0.5,'Commission Rate and Quota'!$E$11,IF(K322/'Commission Rate and Quota'!$E$5&lt;0.75,'Commission Rate and Quota'!$E$12,IF(K322/'Commission Rate and Quota'!$E$5&lt;0.9,'Commission Rate and Quota'!$E$13,IF(K322/'Commission Rate and Quota'!$E$5&lt;1,'Commission Rate and Quota'!$E$14,IF(K322/'Commission Rate and Quota'!$E$5&lt;1.25,'Commission Rate and Quota'!$E$15,'Commission Rate and Quota'!$E$16))))))</f>
        <v>0.09</v>
      </c>
      <c r="M322" s="34">
        <f t="shared" ref="M322:M385" si="16">L322*D322</f>
        <v>2917.5794999999998</v>
      </c>
    </row>
    <row r="323" spans="1:13" x14ac:dyDescent="0.25">
      <c r="A323" t="s">
        <v>66</v>
      </c>
      <c r="B323" s="30">
        <v>45919</v>
      </c>
      <c r="C323">
        <v>39257</v>
      </c>
      <c r="D323" s="31">
        <v>195584.71</v>
      </c>
      <c r="E323" s="31">
        <v>15654.03</v>
      </c>
      <c r="F323" t="s">
        <v>33</v>
      </c>
      <c r="G323">
        <v>1260</v>
      </c>
      <c r="H323" t="s">
        <v>14</v>
      </c>
      <c r="I323" t="s">
        <v>34</v>
      </c>
      <c r="J323" t="s">
        <v>11</v>
      </c>
      <c r="K323" s="34">
        <f t="shared" si="15"/>
        <v>2375568.169999999</v>
      </c>
      <c r="L323" s="29">
        <f>IF(I323="Product",IF(K323/'Commission Rate and Quota'!$D$5&lt;0.5,'Commission Rate and Quota'!$D$11,IF(K323/'Commission Rate and Quota'!$D$5&lt;0.75,'Commission Rate and Quota'!$D$12,IF(K323/'Commission Rate and Quota'!$D$5&lt;0.9,'Commission Rate and Quota'!$D$13,IF('Data (1 &amp; 2)'!K342/'Commission Rate and Quota'!$D$5&lt;1,'Commission Rate and Quota'!$D$14,IF('Data (1 &amp; 2)'!K342/'Commission Rate and Quota'!$D$5&lt;1.25,'Commission Rate and Quota'!$D$15,'Commission Rate and Quota'!$D$16))))),IF(K323/'Commission Rate and Quota'!$E$5&lt;0.5,'Commission Rate and Quota'!$E$11,IF(K323/'Commission Rate and Quota'!$E$5&lt;0.75,'Commission Rate and Quota'!$E$12,IF(K323/'Commission Rate and Quota'!$E$5&lt;0.9,'Commission Rate and Quota'!$E$13,IF(K323/'Commission Rate and Quota'!$E$5&lt;1,'Commission Rate and Quota'!$E$14,IF(K323/'Commission Rate and Quota'!$E$5&lt;1.25,'Commission Rate and Quota'!$E$15,'Commission Rate and Quota'!$E$16))))))</f>
        <v>0.09</v>
      </c>
      <c r="M323" s="34">
        <f t="shared" si="16"/>
        <v>17602.623899999999</v>
      </c>
    </row>
    <row r="324" spans="1:13" x14ac:dyDescent="0.25">
      <c r="A324" t="s">
        <v>66</v>
      </c>
      <c r="B324" s="30">
        <v>45919</v>
      </c>
      <c r="C324">
        <v>39257</v>
      </c>
      <c r="D324" s="31">
        <v>244.2</v>
      </c>
      <c r="E324" s="31">
        <v>0</v>
      </c>
      <c r="F324" t="s">
        <v>33</v>
      </c>
      <c r="G324">
        <v>1260</v>
      </c>
      <c r="H324" t="s">
        <v>14</v>
      </c>
      <c r="I324" t="s">
        <v>34</v>
      </c>
      <c r="J324" t="s">
        <v>11</v>
      </c>
      <c r="K324" s="34">
        <f t="shared" si="15"/>
        <v>2375812.3699999992</v>
      </c>
      <c r="L324" s="29">
        <f>IF(I324="Product",IF(K324/'Commission Rate and Quota'!$D$5&lt;0.5,'Commission Rate and Quota'!$D$11,IF(K324/'Commission Rate and Quota'!$D$5&lt;0.75,'Commission Rate and Quota'!$D$12,IF(K324/'Commission Rate and Quota'!$D$5&lt;0.9,'Commission Rate and Quota'!$D$13,IF('Data (1 &amp; 2)'!K343/'Commission Rate and Quota'!$D$5&lt;1,'Commission Rate and Quota'!$D$14,IF('Data (1 &amp; 2)'!K343/'Commission Rate and Quota'!$D$5&lt;1.25,'Commission Rate and Quota'!$D$15,'Commission Rate and Quota'!$D$16))))),IF(K324/'Commission Rate and Quota'!$E$5&lt;0.5,'Commission Rate and Quota'!$E$11,IF(K324/'Commission Rate and Quota'!$E$5&lt;0.75,'Commission Rate and Quota'!$E$12,IF(K324/'Commission Rate and Quota'!$E$5&lt;0.9,'Commission Rate and Quota'!$E$13,IF(K324/'Commission Rate and Quota'!$E$5&lt;1,'Commission Rate and Quota'!$E$14,IF(K324/'Commission Rate and Quota'!$E$5&lt;1.25,'Commission Rate and Quota'!$E$15,'Commission Rate and Quota'!$E$16))))))</f>
        <v>0.09</v>
      </c>
      <c r="M324" s="34">
        <f t="shared" si="16"/>
        <v>21.977999999999998</v>
      </c>
    </row>
    <row r="325" spans="1:13" x14ac:dyDescent="0.25">
      <c r="A325" t="s">
        <v>118</v>
      </c>
      <c r="B325" s="30">
        <v>45921</v>
      </c>
      <c r="C325">
        <v>56586</v>
      </c>
      <c r="D325" s="31">
        <v>74753.039999999994</v>
      </c>
      <c r="E325" s="31">
        <v>16253.04</v>
      </c>
      <c r="F325" t="s">
        <v>33</v>
      </c>
      <c r="G325">
        <v>1260</v>
      </c>
      <c r="H325" t="s">
        <v>14</v>
      </c>
      <c r="I325" t="s">
        <v>34</v>
      </c>
      <c r="J325" t="s">
        <v>11</v>
      </c>
      <c r="K325" s="34">
        <f t="shared" si="15"/>
        <v>2450565.4099999992</v>
      </c>
      <c r="L325" s="29">
        <f>IF(I325="Product",IF(K325/'Commission Rate and Quota'!$D$5&lt;0.5,'Commission Rate and Quota'!$D$11,IF(K325/'Commission Rate and Quota'!$D$5&lt;0.75,'Commission Rate and Quota'!$D$12,IF(K325/'Commission Rate and Quota'!$D$5&lt;0.9,'Commission Rate and Quota'!$D$13,IF('Data (1 &amp; 2)'!K344/'Commission Rate and Quota'!$D$5&lt;1,'Commission Rate and Quota'!$D$14,IF('Data (1 &amp; 2)'!K344/'Commission Rate and Quota'!$D$5&lt;1.25,'Commission Rate and Quota'!$D$15,'Commission Rate and Quota'!$D$16))))),IF(K325/'Commission Rate and Quota'!$E$5&lt;0.5,'Commission Rate and Quota'!$E$11,IF(K325/'Commission Rate and Quota'!$E$5&lt;0.75,'Commission Rate and Quota'!$E$12,IF(K325/'Commission Rate and Quota'!$E$5&lt;0.9,'Commission Rate and Quota'!$E$13,IF(K325/'Commission Rate and Quota'!$E$5&lt;1,'Commission Rate and Quota'!$E$14,IF(K325/'Commission Rate and Quota'!$E$5&lt;1.25,'Commission Rate and Quota'!$E$15,'Commission Rate and Quota'!$E$16))))))</f>
        <v>0.09</v>
      </c>
      <c r="M325" s="34">
        <f t="shared" si="16"/>
        <v>6727.7735999999995</v>
      </c>
    </row>
    <row r="326" spans="1:13" x14ac:dyDescent="0.25">
      <c r="A326" t="s">
        <v>118</v>
      </c>
      <c r="B326" s="30">
        <v>45921</v>
      </c>
      <c r="C326">
        <v>56586</v>
      </c>
      <c r="D326" s="31">
        <v>5606.49</v>
      </c>
      <c r="E326" s="31">
        <v>0</v>
      </c>
      <c r="F326" t="s">
        <v>33</v>
      </c>
      <c r="G326">
        <v>1260</v>
      </c>
      <c r="H326" t="s">
        <v>14</v>
      </c>
      <c r="I326" t="s">
        <v>34</v>
      </c>
      <c r="J326" t="s">
        <v>11</v>
      </c>
      <c r="K326" s="34">
        <f t="shared" si="15"/>
        <v>2456171.8999999994</v>
      </c>
      <c r="L326" s="29">
        <f>IF(I326="Product",IF(K326/'Commission Rate and Quota'!$D$5&lt;0.5,'Commission Rate and Quota'!$D$11,IF(K326/'Commission Rate and Quota'!$D$5&lt;0.75,'Commission Rate and Quota'!$D$12,IF(K326/'Commission Rate and Quota'!$D$5&lt;0.9,'Commission Rate and Quota'!$D$13,IF('Data (1 &amp; 2)'!K345/'Commission Rate and Quota'!$D$5&lt;1,'Commission Rate and Quota'!$D$14,IF('Data (1 &amp; 2)'!K345/'Commission Rate and Quota'!$D$5&lt;1.25,'Commission Rate and Quota'!$D$15,'Commission Rate and Quota'!$D$16))))),IF(K326/'Commission Rate and Quota'!$E$5&lt;0.5,'Commission Rate and Quota'!$E$11,IF(K326/'Commission Rate and Quota'!$E$5&lt;0.75,'Commission Rate and Quota'!$E$12,IF(K326/'Commission Rate and Quota'!$E$5&lt;0.9,'Commission Rate and Quota'!$E$13,IF(K326/'Commission Rate and Quota'!$E$5&lt;1,'Commission Rate and Quota'!$E$14,IF(K326/'Commission Rate and Quota'!$E$5&lt;1.25,'Commission Rate and Quota'!$E$15,'Commission Rate and Quota'!$E$16))))))</f>
        <v>0.09</v>
      </c>
      <c r="M326" s="34">
        <f t="shared" si="16"/>
        <v>504.58409999999998</v>
      </c>
    </row>
    <row r="327" spans="1:13" x14ac:dyDescent="0.25">
      <c r="A327" t="s">
        <v>118</v>
      </c>
      <c r="B327" s="30">
        <v>45921</v>
      </c>
      <c r="C327">
        <v>56586</v>
      </c>
      <c r="D327" s="31">
        <v>12458.81</v>
      </c>
      <c r="E327" s="31">
        <v>-1041.19</v>
      </c>
      <c r="F327" t="s">
        <v>33</v>
      </c>
      <c r="G327">
        <v>1260</v>
      </c>
      <c r="H327" t="s">
        <v>14</v>
      </c>
      <c r="I327" t="s">
        <v>34</v>
      </c>
      <c r="J327" t="s">
        <v>11</v>
      </c>
      <c r="K327" s="34">
        <f t="shared" si="15"/>
        <v>2468630.7099999995</v>
      </c>
      <c r="L327" s="29">
        <f>IF(I327="Product",IF(K327/'Commission Rate and Quota'!$D$5&lt;0.5,'Commission Rate and Quota'!$D$11,IF(K327/'Commission Rate and Quota'!$D$5&lt;0.75,'Commission Rate and Quota'!$D$12,IF(K327/'Commission Rate and Quota'!$D$5&lt;0.9,'Commission Rate and Quota'!$D$13,IF('Data (1 &amp; 2)'!K346/'Commission Rate and Quota'!$D$5&lt;1,'Commission Rate and Quota'!$D$14,IF('Data (1 &amp; 2)'!K346/'Commission Rate and Quota'!$D$5&lt;1.25,'Commission Rate and Quota'!$D$15,'Commission Rate and Quota'!$D$16))))),IF(K327/'Commission Rate and Quota'!$E$5&lt;0.5,'Commission Rate and Quota'!$E$11,IF(K327/'Commission Rate and Quota'!$E$5&lt;0.75,'Commission Rate and Quota'!$E$12,IF(K327/'Commission Rate and Quota'!$E$5&lt;0.9,'Commission Rate and Quota'!$E$13,IF(K327/'Commission Rate and Quota'!$E$5&lt;1,'Commission Rate and Quota'!$E$14,IF(K327/'Commission Rate and Quota'!$E$5&lt;1.25,'Commission Rate and Quota'!$E$15,'Commission Rate and Quota'!$E$16))))))</f>
        <v>0.09</v>
      </c>
      <c r="M327" s="34">
        <f t="shared" si="16"/>
        <v>1121.2928999999999</v>
      </c>
    </row>
    <row r="328" spans="1:13" x14ac:dyDescent="0.25">
      <c r="A328" t="s">
        <v>192</v>
      </c>
      <c r="B328" s="30">
        <v>45926</v>
      </c>
      <c r="C328">
        <v>166022</v>
      </c>
      <c r="D328" s="31">
        <v>658.28</v>
      </c>
      <c r="E328" s="31">
        <v>0</v>
      </c>
      <c r="F328" t="s">
        <v>33</v>
      </c>
      <c r="G328">
        <v>1260</v>
      </c>
      <c r="H328" t="s">
        <v>14</v>
      </c>
      <c r="I328" t="s">
        <v>34</v>
      </c>
      <c r="J328" t="s">
        <v>11</v>
      </c>
      <c r="K328" s="34">
        <f t="shared" si="15"/>
        <v>2469288.9899999993</v>
      </c>
      <c r="L328" s="29">
        <f>IF(I328="Product",IF(K328/'Commission Rate and Quota'!$D$5&lt;0.5,'Commission Rate and Quota'!$D$11,IF(K328/'Commission Rate and Quota'!$D$5&lt;0.75,'Commission Rate and Quota'!$D$12,IF(K328/'Commission Rate and Quota'!$D$5&lt;0.9,'Commission Rate and Quota'!$D$13,IF('Data (1 &amp; 2)'!K347/'Commission Rate and Quota'!$D$5&lt;1,'Commission Rate and Quota'!$D$14,IF('Data (1 &amp; 2)'!K347/'Commission Rate and Quota'!$D$5&lt;1.25,'Commission Rate and Quota'!$D$15,'Commission Rate and Quota'!$D$16))))),IF(K328/'Commission Rate and Quota'!$E$5&lt;0.5,'Commission Rate and Quota'!$E$11,IF(K328/'Commission Rate and Quota'!$E$5&lt;0.75,'Commission Rate and Quota'!$E$12,IF(K328/'Commission Rate and Quota'!$E$5&lt;0.9,'Commission Rate and Quota'!$E$13,IF(K328/'Commission Rate and Quota'!$E$5&lt;1,'Commission Rate and Quota'!$E$14,IF(K328/'Commission Rate and Quota'!$E$5&lt;1.25,'Commission Rate and Quota'!$E$15,'Commission Rate and Quota'!$E$16))))))</f>
        <v>0.09</v>
      </c>
      <c r="M328" s="34">
        <f t="shared" si="16"/>
        <v>59.245199999999997</v>
      </c>
    </row>
    <row r="329" spans="1:13" x14ac:dyDescent="0.25">
      <c r="A329" t="s">
        <v>192</v>
      </c>
      <c r="B329" s="30">
        <v>45926</v>
      </c>
      <c r="C329">
        <v>166022</v>
      </c>
      <c r="D329" s="31">
        <v>49.37</v>
      </c>
      <c r="E329" s="31">
        <v>0</v>
      </c>
      <c r="F329" t="s">
        <v>33</v>
      </c>
      <c r="G329">
        <v>1260</v>
      </c>
      <c r="H329" t="s">
        <v>14</v>
      </c>
      <c r="I329" t="s">
        <v>34</v>
      </c>
      <c r="J329" t="s">
        <v>11</v>
      </c>
      <c r="K329" s="34">
        <f t="shared" ref="K329:K360" si="17">D329+K328</f>
        <v>2469338.3599999994</v>
      </c>
      <c r="L329" s="29">
        <f>IF(I329="Product",IF(K329/'Commission Rate and Quota'!$D$5&lt;0.5,'Commission Rate and Quota'!$D$11,IF(K329/'Commission Rate and Quota'!$D$5&lt;0.75,'Commission Rate and Quota'!$D$12,IF(K329/'Commission Rate and Quota'!$D$5&lt;0.9,'Commission Rate and Quota'!$D$13,IF('Data (1 &amp; 2)'!K348/'Commission Rate and Quota'!$D$5&lt;1,'Commission Rate and Quota'!$D$14,IF('Data (1 &amp; 2)'!K348/'Commission Rate and Quota'!$D$5&lt;1.25,'Commission Rate and Quota'!$D$15,'Commission Rate and Quota'!$D$16))))),IF(K329/'Commission Rate and Quota'!$E$5&lt;0.5,'Commission Rate and Quota'!$E$11,IF(K329/'Commission Rate and Quota'!$E$5&lt;0.75,'Commission Rate and Quota'!$E$12,IF(K329/'Commission Rate and Quota'!$E$5&lt;0.9,'Commission Rate and Quota'!$E$13,IF(K329/'Commission Rate and Quota'!$E$5&lt;1,'Commission Rate and Quota'!$E$14,IF(K329/'Commission Rate and Quota'!$E$5&lt;1.25,'Commission Rate and Quota'!$E$15,'Commission Rate and Quota'!$E$16))))))</f>
        <v>0.09</v>
      </c>
      <c r="M329" s="34">
        <f t="shared" si="16"/>
        <v>4.4432999999999998</v>
      </c>
    </row>
    <row r="330" spans="1:13" x14ac:dyDescent="0.25">
      <c r="A330" t="s">
        <v>193</v>
      </c>
      <c r="B330" s="30">
        <v>45926</v>
      </c>
      <c r="C330">
        <v>166022</v>
      </c>
      <c r="D330" s="31">
        <v>650.20000000000005</v>
      </c>
      <c r="E330" s="31">
        <v>0</v>
      </c>
      <c r="F330" t="s">
        <v>33</v>
      </c>
      <c r="G330">
        <v>1260</v>
      </c>
      <c r="H330" t="s">
        <v>14</v>
      </c>
      <c r="I330" t="s">
        <v>34</v>
      </c>
      <c r="J330" t="s">
        <v>11</v>
      </c>
      <c r="K330" s="34">
        <f t="shared" si="17"/>
        <v>2469988.5599999996</v>
      </c>
      <c r="L330" s="29">
        <f>IF(I330="Product",IF(K330/'Commission Rate and Quota'!$D$5&lt;0.5,'Commission Rate and Quota'!$D$11,IF(K330/'Commission Rate and Quota'!$D$5&lt;0.75,'Commission Rate and Quota'!$D$12,IF(K330/'Commission Rate and Quota'!$D$5&lt;0.9,'Commission Rate and Quota'!$D$13,IF('Data (1 &amp; 2)'!K349/'Commission Rate and Quota'!$D$5&lt;1,'Commission Rate and Quota'!$D$14,IF('Data (1 &amp; 2)'!K349/'Commission Rate and Quota'!$D$5&lt;1.25,'Commission Rate and Quota'!$D$15,'Commission Rate and Quota'!$D$16))))),IF(K330/'Commission Rate and Quota'!$E$5&lt;0.5,'Commission Rate and Quota'!$E$11,IF(K330/'Commission Rate and Quota'!$E$5&lt;0.75,'Commission Rate and Quota'!$E$12,IF(K330/'Commission Rate and Quota'!$E$5&lt;0.9,'Commission Rate and Quota'!$E$13,IF(K330/'Commission Rate and Quota'!$E$5&lt;1,'Commission Rate and Quota'!$E$14,IF(K330/'Commission Rate and Quota'!$E$5&lt;1.25,'Commission Rate and Quota'!$E$15,'Commission Rate and Quota'!$E$16))))))</f>
        <v>0.09</v>
      </c>
      <c r="M330" s="34">
        <f t="shared" si="16"/>
        <v>58.518000000000001</v>
      </c>
    </row>
    <row r="331" spans="1:13" x14ac:dyDescent="0.25">
      <c r="A331" t="s">
        <v>193</v>
      </c>
      <c r="B331" s="30">
        <v>45926</v>
      </c>
      <c r="C331">
        <v>166022</v>
      </c>
      <c r="D331" s="31">
        <v>943.16</v>
      </c>
      <c r="E331" s="31">
        <v>0</v>
      </c>
      <c r="F331" t="s">
        <v>33</v>
      </c>
      <c r="G331">
        <v>1260</v>
      </c>
      <c r="H331" t="s">
        <v>14</v>
      </c>
      <c r="I331" t="s">
        <v>34</v>
      </c>
      <c r="J331" t="s">
        <v>11</v>
      </c>
      <c r="K331" s="34">
        <f t="shared" si="17"/>
        <v>2470931.7199999997</v>
      </c>
      <c r="L331" s="29">
        <f>IF(I331="Product",IF(K331/'Commission Rate and Quota'!$D$5&lt;0.5,'Commission Rate and Quota'!$D$11,IF(K331/'Commission Rate and Quota'!$D$5&lt;0.75,'Commission Rate and Quota'!$D$12,IF(K331/'Commission Rate and Quota'!$D$5&lt;0.9,'Commission Rate and Quota'!$D$13,IF('Data (1 &amp; 2)'!K350/'Commission Rate and Quota'!$D$5&lt;1,'Commission Rate and Quota'!$D$14,IF('Data (1 &amp; 2)'!K350/'Commission Rate and Quota'!$D$5&lt;1.25,'Commission Rate and Quota'!$D$15,'Commission Rate and Quota'!$D$16))))),IF(K331/'Commission Rate and Quota'!$E$5&lt;0.5,'Commission Rate and Quota'!$E$11,IF(K331/'Commission Rate and Quota'!$E$5&lt;0.75,'Commission Rate and Quota'!$E$12,IF(K331/'Commission Rate and Quota'!$E$5&lt;0.9,'Commission Rate and Quota'!$E$13,IF(K331/'Commission Rate and Quota'!$E$5&lt;1,'Commission Rate and Quota'!$E$14,IF(K331/'Commission Rate and Quota'!$E$5&lt;1.25,'Commission Rate and Quota'!$E$15,'Commission Rate and Quota'!$E$16))))))</f>
        <v>0.09</v>
      </c>
      <c r="M331" s="34">
        <f t="shared" si="16"/>
        <v>84.884399999999999</v>
      </c>
    </row>
    <row r="332" spans="1:13" x14ac:dyDescent="0.25">
      <c r="A332" t="s">
        <v>193</v>
      </c>
      <c r="B332" s="30">
        <v>45926</v>
      </c>
      <c r="C332">
        <v>166022</v>
      </c>
      <c r="D332" s="31">
        <v>119.51</v>
      </c>
      <c r="E332" s="31">
        <v>0</v>
      </c>
      <c r="F332" t="s">
        <v>33</v>
      </c>
      <c r="G332">
        <v>1260</v>
      </c>
      <c r="H332" t="s">
        <v>14</v>
      </c>
      <c r="I332" t="s">
        <v>34</v>
      </c>
      <c r="J332" t="s">
        <v>11</v>
      </c>
      <c r="K332" s="34">
        <f t="shared" si="17"/>
        <v>2471051.2299999995</v>
      </c>
      <c r="L332" s="29">
        <f>IF(I332="Product",IF(K332/'Commission Rate and Quota'!$D$5&lt;0.5,'Commission Rate and Quota'!$D$11,IF(K332/'Commission Rate and Quota'!$D$5&lt;0.75,'Commission Rate and Quota'!$D$12,IF(K332/'Commission Rate and Quota'!$D$5&lt;0.9,'Commission Rate and Quota'!$D$13,IF('Data (1 &amp; 2)'!K351/'Commission Rate and Quota'!$D$5&lt;1,'Commission Rate and Quota'!$D$14,IF('Data (1 &amp; 2)'!K351/'Commission Rate and Quota'!$D$5&lt;1.25,'Commission Rate and Quota'!$D$15,'Commission Rate and Quota'!$D$16))))),IF(K332/'Commission Rate and Quota'!$E$5&lt;0.5,'Commission Rate and Quota'!$E$11,IF(K332/'Commission Rate and Quota'!$E$5&lt;0.75,'Commission Rate and Quota'!$E$12,IF(K332/'Commission Rate and Quota'!$E$5&lt;0.9,'Commission Rate and Quota'!$E$13,IF(K332/'Commission Rate and Quota'!$E$5&lt;1,'Commission Rate and Quota'!$E$14,IF(K332/'Commission Rate and Quota'!$E$5&lt;1.25,'Commission Rate and Quota'!$E$15,'Commission Rate and Quota'!$E$16))))))</f>
        <v>0.09</v>
      </c>
      <c r="M332" s="34">
        <f t="shared" si="16"/>
        <v>10.7559</v>
      </c>
    </row>
    <row r="333" spans="1:13" x14ac:dyDescent="0.25">
      <c r="A333" t="s">
        <v>143</v>
      </c>
      <c r="B333" s="30">
        <v>45927</v>
      </c>
      <c r="C333">
        <v>69202</v>
      </c>
      <c r="D333" s="31">
        <v>4255.21</v>
      </c>
      <c r="E333" s="31">
        <v>1063.72</v>
      </c>
      <c r="F333" t="s">
        <v>33</v>
      </c>
      <c r="G333">
        <v>1260</v>
      </c>
      <c r="H333" t="s">
        <v>14</v>
      </c>
      <c r="I333" t="s">
        <v>34</v>
      </c>
      <c r="J333" t="s">
        <v>11</v>
      </c>
      <c r="K333" s="34">
        <f t="shared" si="17"/>
        <v>2475306.4399999995</v>
      </c>
      <c r="L333" s="29">
        <f>IF(I333="Product",IF(K333/'Commission Rate and Quota'!$D$5&lt;0.5,'Commission Rate and Quota'!$D$11,IF(K333/'Commission Rate and Quota'!$D$5&lt;0.75,'Commission Rate and Quota'!$D$12,IF(K333/'Commission Rate and Quota'!$D$5&lt;0.9,'Commission Rate and Quota'!$D$13,IF('Data (1 &amp; 2)'!K352/'Commission Rate and Quota'!$D$5&lt;1,'Commission Rate and Quota'!$D$14,IF('Data (1 &amp; 2)'!K352/'Commission Rate and Quota'!$D$5&lt;1.25,'Commission Rate and Quota'!$D$15,'Commission Rate and Quota'!$D$16))))),IF(K333/'Commission Rate and Quota'!$E$5&lt;0.5,'Commission Rate and Quota'!$E$11,IF(K333/'Commission Rate and Quota'!$E$5&lt;0.75,'Commission Rate and Quota'!$E$12,IF(K333/'Commission Rate and Quota'!$E$5&lt;0.9,'Commission Rate and Quota'!$E$13,IF(K333/'Commission Rate and Quota'!$E$5&lt;1,'Commission Rate and Quota'!$E$14,IF(K333/'Commission Rate and Quota'!$E$5&lt;1.25,'Commission Rate and Quota'!$E$15,'Commission Rate and Quota'!$E$16))))))</f>
        <v>0.09</v>
      </c>
      <c r="M333" s="34">
        <f t="shared" si="16"/>
        <v>382.96889999999996</v>
      </c>
    </row>
    <row r="334" spans="1:13" x14ac:dyDescent="0.25">
      <c r="A334" t="s">
        <v>143</v>
      </c>
      <c r="B334" s="30">
        <v>45927</v>
      </c>
      <c r="C334">
        <v>69202</v>
      </c>
      <c r="D334" s="31">
        <v>2170.16</v>
      </c>
      <c r="E334" s="31">
        <v>-135.69</v>
      </c>
      <c r="F334" t="s">
        <v>33</v>
      </c>
      <c r="G334">
        <v>1260</v>
      </c>
      <c r="H334" t="s">
        <v>14</v>
      </c>
      <c r="I334" t="s">
        <v>34</v>
      </c>
      <c r="J334" t="s">
        <v>11</v>
      </c>
      <c r="K334" s="34">
        <f t="shared" si="17"/>
        <v>2477476.5999999996</v>
      </c>
      <c r="L334" s="29">
        <f>IF(I334="Product",IF(K334/'Commission Rate and Quota'!$D$5&lt;0.5,'Commission Rate and Quota'!$D$11,IF(K334/'Commission Rate and Quota'!$D$5&lt;0.75,'Commission Rate and Quota'!$D$12,IF(K334/'Commission Rate and Quota'!$D$5&lt;0.9,'Commission Rate and Quota'!$D$13,IF('Data (1 &amp; 2)'!K353/'Commission Rate and Quota'!$D$5&lt;1,'Commission Rate and Quota'!$D$14,IF('Data (1 &amp; 2)'!K353/'Commission Rate and Quota'!$D$5&lt;1.25,'Commission Rate and Quota'!$D$15,'Commission Rate and Quota'!$D$16))))),IF(K334/'Commission Rate and Quota'!$E$5&lt;0.5,'Commission Rate and Quota'!$E$11,IF(K334/'Commission Rate and Quota'!$E$5&lt;0.75,'Commission Rate and Quota'!$E$12,IF(K334/'Commission Rate and Quota'!$E$5&lt;0.9,'Commission Rate and Quota'!$E$13,IF(K334/'Commission Rate and Quota'!$E$5&lt;1,'Commission Rate and Quota'!$E$14,IF(K334/'Commission Rate and Quota'!$E$5&lt;1.25,'Commission Rate and Quota'!$E$15,'Commission Rate and Quota'!$E$16))))))</f>
        <v>0.09</v>
      </c>
      <c r="M334" s="34">
        <f t="shared" si="16"/>
        <v>195.31439999999998</v>
      </c>
    </row>
    <row r="335" spans="1:13" x14ac:dyDescent="0.25">
      <c r="A335" t="s">
        <v>143</v>
      </c>
      <c r="B335" s="30">
        <v>45927</v>
      </c>
      <c r="C335">
        <v>69202</v>
      </c>
      <c r="D335" s="31">
        <v>287.38</v>
      </c>
      <c r="E335" s="31">
        <v>0</v>
      </c>
      <c r="F335" t="s">
        <v>33</v>
      </c>
      <c r="G335">
        <v>1260</v>
      </c>
      <c r="H335" t="s">
        <v>14</v>
      </c>
      <c r="I335" t="s">
        <v>34</v>
      </c>
      <c r="J335" t="s">
        <v>11</v>
      </c>
      <c r="K335" s="34">
        <f t="shared" si="17"/>
        <v>2477763.9799999995</v>
      </c>
      <c r="L335" s="29">
        <f>IF(I335="Product",IF(K335/'Commission Rate and Quota'!$D$5&lt;0.5,'Commission Rate and Quota'!$D$11,IF(K335/'Commission Rate and Quota'!$D$5&lt;0.75,'Commission Rate and Quota'!$D$12,IF(K335/'Commission Rate and Quota'!$D$5&lt;0.9,'Commission Rate and Quota'!$D$13,IF('Data (1 &amp; 2)'!K354/'Commission Rate and Quota'!$D$5&lt;1,'Commission Rate and Quota'!$D$14,IF('Data (1 &amp; 2)'!K354/'Commission Rate and Quota'!$D$5&lt;1.25,'Commission Rate and Quota'!$D$15,'Commission Rate and Quota'!$D$16))))),IF(K335/'Commission Rate and Quota'!$E$5&lt;0.5,'Commission Rate and Quota'!$E$11,IF(K335/'Commission Rate and Quota'!$E$5&lt;0.75,'Commission Rate and Quota'!$E$12,IF(K335/'Commission Rate and Quota'!$E$5&lt;0.9,'Commission Rate and Quota'!$E$13,IF(K335/'Commission Rate and Quota'!$E$5&lt;1,'Commission Rate and Quota'!$E$14,IF(K335/'Commission Rate and Quota'!$E$5&lt;1.25,'Commission Rate and Quota'!$E$15,'Commission Rate and Quota'!$E$16))))))</f>
        <v>0.09</v>
      </c>
      <c r="M335" s="34">
        <f t="shared" si="16"/>
        <v>25.8642</v>
      </c>
    </row>
    <row r="336" spans="1:13" x14ac:dyDescent="0.25">
      <c r="A336" t="s">
        <v>194</v>
      </c>
      <c r="B336" s="30">
        <v>45932</v>
      </c>
      <c r="C336">
        <v>166022</v>
      </c>
      <c r="D336" s="31">
        <v>26432.880000000001</v>
      </c>
      <c r="E336" s="31">
        <v>4579.1400000000003</v>
      </c>
      <c r="F336" t="s">
        <v>33</v>
      </c>
      <c r="G336">
        <v>1260</v>
      </c>
      <c r="H336" t="s">
        <v>14</v>
      </c>
      <c r="I336" t="s">
        <v>34</v>
      </c>
      <c r="J336" t="s">
        <v>11</v>
      </c>
      <c r="K336" s="34">
        <f t="shared" si="17"/>
        <v>2504196.8599999994</v>
      </c>
      <c r="L336" s="29">
        <f>IF(I336="Product",IF(K336/'Commission Rate and Quota'!$D$5&lt;0.5,'Commission Rate and Quota'!$D$11,IF(K336/'Commission Rate and Quota'!$D$5&lt;0.75,'Commission Rate and Quota'!$D$12,IF(K336/'Commission Rate and Quota'!$D$5&lt;0.9,'Commission Rate and Quota'!$D$13,IF('Data (1 &amp; 2)'!K355/'Commission Rate and Quota'!$D$5&lt;1,'Commission Rate and Quota'!$D$14,IF('Data (1 &amp; 2)'!K355/'Commission Rate and Quota'!$D$5&lt;1.25,'Commission Rate and Quota'!$D$15,'Commission Rate and Quota'!$D$16))))),IF(K336/'Commission Rate and Quota'!$E$5&lt;0.5,'Commission Rate and Quota'!$E$11,IF(K336/'Commission Rate and Quota'!$E$5&lt;0.75,'Commission Rate and Quota'!$E$12,IF(K336/'Commission Rate and Quota'!$E$5&lt;0.9,'Commission Rate and Quota'!$E$13,IF(K336/'Commission Rate and Quota'!$E$5&lt;1,'Commission Rate and Quota'!$E$14,IF(K336/'Commission Rate and Quota'!$E$5&lt;1.25,'Commission Rate and Quota'!$E$15,'Commission Rate and Quota'!$E$16))))))</f>
        <v>0.09</v>
      </c>
      <c r="M336" s="34">
        <f t="shared" si="16"/>
        <v>2378.9591999999998</v>
      </c>
    </row>
    <row r="337" spans="1:13" x14ac:dyDescent="0.25">
      <c r="A337" t="s">
        <v>148</v>
      </c>
      <c r="B337" s="30">
        <v>45933</v>
      </c>
      <c r="C337">
        <v>70484</v>
      </c>
      <c r="D337" s="31">
        <v>23940</v>
      </c>
      <c r="E337" s="31">
        <v>23940</v>
      </c>
      <c r="F337" t="s">
        <v>33</v>
      </c>
      <c r="G337">
        <v>1260</v>
      </c>
      <c r="H337" t="s">
        <v>14</v>
      </c>
      <c r="I337" t="s">
        <v>34</v>
      </c>
      <c r="J337" t="s">
        <v>11</v>
      </c>
      <c r="K337" s="34">
        <f t="shared" si="17"/>
        <v>2528136.8599999994</v>
      </c>
      <c r="L337" s="29">
        <f>IF(I337="Product",IF(K337/'Commission Rate and Quota'!$D$5&lt;0.5,'Commission Rate and Quota'!$D$11,IF(K337/'Commission Rate and Quota'!$D$5&lt;0.75,'Commission Rate and Quota'!$D$12,IF(K337/'Commission Rate and Quota'!$D$5&lt;0.9,'Commission Rate and Quota'!$D$13,IF('Data (1 &amp; 2)'!K356/'Commission Rate and Quota'!$D$5&lt;1,'Commission Rate and Quota'!$D$14,IF('Data (1 &amp; 2)'!K356/'Commission Rate and Quota'!$D$5&lt;1.25,'Commission Rate and Quota'!$D$15,'Commission Rate and Quota'!$D$16))))),IF(K337/'Commission Rate and Quota'!$E$5&lt;0.5,'Commission Rate and Quota'!$E$11,IF(K337/'Commission Rate and Quota'!$E$5&lt;0.75,'Commission Rate and Quota'!$E$12,IF(K337/'Commission Rate and Quota'!$E$5&lt;0.9,'Commission Rate and Quota'!$E$13,IF(K337/'Commission Rate and Quota'!$E$5&lt;1,'Commission Rate and Quota'!$E$14,IF(K337/'Commission Rate and Quota'!$E$5&lt;1.25,'Commission Rate and Quota'!$E$15,'Commission Rate and Quota'!$E$16))))))</f>
        <v>0.09</v>
      </c>
      <c r="M337" s="34">
        <f t="shared" si="16"/>
        <v>2154.6</v>
      </c>
    </row>
    <row r="338" spans="1:13" x14ac:dyDescent="0.25">
      <c r="A338" t="s">
        <v>195</v>
      </c>
      <c r="B338" s="30">
        <v>45933</v>
      </c>
      <c r="C338">
        <v>166022</v>
      </c>
      <c r="D338" s="31">
        <v>4257.07</v>
      </c>
      <c r="E338" s="31">
        <v>638.61</v>
      </c>
      <c r="F338" t="s">
        <v>33</v>
      </c>
      <c r="G338">
        <v>1260</v>
      </c>
      <c r="H338" t="s">
        <v>14</v>
      </c>
      <c r="I338" t="s">
        <v>34</v>
      </c>
      <c r="J338" t="s">
        <v>11</v>
      </c>
      <c r="K338" s="34">
        <f t="shared" si="17"/>
        <v>2532393.9299999992</v>
      </c>
      <c r="L338" s="29">
        <f>IF(I338="Product",IF(K338/'Commission Rate and Quota'!$D$5&lt;0.5,'Commission Rate and Quota'!$D$11,IF(K338/'Commission Rate and Quota'!$D$5&lt;0.75,'Commission Rate and Quota'!$D$12,IF(K338/'Commission Rate and Quota'!$D$5&lt;0.9,'Commission Rate and Quota'!$D$13,IF('Data (1 &amp; 2)'!K357/'Commission Rate and Quota'!$D$5&lt;1,'Commission Rate and Quota'!$D$14,IF('Data (1 &amp; 2)'!K357/'Commission Rate and Quota'!$D$5&lt;1.25,'Commission Rate and Quota'!$D$15,'Commission Rate and Quota'!$D$16))))),IF(K338/'Commission Rate and Quota'!$E$5&lt;0.5,'Commission Rate and Quota'!$E$11,IF(K338/'Commission Rate and Quota'!$E$5&lt;0.75,'Commission Rate and Quota'!$E$12,IF(K338/'Commission Rate and Quota'!$E$5&lt;0.9,'Commission Rate and Quota'!$E$13,IF(K338/'Commission Rate and Quota'!$E$5&lt;1,'Commission Rate and Quota'!$E$14,IF(K338/'Commission Rate and Quota'!$E$5&lt;1.25,'Commission Rate and Quota'!$E$15,'Commission Rate and Quota'!$E$16))))))</f>
        <v>0.09</v>
      </c>
      <c r="M338" s="34">
        <f t="shared" si="16"/>
        <v>383.13629999999995</v>
      </c>
    </row>
    <row r="339" spans="1:13" x14ac:dyDescent="0.25">
      <c r="A339" t="s">
        <v>195</v>
      </c>
      <c r="B339" s="30">
        <v>45933</v>
      </c>
      <c r="C339">
        <v>166022</v>
      </c>
      <c r="D339" s="31">
        <v>264.29000000000002</v>
      </c>
      <c r="E339" s="31">
        <v>0</v>
      </c>
      <c r="F339" t="s">
        <v>33</v>
      </c>
      <c r="G339">
        <v>1260</v>
      </c>
      <c r="H339" t="s">
        <v>14</v>
      </c>
      <c r="I339" t="s">
        <v>34</v>
      </c>
      <c r="J339" t="s">
        <v>11</v>
      </c>
      <c r="K339" s="34">
        <f t="shared" si="17"/>
        <v>2532658.2199999993</v>
      </c>
      <c r="L339" s="29">
        <f>IF(I339="Product",IF(K339/'Commission Rate and Quota'!$D$5&lt;0.5,'Commission Rate and Quota'!$D$11,IF(K339/'Commission Rate and Quota'!$D$5&lt;0.75,'Commission Rate and Quota'!$D$12,IF(K339/'Commission Rate and Quota'!$D$5&lt;0.9,'Commission Rate and Quota'!$D$13,IF('Data (1 &amp; 2)'!K358/'Commission Rate and Quota'!$D$5&lt;1,'Commission Rate and Quota'!$D$14,IF('Data (1 &amp; 2)'!K358/'Commission Rate and Quota'!$D$5&lt;1.25,'Commission Rate and Quota'!$D$15,'Commission Rate and Quota'!$D$16))))),IF(K339/'Commission Rate and Quota'!$E$5&lt;0.5,'Commission Rate and Quota'!$E$11,IF(K339/'Commission Rate and Quota'!$E$5&lt;0.75,'Commission Rate and Quota'!$E$12,IF(K339/'Commission Rate and Quota'!$E$5&lt;0.9,'Commission Rate and Quota'!$E$13,IF(K339/'Commission Rate and Quota'!$E$5&lt;1,'Commission Rate and Quota'!$E$14,IF(K339/'Commission Rate and Quota'!$E$5&lt;1.25,'Commission Rate and Quota'!$E$15,'Commission Rate and Quota'!$E$16))))))</f>
        <v>0.09</v>
      </c>
      <c r="M339" s="34">
        <f t="shared" si="16"/>
        <v>23.786100000000001</v>
      </c>
    </row>
    <row r="340" spans="1:13" x14ac:dyDescent="0.25">
      <c r="A340" t="s">
        <v>151</v>
      </c>
      <c r="B340" s="30">
        <v>45941</v>
      </c>
      <c r="C340">
        <v>70610</v>
      </c>
      <c r="D340" s="31">
        <v>17703.509999999998</v>
      </c>
      <c r="E340" s="31">
        <v>886.26</v>
      </c>
      <c r="F340" t="s">
        <v>33</v>
      </c>
      <c r="G340">
        <v>1260</v>
      </c>
      <c r="H340" t="s">
        <v>14</v>
      </c>
      <c r="I340" t="s">
        <v>34</v>
      </c>
      <c r="J340" t="s">
        <v>11</v>
      </c>
      <c r="K340" s="34">
        <f t="shared" si="17"/>
        <v>2550361.7299999991</v>
      </c>
      <c r="L340" s="29">
        <f>IF(I340="Product",IF(K340/'Commission Rate and Quota'!$D$5&lt;0.5,'Commission Rate and Quota'!$D$11,IF(K340/'Commission Rate and Quota'!$D$5&lt;0.75,'Commission Rate and Quota'!$D$12,IF(K340/'Commission Rate and Quota'!$D$5&lt;0.9,'Commission Rate and Quota'!$D$13,IF('Data (1 &amp; 2)'!K359/'Commission Rate and Quota'!$D$5&lt;1,'Commission Rate and Quota'!$D$14,IF('Data (1 &amp; 2)'!K359/'Commission Rate and Quota'!$D$5&lt;1.25,'Commission Rate and Quota'!$D$15,'Commission Rate and Quota'!$D$16))))),IF(K340/'Commission Rate and Quota'!$E$5&lt;0.5,'Commission Rate and Quota'!$E$11,IF(K340/'Commission Rate and Quota'!$E$5&lt;0.75,'Commission Rate and Quota'!$E$12,IF(K340/'Commission Rate and Quota'!$E$5&lt;0.9,'Commission Rate and Quota'!$E$13,IF(K340/'Commission Rate and Quota'!$E$5&lt;1,'Commission Rate and Quota'!$E$14,IF(K340/'Commission Rate and Quota'!$E$5&lt;1.25,'Commission Rate and Quota'!$E$15,'Commission Rate and Quota'!$E$16))))))</f>
        <v>0.09</v>
      </c>
      <c r="M340" s="34">
        <f t="shared" si="16"/>
        <v>1593.3158999999998</v>
      </c>
    </row>
    <row r="341" spans="1:13" x14ac:dyDescent="0.25">
      <c r="A341" t="s">
        <v>151</v>
      </c>
      <c r="B341" s="30">
        <v>45941</v>
      </c>
      <c r="C341">
        <v>70610</v>
      </c>
      <c r="D341" s="31">
        <v>3474.18</v>
      </c>
      <c r="E341" s="31">
        <v>173.94</v>
      </c>
      <c r="F341" t="s">
        <v>33</v>
      </c>
      <c r="G341">
        <v>1260</v>
      </c>
      <c r="H341" t="s">
        <v>14</v>
      </c>
      <c r="I341" t="s">
        <v>34</v>
      </c>
      <c r="J341" t="s">
        <v>11</v>
      </c>
      <c r="K341" s="34">
        <f t="shared" si="17"/>
        <v>2553835.9099999992</v>
      </c>
      <c r="L341" s="29">
        <f>IF(I341="Product",IF(K341/'Commission Rate and Quota'!$D$5&lt;0.5,'Commission Rate and Quota'!$D$11,IF(K341/'Commission Rate and Quota'!$D$5&lt;0.75,'Commission Rate and Quota'!$D$12,IF(K341/'Commission Rate and Quota'!$D$5&lt;0.9,'Commission Rate and Quota'!$D$13,IF('Data (1 &amp; 2)'!K360/'Commission Rate and Quota'!$D$5&lt;1,'Commission Rate and Quota'!$D$14,IF('Data (1 &amp; 2)'!K360/'Commission Rate and Quota'!$D$5&lt;1.25,'Commission Rate and Quota'!$D$15,'Commission Rate and Quota'!$D$16))))),IF(K341/'Commission Rate and Quota'!$E$5&lt;0.5,'Commission Rate and Quota'!$E$11,IF(K341/'Commission Rate and Quota'!$E$5&lt;0.75,'Commission Rate and Quota'!$E$12,IF(K341/'Commission Rate and Quota'!$E$5&lt;0.9,'Commission Rate and Quota'!$E$13,IF(K341/'Commission Rate and Quota'!$E$5&lt;1,'Commission Rate and Quota'!$E$14,IF(K341/'Commission Rate and Quota'!$E$5&lt;1.25,'Commission Rate and Quota'!$E$15,'Commission Rate and Quota'!$E$16))))))</f>
        <v>0.09</v>
      </c>
      <c r="M341" s="34">
        <f t="shared" si="16"/>
        <v>312.67619999999999</v>
      </c>
    </row>
    <row r="342" spans="1:13" x14ac:dyDescent="0.25">
      <c r="A342" t="s">
        <v>151</v>
      </c>
      <c r="B342" s="30">
        <v>45941</v>
      </c>
      <c r="C342">
        <v>70610</v>
      </c>
      <c r="D342" s="31">
        <v>1588.34</v>
      </c>
      <c r="E342" s="31">
        <v>0</v>
      </c>
      <c r="F342" t="s">
        <v>33</v>
      </c>
      <c r="G342">
        <v>1260</v>
      </c>
      <c r="H342" t="s">
        <v>14</v>
      </c>
      <c r="I342" t="s">
        <v>34</v>
      </c>
      <c r="J342" t="s">
        <v>11</v>
      </c>
      <c r="K342" s="34">
        <f t="shared" si="17"/>
        <v>2555424.2499999991</v>
      </c>
      <c r="L342" s="29">
        <f>IF(I342="Product",IF(K342/'Commission Rate and Quota'!$D$5&lt;0.5,'Commission Rate and Quota'!$D$11,IF(K342/'Commission Rate and Quota'!$D$5&lt;0.75,'Commission Rate and Quota'!$D$12,IF(K342/'Commission Rate and Quota'!$D$5&lt;0.9,'Commission Rate and Quota'!$D$13,IF('Data (1 &amp; 2)'!K361/'Commission Rate and Quota'!$D$5&lt;1,'Commission Rate and Quota'!$D$14,IF('Data (1 &amp; 2)'!K361/'Commission Rate and Quota'!$D$5&lt;1.25,'Commission Rate and Quota'!$D$15,'Commission Rate and Quota'!$D$16))))),IF(K342/'Commission Rate and Quota'!$E$5&lt;0.5,'Commission Rate and Quota'!$E$11,IF(K342/'Commission Rate and Quota'!$E$5&lt;0.75,'Commission Rate and Quota'!$E$12,IF(K342/'Commission Rate and Quota'!$E$5&lt;0.9,'Commission Rate and Quota'!$E$13,IF(K342/'Commission Rate and Quota'!$E$5&lt;1,'Commission Rate and Quota'!$E$14,IF(K342/'Commission Rate and Quota'!$E$5&lt;1.25,'Commission Rate and Quota'!$E$15,'Commission Rate and Quota'!$E$16))))))</f>
        <v>0.09</v>
      </c>
      <c r="M342" s="34">
        <f t="shared" si="16"/>
        <v>142.95059999999998</v>
      </c>
    </row>
    <row r="343" spans="1:13" x14ac:dyDescent="0.25">
      <c r="A343" t="s">
        <v>248</v>
      </c>
      <c r="B343" s="30">
        <v>45949</v>
      </c>
      <c r="C343">
        <v>167528</v>
      </c>
      <c r="D343" s="31">
        <v>6762.5</v>
      </c>
      <c r="E343" s="31">
        <v>1354.6</v>
      </c>
      <c r="F343" t="s">
        <v>33</v>
      </c>
      <c r="G343">
        <v>1260</v>
      </c>
      <c r="H343" t="s">
        <v>14</v>
      </c>
      <c r="I343" t="s">
        <v>34</v>
      </c>
      <c r="J343" t="s">
        <v>11</v>
      </c>
      <c r="K343" s="34">
        <f t="shared" si="17"/>
        <v>2562186.7499999991</v>
      </c>
      <c r="L343" s="29">
        <f>IF(I343="Product",IF(K343/'Commission Rate and Quota'!$D$5&lt;0.5,'Commission Rate and Quota'!$D$11,IF(K343/'Commission Rate and Quota'!$D$5&lt;0.75,'Commission Rate and Quota'!$D$12,IF(K343/'Commission Rate and Quota'!$D$5&lt;0.9,'Commission Rate and Quota'!$D$13,IF('Data (1 &amp; 2)'!K362/'Commission Rate and Quota'!$D$5&lt;1,'Commission Rate and Quota'!$D$14,IF('Data (1 &amp; 2)'!K362/'Commission Rate and Quota'!$D$5&lt;1.25,'Commission Rate and Quota'!$D$15,'Commission Rate and Quota'!$D$16))))),IF(K343/'Commission Rate and Quota'!$E$5&lt;0.5,'Commission Rate and Quota'!$E$11,IF(K343/'Commission Rate and Quota'!$E$5&lt;0.75,'Commission Rate and Quota'!$E$12,IF(K343/'Commission Rate and Quota'!$E$5&lt;0.9,'Commission Rate and Quota'!$E$13,IF(K343/'Commission Rate and Quota'!$E$5&lt;1,'Commission Rate and Quota'!$E$14,IF(K343/'Commission Rate and Quota'!$E$5&lt;1.25,'Commission Rate and Quota'!$E$15,'Commission Rate and Quota'!$E$16))))))</f>
        <v>0.09</v>
      </c>
      <c r="M343" s="34">
        <f t="shared" si="16"/>
        <v>608.625</v>
      </c>
    </row>
    <row r="344" spans="1:13" x14ac:dyDescent="0.25">
      <c r="A344" t="s">
        <v>119</v>
      </c>
      <c r="B344" s="30">
        <v>45954</v>
      </c>
      <c r="C344">
        <v>56586</v>
      </c>
      <c r="D344" s="31">
        <v>22556.21</v>
      </c>
      <c r="E344" s="31">
        <v>2255.42</v>
      </c>
      <c r="F344" t="s">
        <v>33</v>
      </c>
      <c r="G344">
        <v>1260</v>
      </c>
      <c r="H344" t="s">
        <v>14</v>
      </c>
      <c r="I344" t="s">
        <v>34</v>
      </c>
      <c r="J344" t="s">
        <v>11</v>
      </c>
      <c r="K344" s="34">
        <f t="shared" si="17"/>
        <v>2584742.959999999</v>
      </c>
      <c r="L344" s="29">
        <f>IF(I344="Product",IF(K344/'Commission Rate and Quota'!$D$5&lt;0.5,'Commission Rate and Quota'!$D$11,IF(K344/'Commission Rate and Quota'!$D$5&lt;0.75,'Commission Rate and Quota'!$D$12,IF(K344/'Commission Rate and Quota'!$D$5&lt;0.9,'Commission Rate and Quota'!$D$13,IF('Data (1 &amp; 2)'!K363/'Commission Rate and Quota'!$D$5&lt;1,'Commission Rate and Quota'!$D$14,IF('Data (1 &amp; 2)'!K363/'Commission Rate and Quota'!$D$5&lt;1.25,'Commission Rate and Quota'!$D$15,'Commission Rate and Quota'!$D$16))))),IF(K344/'Commission Rate and Quota'!$E$5&lt;0.5,'Commission Rate and Quota'!$E$11,IF(K344/'Commission Rate and Quota'!$E$5&lt;0.75,'Commission Rate and Quota'!$E$12,IF(K344/'Commission Rate and Quota'!$E$5&lt;0.9,'Commission Rate and Quota'!$E$13,IF(K344/'Commission Rate and Quota'!$E$5&lt;1,'Commission Rate and Quota'!$E$14,IF(K344/'Commission Rate and Quota'!$E$5&lt;1.25,'Commission Rate and Quota'!$E$15,'Commission Rate and Quota'!$E$16))))))</f>
        <v>0.09</v>
      </c>
      <c r="M344" s="34">
        <f t="shared" si="16"/>
        <v>2030.0588999999998</v>
      </c>
    </row>
    <row r="345" spans="1:13" x14ac:dyDescent="0.25">
      <c r="A345" t="s">
        <v>119</v>
      </c>
      <c r="B345" s="30">
        <v>45954</v>
      </c>
      <c r="C345">
        <v>56586</v>
      </c>
      <c r="D345" s="31">
        <v>25939.57</v>
      </c>
      <c r="E345" s="31">
        <v>2593.7199999999998</v>
      </c>
      <c r="F345" t="s">
        <v>33</v>
      </c>
      <c r="G345">
        <v>1260</v>
      </c>
      <c r="H345" t="s">
        <v>14</v>
      </c>
      <c r="I345" t="s">
        <v>34</v>
      </c>
      <c r="J345" t="s">
        <v>11</v>
      </c>
      <c r="K345" s="34">
        <f t="shared" si="17"/>
        <v>2610682.5299999989</v>
      </c>
      <c r="L345" s="29">
        <f>IF(I345="Product",IF(K345/'Commission Rate and Quota'!$D$5&lt;0.5,'Commission Rate and Quota'!$D$11,IF(K345/'Commission Rate and Quota'!$D$5&lt;0.75,'Commission Rate and Quota'!$D$12,IF(K345/'Commission Rate and Quota'!$D$5&lt;0.9,'Commission Rate and Quota'!$D$13,IF('Data (1 &amp; 2)'!K364/'Commission Rate and Quota'!$D$5&lt;1,'Commission Rate and Quota'!$D$14,IF('Data (1 &amp; 2)'!K364/'Commission Rate and Quota'!$D$5&lt;1.25,'Commission Rate and Quota'!$D$15,'Commission Rate and Quota'!$D$16))))),IF(K345/'Commission Rate and Quota'!$E$5&lt;0.5,'Commission Rate and Quota'!$E$11,IF(K345/'Commission Rate and Quota'!$E$5&lt;0.75,'Commission Rate and Quota'!$E$12,IF(K345/'Commission Rate and Quota'!$E$5&lt;0.9,'Commission Rate and Quota'!$E$13,IF(K345/'Commission Rate and Quota'!$E$5&lt;1,'Commission Rate and Quota'!$E$14,IF(K345/'Commission Rate and Quota'!$E$5&lt;1.25,'Commission Rate and Quota'!$E$15,'Commission Rate and Quota'!$E$16))))))</f>
        <v>0.09</v>
      </c>
      <c r="M345" s="34">
        <f t="shared" si="16"/>
        <v>2334.5612999999998</v>
      </c>
    </row>
    <row r="346" spans="1:13" x14ac:dyDescent="0.25">
      <c r="A346" t="s">
        <v>119</v>
      </c>
      <c r="B346" s="30">
        <v>45954</v>
      </c>
      <c r="C346">
        <v>56586</v>
      </c>
      <c r="D346" s="31">
        <v>1272.47</v>
      </c>
      <c r="E346" s="31">
        <v>0</v>
      </c>
      <c r="F346" t="s">
        <v>33</v>
      </c>
      <c r="G346">
        <v>1260</v>
      </c>
      <c r="H346" t="s">
        <v>14</v>
      </c>
      <c r="I346" t="s">
        <v>34</v>
      </c>
      <c r="J346" t="s">
        <v>11</v>
      </c>
      <c r="K346" s="34">
        <f t="shared" si="17"/>
        <v>2611954.9999999991</v>
      </c>
      <c r="L346" s="29">
        <f>IF(I346="Product",IF(K346/'Commission Rate and Quota'!$D$5&lt;0.5,'Commission Rate and Quota'!$D$11,IF(K346/'Commission Rate and Quota'!$D$5&lt;0.75,'Commission Rate and Quota'!$D$12,IF(K346/'Commission Rate and Quota'!$D$5&lt;0.9,'Commission Rate and Quota'!$D$13,IF('Data (1 &amp; 2)'!K365/'Commission Rate and Quota'!$D$5&lt;1,'Commission Rate and Quota'!$D$14,IF('Data (1 &amp; 2)'!K365/'Commission Rate and Quota'!$D$5&lt;1.25,'Commission Rate and Quota'!$D$15,'Commission Rate and Quota'!$D$16))))),IF(K346/'Commission Rate and Quota'!$E$5&lt;0.5,'Commission Rate and Quota'!$E$11,IF(K346/'Commission Rate and Quota'!$E$5&lt;0.75,'Commission Rate and Quota'!$E$12,IF(K346/'Commission Rate and Quota'!$E$5&lt;0.9,'Commission Rate and Quota'!$E$13,IF(K346/'Commission Rate and Quota'!$E$5&lt;1,'Commission Rate and Quota'!$E$14,IF(K346/'Commission Rate and Quota'!$E$5&lt;1.25,'Commission Rate and Quota'!$E$15,'Commission Rate and Quota'!$E$16))))))</f>
        <v>0.09</v>
      </c>
      <c r="M346" s="34">
        <f t="shared" si="16"/>
        <v>114.5223</v>
      </c>
    </row>
    <row r="347" spans="1:13" x14ac:dyDescent="0.25">
      <c r="A347" t="s">
        <v>168</v>
      </c>
      <c r="B347" s="30">
        <v>45967</v>
      </c>
      <c r="C347">
        <v>121779</v>
      </c>
      <c r="D347" s="31">
        <v>49864.2</v>
      </c>
      <c r="E347" s="31">
        <v>6584.2</v>
      </c>
      <c r="F347" t="s">
        <v>33</v>
      </c>
      <c r="G347">
        <v>1260</v>
      </c>
      <c r="H347" t="s">
        <v>14</v>
      </c>
      <c r="I347" t="s">
        <v>34</v>
      </c>
      <c r="J347" t="s">
        <v>11</v>
      </c>
      <c r="K347" s="34">
        <f t="shared" si="17"/>
        <v>2661819.1999999993</v>
      </c>
      <c r="L347" s="29">
        <f>IF(I347="Product",IF(K347/'Commission Rate and Quota'!$D$5&lt;0.5,'Commission Rate and Quota'!$D$11,IF(K347/'Commission Rate and Quota'!$D$5&lt;0.75,'Commission Rate and Quota'!$D$12,IF(K347/'Commission Rate and Quota'!$D$5&lt;0.9,'Commission Rate and Quota'!$D$13,IF('Data (1 &amp; 2)'!K366/'Commission Rate and Quota'!$D$5&lt;1,'Commission Rate and Quota'!$D$14,IF('Data (1 &amp; 2)'!K366/'Commission Rate and Quota'!$D$5&lt;1.25,'Commission Rate and Quota'!$D$15,'Commission Rate and Quota'!$D$16))))),IF(K347/'Commission Rate and Quota'!$E$5&lt;0.5,'Commission Rate and Quota'!$E$11,IF(K347/'Commission Rate and Quota'!$E$5&lt;0.75,'Commission Rate and Quota'!$E$12,IF(K347/'Commission Rate and Quota'!$E$5&lt;0.9,'Commission Rate and Quota'!$E$13,IF(K347/'Commission Rate and Quota'!$E$5&lt;1,'Commission Rate and Quota'!$E$14,IF(K347/'Commission Rate and Quota'!$E$5&lt;1.25,'Commission Rate and Quota'!$E$15,'Commission Rate and Quota'!$E$16))))))</f>
        <v>0.1</v>
      </c>
      <c r="M347" s="34">
        <f t="shared" si="16"/>
        <v>4986.42</v>
      </c>
    </row>
    <row r="348" spans="1:13" x14ac:dyDescent="0.25">
      <c r="A348" t="s">
        <v>62</v>
      </c>
      <c r="B348" s="30">
        <v>45969</v>
      </c>
      <c r="C348">
        <v>38966</v>
      </c>
      <c r="D348" s="31">
        <v>20744</v>
      </c>
      <c r="E348" s="31">
        <v>3944</v>
      </c>
      <c r="F348" t="s">
        <v>33</v>
      </c>
      <c r="G348">
        <v>1260</v>
      </c>
      <c r="H348" t="s">
        <v>14</v>
      </c>
      <c r="I348" t="s">
        <v>34</v>
      </c>
      <c r="J348" t="s">
        <v>11</v>
      </c>
      <c r="K348" s="34">
        <f t="shared" si="17"/>
        <v>2682563.1999999993</v>
      </c>
      <c r="L348" s="29">
        <f>IF(I348="Product",IF(K348/'Commission Rate and Quota'!$D$5&lt;0.5,'Commission Rate and Quota'!$D$11,IF(K348/'Commission Rate and Quota'!$D$5&lt;0.75,'Commission Rate and Quota'!$D$12,IF(K348/'Commission Rate and Quota'!$D$5&lt;0.9,'Commission Rate and Quota'!$D$13,IF('Data (1 &amp; 2)'!K367/'Commission Rate and Quota'!$D$5&lt;1,'Commission Rate and Quota'!$D$14,IF('Data (1 &amp; 2)'!K367/'Commission Rate and Quota'!$D$5&lt;1.25,'Commission Rate and Quota'!$D$15,'Commission Rate and Quota'!$D$16))))),IF(K348/'Commission Rate and Quota'!$E$5&lt;0.5,'Commission Rate and Quota'!$E$11,IF(K348/'Commission Rate and Quota'!$E$5&lt;0.75,'Commission Rate and Quota'!$E$12,IF(K348/'Commission Rate and Quota'!$E$5&lt;0.9,'Commission Rate and Quota'!$E$13,IF(K348/'Commission Rate and Quota'!$E$5&lt;1,'Commission Rate and Quota'!$E$14,IF(K348/'Commission Rate and Quota'!$E$5&lt;1.25,'Commission Rate and Quota'!$E$15,'Commission Rate and Quota'!$E$16))))))</f>
        <v>0.1</v>
      </c>
      <c r="M348" s="34">
        <f t="shared" si="16"/>
        <v>2074.4</v>
      </c>
    </row>
    <row r="349" spans="1:13" x14ac:dyDescent="0.25">
      <c r="A349" t="s">
        <v>120</v>
      </c>
      <c r="B349" s="30">
        <v>45969</v>
      </c>
      <c r="C349">
        <v>56586</v>
      </c>
      <c r="D349" s="31">
        <v>143915.20000000001</v>
      </c>
      <c r="E349" s="31">
        <v>7915.2</v>
      </c>
      <c r="F349" t="s">
        <v>33</v>
      </c>
      <c r="G349">
        <v>1260</v>
      </c>
      <c r="H349" t="s">
        <v>14</v>
      </c>
      <c r="I349" t="s">
        <v>34</v>
      </c>
      <c r="J349" t="s">
        <v>11</v>
      </c>
      <c r="K349" s="34">
        <f t="shared" si="17"/>
        <v>2826478.3999999994</v>
      </c>
      <c r="L349" s="29">
        <f>IF(I349="Product",IF(K349/'Commission Rate and Quota'!$D$5&lt;0.5,'Commission Rate and Quota'!$D$11,IF(K349/'Commission Rate and Quota'!$D$5&lt;0.75,'Commission Rate and Quota'!$D$12,IF(K349/'Commission Rate and Quota'!$D$5&lt;0.9,'Commission Rate and Quota'!$D$13,IF('Data (1 &amp; 2)'!K368/'Commission Rate and Quota'!$D$5&lt;1,'Commission Rate and Quota'!$D$14,IF('Data (1 &amp; 2)'!K368/'Commission Rate and Quota'!$D$5&lt;1.25,'Commission Rate and Quota'!$D$15,'Commission Rate and Quota'!$D$16))))),IF(K349/'Commission Rate and Quota'!$E$5&lt;0.5,'Commission Rate and Quota'!$E$11,IF(K349/'Commission Rate and Quota'!$E$5&lt;0.75,'Commission Rate and Quota'!$E$12,IF(K349/'Commission Rate and Quota'!$E$5&lt;0.9,'Commission Rate and Quota'!$E$13,IF(K349/'Commission Rate and Quota'!$E$5&lt;1,'Commission Rate and Quota'!$E$14,IF(K349/'Commission Rate and Quota'!$E$5&lt;1.25,'Commission Rate and Quota'!$E$15,'Commission Rate and Quota'!$E$16))))))</f>
        <v>0.1</v>
      </c>
      <c r="M349" s="34">
        <f t="shared" si="16"/>
        <v>14391.520000000002</v>
      </c>
    </row>
    <row r="350" spans="1:13" x14ac:dyDescent="0.25">
      <c r="A350" t="s">
        <v>120</v>
      </c>
      <c r="B350" s="30">
        <v>45969</v>
      </c>
      <c r="C350">
        <v>56586</v>
      </c>
      <c r="D350" s="31">
        <v>10793.64</v>
      </c>
      <c r="E350" s="31">
        <v>0</v>
      </c>
      <c r="F350" t="s">
        <v>33</v>
      </c>
      <c r="G350">
        <v>1260</v>
      </c>
      <c r="H350" t="s">
        <v>14</v>
      </c>
      <c r="I350" t="s">
        <v>34</v>
      </c>
      <c r="J350" t="s">
        <v>11</v>
      </c>
      <c r="K350" s="34">
        <f t="shared" si="17"/>
        <v>2837272.0399999996</v>
      </c>
      <c r="L350" s="29">
        <f>IF(I350="Product",IF(K350/'Commission Rate and Quota'!$D$5&lt;0.5,'Commission Rate and Quota'!$D$11,IF(K350/'Commission Rate and Quota'!$D$5&lt;0.75,'Commission Rate and Quota'!$D$12,IF(K350/'Commission Rate and Quota'!$D$5&lt;0.9,'Commission Rate and Quota'!$D$13,IF('Data (1 &amp; 2)'!K369/'Commission Rate and Quota'!$D$5&lt;1,'Commission Rate and Quota'!$D$14,IF('Data (1 &amp; 2)'!K369/'Commission Rate and Quota'!$D$5&lt;1.25,'Commission Rate and Quota'!$D$15,'Commission Rate and Quota'!$D$16))))),IF(K350/'Commission Rate and Quota'!$E$5&lt;0.5,'Commission Rate and Quota'!$E$11,IF(K350/'Commission Rate and Quota'!$E$5&lt;0.75,'Commission Rate and Quota'!$E$12,IF(K350/'Commission Rate and Quota'!$E$5&lt;0.9,'Commission Rate and Quota'!$E$13,IF(K350/'Commission Rate and Quota'!$E$5&lt;1,'Commission Rate and Quota'!$E$14,IF(K350/'Commission Rate and Quota'!$E$5&lt;1.25,'Commission Rate and Quota'!$E$15,'Commission Rate and Quota'!$E$16))))))</f>
        <v>0.1</v>
      </c>
      <c r="M350" s="34">
        <f t="shared" si="16"/>
        <v>1079.364</v>
      </c>
    </row>
    <row r="351" spans="1:13" x14ac:dyDescent="0.25">
      <c r="A351" t="s">
        <v>120</v>
      </c>
      <c r="B351" s="30">
        <v>45969</v>
      </c>
      <c r="C351">
        <v>56586</v>
      </c>
      <c r="D351" s="31">
        <v>52910</v>
      </c>
      <c r="E351" s="31">
        <v>2910</v>
      </c>
      <c r="F351" t="s">
        <v>33</v>
      </c>
      <c r="G351">
        <v>1260</v>
      </c>
      <c r="H351" t="s">
        <v>14</v>
      </c>
      <c r="I351" t="s">
        <v>34</v>
      </c>
      <c r="J351" t="s">
        <v>11</v>
      </c>
      <c r="K351" s="34">
        <f t="shared" si="17"/>
        <v>2890182.0399999996</v>
      </c>
      <c r="L351" s="29">
        <f>IF(I351="Product",IF(K351/'Commission Rate and Quota'!$D$5&lt;0.5,'Commission Rate and Quota'!$D$11,IF(K351/'Commission Rate and Quota'!$D$5&lt;0.75,'Commission Rate and Quota'!$D$12,IF(K351/'Commission Rate and Quota'!$D$5&lt;0.9,'Commission Rate and Quota'!$D$13,IF('Data (1 &amp; 2)'!K370/'Commission Rate and Quota'!$D$5&lt;1,'Commission Rate and Quota'!$D$14,IF('Data (1 &amp; 2)'!K370/'Commission Rate and Quota'!$D$5&lt;1.25,'Commission Rate and Quota'!$D$15,'Commission Rate and Quota'!$D$16))))),IF(K351/'Commission Rate and Quota'!$E$5&lt;0.5,'Commission Rate and Quota'!$E$11,IF(K351/'Commission Rate and Quota'!$E$5&lt;0.75,'Commission Rate and Quota'!$E$12,IF(K351/'Commission Rate and Quota'!$E$5&lt;0.9,'Commission Rate and Quota'!$E$13,IF(K351/'Commission Rate and Quota'!$E$5&lt;1,'Commission Rate and Quota'!$E$14,IF(K351/'Commission Rate and Quota'!$E$5&lt;1.25,'Commission Rate and Quota'!$E$15,'Commission Rate and Quota'!$E$16))))))</f>
        <v>0.1</v>
      </c>
      <c r="M351" s="34">
        <f t="shared" si="16"/>
        <v>5291</v>
      </c>
    </row>
    <row r="352" spans="1:13" x14ac:dyDescent="0.25">
      <c r="A352" t="s">
        <v>250</v>
      </c>
      <c r="B352" s="30">
        <v>45975</v>
      </c>
      <c r="C352">
        <v>167620</v>
      </c>
      <c r="D352" s="31">
        <v>17681</v>
      </c>
      <c r="E352" s="31">
        <v>919.99</v>
      </c>
      <c r="F352" t="s">
        <v>33</v>
      </c>
      <c r="G352">
        <v>1260</v>
      </c>
      <c r="H352" t="s">
        <v>14</v>
      </c>
      <c r="I352" t="s">
        <v>34</v>
      </c>
      <c r="J352" t="s">
        <v>11</v>
      </c>
      <c r="K352" s="34">
        <f t="shared" si="17"/>
        <v>2907863.0399999996</v>
      </c>
      <c r="L352" s="29">
        <f>IF(I352="Product",IF(K352/'Commission Rate and Quota'!$D$5&lt;0.5,'Commission Rate and Quota'!$D$11,IF(K352/'Commission Rate and Quota'!$D$5&lt;0.75,'Commission Rate and Quota'!$D$12,IF(K352/'Commission Rate and Quota'!$D$5&lt;0.9,'Commission Rate and Quota'!$D$13,IF('Data (1 &amp; 2)'!K371/'Commission Rate and Quota'!$D$5&lt;1,'Commission Rate and Quota'!$D$14,IF('Data (1 &amp; 2)'!K371/'Commission Rate and Quota'!$D$5&lt;1.25,'Commission Rate and Quota'!$D$15,'Commission Rate and Quota'!$D$16))))),IF(K352/'Commission Rate and Quota'!$E$5&lt;0.5,'Commission Rate and Quota'!$E$11,IF(K352/'Commission Rate and Quota'!$E$5&lt;0.75,'Commission Rate and Quota'!$E$12,IF(K352/'Commission Rate and Quota'!$E$5&lt;0.9,'Commission Rate and Quota'!$E$13,IF(K352/'Commission Rate and Quota'!$E$5&lt;1,'Commission Rate and Quota'!$E$14,IF(K352/'Commission Rate and Quota'!$E$5&lt;1.25,'Commission Rate and Quota'!$E$15,'Commission Rate and Quota'!$E$16))))))</f>
        <v>0.1</v>
      </c>
      <c r="M352" s="34">
        <f t="shared" si="16"/>
        <v>1768.1000000000001</v>
      </c>
    </row>
    <row r="353" spans="1:13" x14ac:dyDescent="0.25">
      <c r="A353" t="s">
        <v>250</v>
      </c>
      <c r="B353" s="30">
        <v>45975</v>
      </c>
      <c r="C353">
        <v>167620</v>
      </c>
      <c r="D353" s="31">
        <v>29280</v>
      </c>
      <c r="E353" s="31">
        <v>1248.8</v>
      </c>
      <c r="F353" t="s">
        <v>33</v>
      </c>
      <c r="G353">
        <v>1260</v>
      </c>
      <c r="H353" t="s">
        <v>14</v>
      </c>
      <c r="I353" t="s">
        <v>34</v>
      </c>
      <c r="J353" t="s">
        <v>11</v>
      </c>
      <c r="K353" s="34">
        <f t="shared" si="17"/>
        <v>2937143.0399999996</v>
      </c>
      <c r="L353" s="29">
        <f>IF(I353="Product",IF(K353/'Commission Rate and Quota'!$D$5&lt;0.5,'Commission Rate and Quota'!$D$11,IF(K353/'Commission Rate and Quota'!$D$5&lt;0.75,'Commission Rate and Quota'!$D$12,IF(K353/'Commission Rate and Quota'!$D$5&lt;0.9,'Commission Rate and Quota'!$D$13,IF('Data (1 &amp; 2)'!K372/'Commission Rate and Quota'!$D$5&lt;1,'Commission Rate and Quota'!$D$14,IF('Data (1 &amp; 2)'!K372/'Commission Rate and Quota'!$D$5&lt;1.25,'Commission Rate and Quota'!$D$15,'Commission Rate and Quota'!$D$16))))),IF(K353/'Commission Rate and Quota'!$E$5&lt;0.5,'Commission Rate and Quota'!$E$11,IF(K353/'Commission Rate and Quota'!$E$5&lt;0.75,'Commission Rate and Quota'!$E$12,IF(K353/'Commission Rate and Quota'!$E$5&lt;0.9,'Commission Rate and Quota'!$E$13,IF(K353/'Commission Rate and Quota'!$E$5&lt;1,'Commission Rate and Quota'!$E$14,IF(K353/'Commission Rate and Quota'!$E$5&lt;1.25,'Commission Rate and Quota'!$E$15,'Commission Rate and Quota'!$E$16))))))</f>
        <v>0.1</v>
      </c>
      <c r="M353" s="34">
        <f t="shared" si="16"/>
        <v>2928</v>
      </c>
    </row>
    <row r="354" spans="1:13" x14ac:dyDescent="0.25">
      <c r="A354" t="s">
        <v>144</v>
      </c>
      <c r="B354" s="30">
        <v>45980</v>
      </c>
      <c r="C354">
        <v>69202</v>
      </c>
      <c r="D354" s="31">
        <v>51426.63</v>
      </c>
      <c r="E354" s="31">
        <v>5795.19</v>
      </c>
      <c r="F354" t="s">
        <v>33</v>
      </c>
      <c r="G354">
        <v>1260</v>
      </c>
      <c r="H354" t="s">
        <v>14</v>
      </c>
      <c r="I354" t="s">
        <v>34</v>
      </c>
      <c r="J354" t="s">
        <v>11</v>
      </c>
      <c r="K354" s="34">
        <f t="shared" si="17"/>
        <v>2988569.6699999995</v>
      </c>
      <c r="L354" s="29">
        <f>IF(I354="Product",IF(K354/'Commission Rate and Quota'!$D$5&lt;0.5,'Commission Rate and Quota'!$D$11,IF(K354/'Commission Rate and Quota'!$D$5&lt;0.75,'Commission Rate and Quota'!$D$12,IF(K354/'Commission Rate and Quota'!$D$5&lt;0.9,'Commission Rate and Quota'!$D$13,IF('Data (1 &amp; 2)'!K373/'Commission Rate and Quota'!$D$5&lt;1,'Commission Rate and Quota'!$D$14,IF('Data (1 &amp; 2)'!K373/'Commission Rate and Quota'!$D$5&lt;1.25,'Commission Rate and Quota'!$D$15,'Commission Rate and Quota'!$D$16))))),IF(K354/'Commission Rate and Quota'!$E$5&lt;0.5,'Commission Rate and Quota'!$E$11,IF(K354/'Commission Rate and Quota'!$E$5&lt;0.75,'Commission Rate and Quota'!$E$12,IF(K354/'Commission Rate and Quota'!$E$5&lt;0.9,'Commission Rate and Quota'!$E$13,IF(K354/'Commission Rate and Quota'!$E$5&lt;1,'Commission Rate and Quota'!$E$14,IF(K354/'Commission Rate and Quota'!$E$5&lt;1.25,'Commission Rate and Quota'!$E$15,'Commission Rate and Quota'!$E$16))))))</f>
        <v>0.1</v>
      </c>
      <c r="M354" s="34">
        <f t="shared" si="16"/>
        <v>5142.6630000000005</v>
      </c>
    </row>
    <row r="355" spans="1:13" x14ac:dyDescent="0.25">
      <c r="A355" t="s">
        <v>144</v>
      </c>
      <c r="B355" s="30">
        <v>45980</v>
      </c>
      <c r="C355">
        <v>69202</v>
      </c>
      <c r="D355" s="31">
        <v>3571.29</v>
      </c>
      <c r="E355" s="31">
        <v>402.44</v>
      </c>
      <c r="F355" t="s">
        <v>33</v>
      </c>
      <c r="G355">
        <v>1260</v>
      </c>
      <c r="H355" t="s">
        <v>14</v>
      </c>
      <c r="I355" t="s">
        <v>34</v>
      </c>
      <c r="J355" t="s">
        <v>11</v>
      </c>
      <c r="K355" s="34">
        <f t="shared" si="17"/>
        <v>2992140.9599999995</v>
      </c>
      <c r="L355" s="29">
        <f>IF(I355="Product",IF(K355/'Commission Rate and Quota'!$D$5&lt;0.5,'Commission Rate and Quota'!$D$11,IF(K355/'Commission Rate and Quota'!$D$5&lt;0.75,'Commission Rate and Quota'!$D$12,IF(K355/'Commission Rate and Quota'!$D$5&lt;0.9,'Commission Rate and Quota'!$D$13,IF('Data (1 &amp; 2)'!K374/'Commission Rate and Quota'!$D$5&lt;1,'Commission Rate and Quota'!$D$14,IF('Data (1 &amp; 2)'!K374/'Commission Rate and Quota'!$D$5&lt;1.25,'Commission Rate and Quota'!$D$15,'Commission Rate and Quota'!$D$16))))),IF(K355/'Commission Rate and Quota'!$E$5&lt;0.5,'Commission Rate and Quota'!$E$11,IF(K355/'Commission Rate and Quota'!$E$5&lt;0.75,'Commission Rate and Quota'!$E$12,IF(K355/'Commission Rate and Quota'!$E$5&lt;0.9,'Commission Rate and Quota'!$E$13,IF(K355/'Commission Rate and Quota'!$E$5&lt;1,'Commission Rate and Quota'!$E$14,IF(K355/'Commission Rate and Quota'!$E$5&lt;1.25,'Commission Rate and Quota'!$E$15,'Commission Rate and Quota'!$E$16))))))</f>
        <v>0.1</v>
      </c>
      <c r="M355" s="34">
        <f t="shared" si="16"/>
        <v>357.12900000000002</v>
      </c>
    </row>
    <row r="356" spans="1:13" x14ac:dyDescent="0.25">
      <c r="A356" t="s">
        <v>144</v>
      </c>
      <c r="B356" s="30">
        <v>45980</v>
      </c>
      <c r="C356">
        <v>69202</v>
      </c>
      <c r="D356" s="31">
        <v>4124.84</v>
      </c>
      <c r="E356" s="31">
        <v>0</v>
      </c>
      <c r="F356" t="s">
        <v>33</v>
      </c>
      <c r="G356">
        <v>1260</v>
      </c>
      <c r="H356" t="s">
        <v>14</v>
      </c>
      <c r="I356" t="s">
        <v>34</v>
      </c>
      <c r="J356" t="s">
        <v>11</v>
      </c>
      <c r="K356" s="34">
        <f t="shared" si="17"/>
        <v>2996265.7999999993</v>
      </c>
      <c r="L356" s="29">
        <f>IF(I356="Product",IF(K356/'Commission Rate and Quota'!$D$5&lt;0.5,'Commission Rate and Quota'!$D$11,IF(K356/'Commission Rate and Quota'!$D$5&lt;0.75,'Commission Rate and Quota'!$D$12,IF(K356/'Commission Rate and Quota'!$D$5&lt;0.9,'Commission Rate and Quota'!$D$13,IF('Data (1 &amp; 2)'!K375/'Commission Rate and Quota'!$D$5&lt;1,'Commission Rate and Quota'!$D$14,IF('Data (1 &amp; 2)'!K375/'Commission Rate and Quota'!$D$5&lt;1.25,'Commission Rate and Quota'!$D$15,'Commission Rate and Quota'!$D$16))))),IF(K356/'Commission Rate and Quota'!$E$5&lt;0.5,'Commission Rate and Quota'!$E$11,IF(K356/'Commission Rate and Quota'!$E$5&lt;0.75,'Commission Rate and Quota'!$E$12,IF(K356/'Commission Rate and Quota'!$E$5&lt;0.9,'Commission Rate and Quota'!$E$13,IF(K356/'Commission Rate and Quota'!$E$5&lt;1,'Commission Rate and Quota'!$E$14,IF(K356/'Commission Rate and Quota'!$E$5&lt;1.25,'Commission Rate and Quota'!$E$15,'Commission Rate and Quota'!$E$16))))))</f>
        <v>0.1</v>
      </c>
      <c r="M356" s="34">
        <f t="shared" si="16"/>
        <v>412.48400000000004</v>
      </c>
    </row>
    <row r="357" spans="1:13" x14ac:dyDescent="0.25">
      <c r="A357" t="s">
        <v>46</v>
      </c>
      <c r="B357" s="30">
        <v>45982</v>
      </c>
      <c r="C357">
        <v>37624</v>
      </c>
      <c r="D357" s="31">
        <v>684</v>
      </c>
      <c r="E357" s="31">
        <v>69.959999999999994</v>
      </c>
      <c r="F357" t="s">
        <v>33</v>
      </c>
      <c r="G357">
        <v>1260</v>
      </c>
      <c r="H357" t="s">
        <v>14</v>
      </c>
      <c r="I357" t="s">
        <v>34</v>
      </c>
      <c r="J357" t="s">
        <v>11</v>
      </c>
      <c r="K357" s="34">
        <f t="shared" si="17"/>
        <v>2996949.7999999993</v>
      </c>
      <c r="L357" s="29">
        <f>IF(I357="Product",IF(K357/'Commission Rate and Quota'!$D$5&lt;0.5,'Commission Rate and Quota'!$D$11,IF(K357/'Commission Rate and Quota'!$D$5&lt;0.75,'Commission Rate and Quota'!$D$12,IF(K357/'Commission Rate and Quota'!$D$5&lt;0.9,'Commission Rate and Quota'!$D$13,IF('Data (1 &amp; 2)'!K376/'Commission Rate and Quota'!$D$5&lt;1,'Commission Rate and Quota'!$D$14,IF('Data (1 &amp; 2)'!K376/'Commission Rate and Quota'!$D$5&lt;1.25,'Commission Rate and Quota'!$D$15,'Commission Rate and Quota'!$D$16))))),IF(K357/'Commission Rate and Quota'!$E$5&lt;0.5,'Commission Rate and Quota'!$E$11,IF(K357/'Commission Rate and Quota'!$E$5&lt;0.75,'Commission Rate and Quota'!$E$12,IF(K357/'Commission Rate and Quota'!$E$5&lt;0.9,'Commission Rate and Quota'!$E$13,IF(K357/'Commission Rate and Quota'!$E$5&lt;1,'Commission Rate and Quota'!$E$14,IF(K357/'Commission Rate and Quota'!$E$5&lt;1.25,'Commission Rate and Quota'!$E$15,'Commission Rate and Quota'!$E$16))))))</f>
        <v>0.1</v>
      </c>
      <c r="M357" s="34">
        <f t="shared" si="16"/>
        <v>68.400000000000006</v>
      </c>
    </row>
    <row r="358" spans="1:13" x14ac:dyDescent="0.25">
      <c r="A358" t="s">
        <v>47</v>
      </c>
      <c r="B358" s="30">
        <v>45982</v>
      </c>
      <c r="C358">
        <v>37624</v>
      </c>
      <c r="D358" s="31">
        <v>1386</v>
      </c>
      <c r="E358" s="31">
        <v>225.32</v>
      </c>
      <c r="F358" t="s">
        <v>33</v>
      </c>
      <c r="G358">
        <v>1260</v>
      </c>
      <c r="H358" t="s">
        <v>14</v>
      </c>
      <c r="I358" t="s">
        <v>34</v>
      </c>
      <c r="J358" t="s">
        <v>11</v>
      </c>
      <c r="K358" s="34">
        <f t="shared" si="17"/>
        <v>2998335.7999999993</v>
      </c>
      <c r="L358" s="29">
        <f>IF(I358="Product",IF(K358/'Commission Rate and Quota'!$D$5&lt;0.5,'Commission Rate and Quota'!$D$11,IF(K358/'Commission Rate and Quota'!$D$5&lt;0.75,'Commission Rate and Quota'!$D$12,IF(K358/'Commission Rate and Quota'!$D$5&lt;0.9,'Commission Rate and Quota'!$D$13,IF('Data (1 &amp; 2)'!K377/'Commission Rate and Quota'!$D$5&lt;1,'Commission Rate and Quota'!$D$14,IF('Data (1 &amp; 2)'!K377/'Commission Rate and Quota'!$D$5&lt;1.25,'Commission Rate and Quota'!$D$15,'Commission Rate and Quota'!$D$16))))),IF(K358/'Commission Rate and Quota'!$E$5&lt;0.5,'Commission Rate and Quota'!$E$11,IF(K358/'Commission Rate and Quota'!$E$5&lt;0.75,'Commission Rate and Quota'!$E$12,IF(K358/'Commission Rate and Quota'!$E$5&lt;0.9,'Commission Rate and Quota'!$E$13,IF(K358/'Commission Rate and Quota'!$E$5&lt;1,'Commission Rate and Quota'!$E$14,IF(K358/'Commission Rate and Quota'!$E$5&lt;1.25,'Commission Rate and Quota'!$E$15,'Commission Rate and Quota'!$E$16))))))</f>
        <v>0.1</v>
      </c>
      <c r="M358" s="34">
        <f t="shared" si="16"/>
        <v>138.6</v>
      </c>
    </row>
    <row r="359" spans="1:13" x14ac:dyDescent="0.25">
      <c r="A359" t="s">
        <v>47</v>
      </c>
      <c r="B359" s="30">
        <v>45982</v>
      </c>
      <c r="C359">
        <v>37624</v>
      </c>
      <c r="D359" s="31">
        <v>103.96</v>
      </c>
      <c r="E359" s="31">
        <v>0</v>
      </c>
      <c r="F359" t="s">
        <v>33</v>
      </c>
      <c r="G359">
        <v>1260</v>
      </c>
      <c r="H359" t="s">
        <v>14</v>
      </c>
      <c r="I359" t="s">
        <v>34</v>
      </c>
      <c r="J359" t="s">
        <v>11</v>
      </c>
      <c r="K359" s="34">
        <f t="shared" si="17"/>
        <v>2998439.7599999993</v>
      </c>
      <c r="L359" s="29">
        <f>IF(I359="Product",IF(K359/'Commission Rate and Quota'!$D$5&lt;0.5,'Commission Rate and Quota'!$D$11,IF(K359/'Commission Rate and Quota'!$D$5&lt;0.75,'Commission Rate and Quota'!$D$12,IF(K359/'Commission Rate and Quota'!$D$5&lt;0.9,'Commission Rate and Quota'!$D$13,IF('Data (1 &amp; 2)'!K378/'Commission Rate and Quota'!$D$5&lt;1,'Commission Rate and Quota'!$D$14,IF('Data (1 &amp; 2)'!K378/'Commission Rate and Quota'!$D$5&lt;1.25,'Commission Rate and Quota'!$D$15,'Commission Rate and Quota'!$D$16))))),IF(K359/'Commission Rate and Quota'!$E$5&lt;0.5,'Commission Rate and Quota'!$E$11,IF(K359/'Commission Rate and Quota'!$E$5&lt;0.75,'Commission Rate and Quota'!$E$12,IF(K359/'Commission Rate and Quota'!$E$5&lt;0.9,'Commission Rate and Quota'!$E$13,IF(K359/'Commission Rate and Quota'!$E$5&lt;1,'Commission Rate and Quota'!$E$14,IF(K359/'Commission Rate and Quota'!$E$5&lt;1.25,'Commission Rate and Quota'!$E$15,'Commission Rate and Quota'!$E$16))))))</f>
        <v>0.1</v>
      </c>
      <c r="M359" s="34">
        <f t="shared" si="16"/>
        <v>10.396000000000001</v>
      </c>
    </row>
    <row r="360" spans="1:13" x14ac:dyDescent="0.25">
      <c r="A360" t="s">
        <v>48</v>
      </c>
      <c r="B360" s="30">
        <v>45991</v>
      </c>
      <c r="C360">
        <v>37624</v>
      </c>
      <c r="D360" s="31">
        <v>132606.48000000001</v>
      </c>
      <c r="E360" s="31">
        <v>16710.63</v>
      </c>
      <c r="F360" t="s">
        <v>33</v>
      </c>
      <c r="G360">
        <v>1260</v>
      </c>
      <c r="H360" t="s">
        <v>14</v>
      </c>
      <c r="I360" t="s">
        <v>34</v>
      </c>
      <c r="J360" t="s">
        <v>11</v>
      </c>
      <c r="K360" s="34">
        <f t="shared" si="17"/>
        <v>3131046.2399999993</v>
      </c>
      <c r="L360" s="29">
        <f>IF(I360="Product",IF(K360/'Commission Rate and Quota'!$D$5&lt;0.5,'Commission Rate and Quota'!$D$11,IF(K360/'Commission Rate and Quota'!$D$5&lt;0.75,'Commission Rate and Quota'!$D$12,IF(K360/'Commission Rate and Quota'!$D$5&lt;0.9,'Commission Rate and Quota'!$D$13,IF('Data (1 &amp; 2)'!K379/'Commission Rate and Quota'!$D$5&lt;1,'Commission Rate and Quota'!$D$14,IF('Data (1 &amp; 2)'!K379/'Commission Rate and Quota'!$D$5&lt;1.25,'Commission Rate and Quota'!$D$15,'Commission Rate and Quota'!$D$16))))),IF(K360/'Commission Rate and Quota'!$E$5&lt;0.5,'Commission Rate and Quota'!$E$11,IF(K360/'Commission Rate and Quota'!$E$5&lt;0.75,'Commission Rate and Quota'!$E$12,IF(K360/'Commission Rate and Quota'!$E$5&lt;0.9,'Commission Rate and Quota'!$E$13,IF(K360/'Commission Rate and Quota'!$E$5&lt;1,'Commission Rate and Quota'!$E$14,IF(K360/'Commission Rate and Quota'!$E$5&lt;1.25,'Commission Rate and Quota'!$E$15,'Commission Rate and Quota'!$E$16))))))</f>
        <v>0.1</v>
      </c>
      <c r="M360" s="34">
        <f t="shared" si="16"/>
        <v>13260.648000000001</v>
      </c>
    </row>
    <row r="361" spans="1:13" x14ac:dyDescent="0.25">
      <c r="A361" t="s">
        <v>153</v>
      </c>
      <c r="B361" s="30">
        <v>45991</v>
      </c>
      <c r="C361">
        <v>70610</v>
      </c>
      <c r="D361" s="31">
        <v>606668</v>
      </c>
      <c r="E361" s="31">
        <v>78793</v>
      </c>
      <c r="F361" t="s">
        <v>33</v>
      </c>
      <c r="G361">
        <v>1260</v>
      </c>
      <c r="H361" t="s">
        <v>14</v>
      </c>
      <c r="I361" t="s">
        <v>34</v>
      </c>
      <c r="J361" t="s">
        <v>11</v>
      </c>
      <c r="K361" s="34">
        <f t="shared" ref="K361:K387" si="18">D361+K360</f>
        <v>3737714.2399999993</v>
      </c>
      <c r="L361" s="29">
        <f>IF(I361="Product",IF(K361/'Commission Rate and Quota'!$D$5&lt;0.5,'Commission Rate and Quota'!$D$11,IF(K361/'Commission Rate and Quota'!$D$5&lt;0.75,'Commission Rate and Quota'!$D$12,IF(K361/'Commission Rate and Quota'!$D$5&lt;0.9,'Commission Rate and Quota'!$D$13,IF('Data (1 &amp; 2)'!K380/'Commission Rate and Quota'!$D$5&lt;1,'Commission Rate and Quota'!$D$14,IF('Data (1 &amp; 2)'!K380/'Commission Rate and Quota'!$D$5&lt;1.25,'Commission Rate and Quota'!$D$15,'Commission Rate and Quota'!$D$16))))),IF(K361/'Commission Rate and Quota'!$E$5&lt;0.5,'Commission Rate and Quota'!$E$11,IF(K361/'Commission Rate and Quota'!$E$5&lt;0.75,'Commission Rate and Quota'!$E$12,IF(K361/'Commission Rate and Quota'!$E$5&lt;0.9,'Commission Rate and Quota'!$E$13,IF(K361/'Commission Rate and Quota'!$E$5&lt;1,'Commission Rate and Quota'!$E$14,IF(K361/'Commission Rate and Quota'!$E$5&lt;1.25,'Commission Rate and Quota'!$E$15,'Commission Rate and Quota'!$E$16))))))</f>
        <v>0.18</v>
      </c>
      <c r="M361" s="34">
        <f t="shared" si="16"/>
        <v>109200.23999999999</v>
      </c>
    </row>
    <row r="362" spans="1:13" x14ac:dyDescent="0.25">
      <c r="A362" t="s">
        <v>153</v>
      </c>
      <c r="B362" s="30">
        <v>45991</v>
      </c>
      <c r="C362">
        <v>70610</v>
      </c>
      <c r="D362" s="31">
        <v>373234.16</v>
      </c>
      <c r="E362" s="31">
        <v>47869.16</v>
      </c>
      <c r="F362" t="s">
        <v>33</v>
      </c>
      <c r="G362">
        <v>1260</v>
      </c>
      <c r="H362" t="s">
        <v>14</v>
      </c>
      <c r="I362" t="s">
        <v>34</v>
      </c>
      <c r="J362" t="s">
        <v>11</v>
      </c>
      <c r="K362" s="34">
        <f t="shared" si="18"/>
        <v>4110948.3999999994</v>
      </c>
      <c r="L362" s="29">
        <f>IF(I362="Product",IF(K362/'Commission Rate and Quota'!$D$5&lt;0.5,'Commission Rate and Quota'!$D$11,IF(K362/'Commission Rate and Quota'!$D$5&lt;0.75,'Commission Rate and Quota'!$D$12,IF(K362/'Commission Rate and Quota'!$D$5&lt;0.9,'Commission Rate and Quota'!$D$13,IF('Data (1 &amp; 2)'!K381/'Commission Rate and Quota'!$D$5&lt;1,'Commission Rate and Quota'!$D$14,IF('Data (1 &amp; 2)'!K381/'Commission Rate and Quota'!$D$5&lt;1.25,'Commission Rate and Quota'!$D$15,'Commission Rate and Quota'!$D$16))))),IF(K362/'Commission Rate and Quota'!$E$5&lt;0.5,'Commission Rate and Quota'!$E$11,IF(K362/'Commission Rate and Quota'!$E$5&lt;0.75,'Commission Rate and Quota'!$E$12,IF(K362/'Commission Rate and Quota'!$E$5&lt;0.9,'Commission Rate and Quota'!$E$13,IF(K362/'Commission Rate and Quota'!$E$5&lt;1,'Commission Rate and Quota'!$E$14,IF(K362/'Commission Rate and Quota'!$E$5&lt;1.25,'Commission Rate and Quota'!$E$15,'Commission Rate and Quota'!$E$16))))))</f>
        <v>0.18</v>
      </c>
      <c r="M362" s="34">
        <f t="shared" si="16"/>
        <v>67182.148799999995</v>
      </c>
    </row>
    <row r="363" spans="1:13" x14ac:dyDescent="0.25">
      <c r="A363" t="s">
        <v>153</v>
      </c>
      <c r="B363" s="30">
        <v>45991</v>
      </c>
      <c r="C363">
        <v>70610</v>
      </c>
      <c r="D363" s="31">
        <v>72601.679999999993</v>
      </c>
      <c r="E363" s="31">
        <v>0</v>
      </c>
      <c r="F363" t="s">
        <v>33</v>
      </c>
      <c r="G363">
        <v>1260</v>
      </c>
      <c r="H363" t="s">
        <v>14</v>
      </c>
      <c r="I363" t="s">
        <v>34</v>
      </c>
      <c r="J363" t="s">
        <v>11</v>
      </c>
      <c r="K363" s="34">
        <f t="shared" si="18"/>
        <v>4183550.0799999996</v>
      </c>
      <c r="L363" s="29">
        <f>IF(I363="Product",IF(K363/'Commission Rate and Quota'!$D$5&lt;0.5,'Commission Rate and Quota'!$D$11,IF(K363/'Commission Rate and Quota'!$D$5&lt;0.75,'Commission Rate and Quota'!$D$12,IF(K363/'Commission Rate and Quota'!$D$5&lt;0.9,'Commission Rate and Quota'!$D$13,IF('Data (1 &amp; 2)'!K382/'Commission Rate and Quota'!$D$5&lt;1,'Commission Rate and Quota'!$D$14,IF('Data (1 &amp; 2)'!K382/'Commission Rate and Quota'!$D$5&lt;1.25,'Commission Rate and Quota'!$D$15,'Commission Rate and Quota'!$D$16))))),IF(K363/'Commission Rate and Quota'!$E$5&lt;0.5,'Commission Rate and Quota'!$E$11,IF(K363/'Commission Rate and Quota'!$E$5&lt;0.75,'Commission Rate and Quota'!$E$12,IF(K363/'Commission Rate and Quota'!$E$5&lt;0.9,'Commission Rate and Quota'!$E$13,IF(K363/'Commission Rate and Quota'!$E$5&lt;1,'Commission Rate and Quota'!$E$14,IF(K363/'Commission Rate and Quota'!$E$5&lt;1.25,'Commission Rate and Quota'!$E$15,'Commission Rate and Quota'!$E$16))))))</f>
        <v>0.18</v>
      </c>
      <c r="M363" s="34">
        <f t="shared" si="16"/>
        <v>13068.302399999999</v>
      </c>
    </row>
    <row r="364" spans="1:13" x14ac:dyDescent="0.25">
      <c r="A364" t="s">
        <v>155</v>
      </c>
      <c r="B364" s="30">
        <v>45991</v>
      </c>
      <c r="C364">
        <v>70610</v>
      </c>
      <c r="D364" s="31">
        <v>9900</v>
      </c>
      <c r="E364" s="31">
        <v>0</v>
      </c>
      <c r="F364" t="s">
        <v>33</v>
      </c>
      <c r="G364">
        <v>1260</v>
      </c>
      <c r="H364" t="s">
        <v>14</v>
      </c>
      <c r="I364" t="s">
        <v>34</v>
      </c>
      <c r="J364" t="s">
        <v>11</v>
      </c>
      <c r="K364" s="34">
        <f t="shared" si="18"/>
        <v>4193450.0799999996</v>
      </c>
      <c r="L364" s="29">
        <f>IF(I364="Product",IF(K364/'Commission Rate and Quota'!$D$5&lt;0.5,'Commission Rate and Quota'!$D$11,IF(K364/'Commission Rate and Quota'!$D$5&lt;0.75,'Commission Rate and Quota'!$D$12,IF(K364/'Commission Rate and Quota'!$D$5&lt;0.9,'Commission Rate and Quota'!$D$13,IF('Data (1 &amp; 2)'!K383/'Commission Rate and Quota'!$D$5&lt;1,'Commission Rate and Quota'!$D$14,IF('Data (1 &amp; 2)'!K383/'Commission Rate and Quota'!$D$5&lt;1.25,'Commission Rate and Quota'!$D$15,'Commission Rate and Quota'!$D$16))))),IF(K364/'Commission Rate and Quota'!$E$5&lt;0.5,'Commission Rate and Quota'!$E$11,IF(K364/'Commission Rate and Quota'!$E$5&lt;0.75,'Commission Rate and Quota'!$E$12,IF(K364/'Commission Rate and Quota'!$E$5&lt;0.9,'Commission Rate and Quota'!$E$13,IF(K364/'Commission Rate and Quota'!$E$5&lt;1,'Commission Rate and Quota'!$E$14,IF(K364/'Commission Rate and Quota'!$E$5&lt;1.25,'Commission Rate and Quota'!$E$15,'Commission Rate and Quota'!$E$16))))))</f>
        <v>0.18</v>
      </c>
      <c r="M364" s="34">
        <f t="shared" si="16"/>
        <v>1782</v>
      </c>
    </row>
    <row r="365" spans="1:13" x14ac:dyDescent="0.25">
      <c r="A365" t="s">
        <v>155</v>
      </c>
      <c r="B365" s="30">
        <v>45991</v>
      </c>
      <c r="C365">
        <v>70610</v>
      </c>
      <c r="D365" s="31">
        <v>720.45</v>
      </c>
      <c r="E365" s="31">
        <v>0</v>
      </c>
      <c r="F365" t="s">
        <v>33</v>
      </c>
      <c r="G365">
        <v>1260</v>
      </c>
      <c r="H365" t="s">
        <v>14</v>
      </c>
      <c r="I365" t="s">
        <v>34</v>
      </c>
      <c r="J365" t="s">
        <v>11</v>
      </c>
      <c r="K365" s="34">
        <f t="shared" si="18"/>
        <v>4194170.53</v>
      </c>
      <c r="L365" s="29">
        <f>IF(I365="Product",IF(K365/'Commission Rate and Quota'!$D$5&lt;0.5,'Commission Rate and Quota'!$D$11,IF(K365/'Commission Rate and Quota'!$D$5&lt;0.75,'Commission Rate and Quota'!$D$12,IF(K365/'Commission Rate and Quota'!$D$5&lt;0.9,'Commission Rate and Quota'!$D$13,IF('Data (1 &amp; 2)'!K384/'Commission Rate and Quota'!$D$5&lt;1,'Commission Rate and Quota'!$D$14,IF('Data (1 &amp; 2)'!K384/'Commission Rate and Quota'!$D$5&lt;1.25,'Commission Rate and Quota'!$D$15,'Commission Rate and Quota'!$D$16))))),IF(K365/'Commission Rate and Quota'!$E$5&lt;0.5,'Commission Rate and Quota'!$E$11,IF(K365/'Commission Rate and Quota'!$E$5&lt;0.75,'Commission Rate and Quota'!$E$12,IF(K365/'Commission Rate and Quota'!$E$5&lt;0.9,'Commission Rate and Quota'!$E$13,IF(K365/'Commission Rate and Quota'!$E$5&lt;1,'Commission Rate and Quota'!$E$14,IF(K365/'Commission Rate and Quota'!$E$5&lt;1.25,'Commission Rate and Quota'!$E$15,'Commission Rate and Quota'!$E$16))))))</f>
        <v>0.18</v>
      </c>
      <c r="M365" s="34">
        <f t="shared" si="16"/>
        <v>129.68100000000001</v>
      </c>
    </row>
    <row r="366" spans="1:13" x14ac:dyDescent="0.25">
      <c r="A366" t="s">
        <v>156</v>
      </c>
      <c r="B366" s="30">
        <v>45991</v>
      </c>
      <c r="C366">
        <v>70610</v>
      </c>
      <c r="D366" s="31">
        <v>9900</v>
      </c>
      <c r="E366" s="31">
        <v>0</v>
      </c>
      <c r="F366" t="s">
        <v>33</v>
      </c>
      <c r="G366">
        <v>1260</v>
      </c>
      <c r="H366" t="s">
        <v>14</v>
      </c>
      <c r="I366" t="s">
        <v>34</v>
      </c>
      <c r="J366" t="s">
        <v>11</v>
      </c>
      <c r="K366" s="34">
        <f t="shared" si="18"/>
        <v>4204070.5299999993</v>
      </c>
      <c r="L366" s="29">
        <f>IF(I366="Product",IF(K366/'Commission Rate and Quota'!$D$5&lt;0.5,'Commission Rate and Quota'!$D$11,IF(K366/'Commission Rate and Quota'!$D$5&lt;0.75,'Commission Rate and Quota'!$D$12,IF(K366/'Commission Rate and Quota'!$D$5&lt;0.9,'Commission Rate and Quota'!$D$13,IF('Data (1 &amp; 2)'!K385/'Commission Rate and Quota'!$D$5&lt;1,'Commission Rate and Quota'!$D$14,IF('Data (1 &amp; 2)'!K385/'Commission Rate and Quota'!$D$5&lt;1.25,'Commission Rate and Quota'!$D$15,'Commission Rate and Quota'!$D$16))))),IF(K366/'Commission Rate and Quota'!$E$5&lt;0.5,'Commission Rate and Quota'!$E$11,IF(K366/'Commission Rate and Quota'!$E$5&lt;0.75,'Commission Rate and Quota'!$E$12,IF(K366/'Commission Rate and Quota'!$E$5&lt;0.9,'Commission Rate and Quota'!$E$13,IF(K366/'Commission Rate and Quota'!$E$5&lt;1,'Commission Rate and Quota'!$E$14,IF(K366/'Commission Rate and Quota'!$E$5&lt;1.25,'Commission Rate and Quota'!$E$15,'Commission Rate and Quota'!$E$16))))))</f>
        <v>0.18</v>
      </c>
      <c r="M366" s="34">
        <f t="shared" si="16"/>
        <v>1782</v>
      </c>
    </row>
    <row r="367" spans="1:13" x14ac:dyDescent="0.25">
      <c r="A367" t="s">
        <v>156</v>
      </c>
      <c r="B367" s="30">
        <v>45991</v>
      </c>
      <c r="C367">
        <v>70610</v>
      </c>
      <c r="D367" s="31">
        <v>678.83</v>
      </c>
      <c r="E367" s="31">
        <v>0</v>
      </c>
      <c r="F367" t="s">
        <v>33</v>
      </c>
      <c r="G367">
        <v>1260</v>
      </c>
      <c r="H367" t="s">
        <v>14</v>
      </c>
      <c r="I367" t="s">
        <v>34</v>
      </c>
      <c r="J367" t="s">
        <v>11</v>
      </c>
      <c r="K367" s="34">
        <f t="shared" si="18"/>
        <v>4204749.3599999994</v>
      </c>
      <c r="L367" s="29">
        <f>IF(I367="Product",IF(K367/'Commission Rate and Quota'!$D$5&lt;0.5,'Commission Rate and Quota'!$D$11,IF(K367/'Commission Rate and Quota'!$D$5&lt;0.75,'Commission Rate and Quota'!$D$12,IF(K367/'Commission Rate and Quota'!$D$5&lt;0.9,'Commission Rate and Quota'!$D$13,IF('Data (1 &amp; 2)'!K386/'Commission Rate and Quota'!$D$5&lt;1,'Commission Rate and Quota'!$D$14,IF('Data (1 &amp; 2)'!K386/'Commission Rate and Quota'!$D$5&lt;1.25,'Commission Rate and Quota'!$D$15,'Commission Rate and Quota'!$D$16))))),IF(K367/'Commission Rate and Quota'!$E$5&lt;0.5,'Commission Rate and Quota'!$E$11,IF(K367/'Commission Rate and Quota'!$E$5&lt;0.75,'Commission Rate and Quota'!$E$12,IF(K367/'Commission Rate and Quota'!$E$5&lt;0.9,'Commission Rate and Quota'!$E$13,IF(K367/'Commission Rate and Quota'!$E$5&lt;1,'Commission Rate and Quota'!$E$14,IF(K367/'Commission Rate and Quota'!$E$5&lt;1.25,'Commission Rate and Quota'!$E$15,'Commission Rate and Quota'!$E$16))))))</f>
        <v>0.18</v>
      </c>
      <c r="M367" s="34">
        <f t="shared" si="16"/>
        <v>122.18940000000001</v>
      </c>
    </row>
    <row r="368" spans="1:13" x14ac:dyDescent="0.25">
      <c r="A368" t="s">
        <v>49</v>
      </c>
      <c r="B368" s="30">
        <v>45998</v>
      </c>
      <c r="C368">
        <v>37624</v>
      </c>
      <c r="D368" s="31">
        <v>56056</v>
      </c>
      <c r="E368" s="31">
        <v>9112.68</v>
      </c>
      <c r="F368" t="s">
        <v>33</v>
      </c>
      <c r="G368">
        <v>1260</v>
      </c>
      <c r="H368" t="s">
        <v>14</v>
      </c>
      <c r="I368" t="s">
        <v>34</v>
      </c>
      <c r="J368" t="s">
        <v>11</v>
      </c>
      <c r="K368" s="34">
        <f t="shared" si="18"/>
        <v>4260805.3599999994</v>
      </c>
      <c r="L368" s="29">
        <f>IF(I368="Product",IF(K368/'Commission Rate and Quota'!$D$5&lt;0.5,'Commission Rate and Quota'!$D$11,IF(K368/'Commission Rate and Quota'!$D$5&lt;0.75,'Commission Rate and Quota'!$D$12,IF(K368/'Commission Rate and Quota'!$D$5&lt;0.9,'Commission Rate and Quota'!$D$13,IF('Data (1 &amp; 2)'!K387/'Commission Rate and Quota'!$D$5&lt;1,'Commission Rate and Quota'!$D$14,IF('Data (1 &amp; 2)'!K387/'Commission Rate and Quota'!$D$5&lt;1.25,'Commission Rate and Quota'!$D$15,'Commission Rate and Quota'!$D$16))))),IF(K368/'Commission Rate and Quota'!$E$5&lt;0.5,'Commission Rate and Quota'!$E$11,IF(K368/'Commission Rate and Quota'!$E$5&lt;0.75,'Commission Rate and Quota'!$E$12,IF(K368/'Commission Rate and Quota'!$E$5&lt;0.9,'Commission Rate and Quota'!$E$13,IF(K368/'Commission Rate and Quota'!$E$5&lt;1,'Commission Rate and Quota'!$E$14,IF(K368/'Commission Rate and Quota'!$E$5&lt;1.25,'Commission Rate and Quota'!$E$15,'Commission Rate and Quota'!$E$16))))))</f>
        <v>0.18</v>
      </c>
      <c r="M368" s="34">
        <f t="shared" si="16"/>
        <v>10090.08</v>
      </c>
    </row>
    <row r="369" spans="1:13" x14ac:dyDescent="0.25">
      <c r="A369" t="s">
        <v>49</v>
      </c>
      <c r="B369" s="30">
        <v>45998</v>
      </c>
      <c r="C369">
        <v>37624</v>
      </c>
      <c r="D369" s="31">
        <v>4204.2</v>
      </c>
      <c r="E369" s="31">
        <v>0</v>
      </c>
      <c r="F369" t="s">
        <v>33</v>
      </c>
      <c r="G369">
        <v>1260</v>
      </c>
      <c r="H369" t="s">
        <v>14</v>
      </c>
      <c r="I369" t="s">
        <v>34</v>
      </c>
      <c r="J369" t="s">
        <v>11</v>
      </c>
      <c r="K369" s="34">
        <f t="shared" si="18"/>
        <v>4265009.5599999996</v>
      </c>
      <c r="L369" s="29">
        <f>IF(I369="Product",IF(K369/'Commission Rate and Quota'!$D$5&lt;0.5,'Commission Rate and Quota'!$D$11,IF(K369/'Commission Rate and Quota'!$D$5&lt;0.75,'Commission Rate and Quota'!$D$12,IF(K369/'Commission Rate and Quota'!$D$5&lt;0.9,'Commission Rate and Quota'!$D$13,IF('Data (1 &amp; 2)'!K388/'Commission Rate and Quota'!$D$5&lt;1,'Commission Rate and Quota'!$D$14,IF('Data (1 &amp; 2)'!K388/'Commission Rate and Quota'!$D$5&lt;1.25,'Commission Rate and Quota'!$D$15,'Commission Rate and Quota'!$D$16))))),IF(K369/'Commission Rate and Quota'!$E$5&lt;0.5,'Commission Rate and Quota'!$E$11,IF(K369/'Commission Rate and Quota'!$E$5&lt;0.75,'Commission Rate and Quota'!$E$12,IF(K369/'Commission Rate and Quota'!$E$5&lt;0.9,'Commission Rate and Quota'!$E$13,IF(K369/'Commission Rate and Quota'!$E$5&lt;1,'Commission Rate and Quota'!$E$14,IF(K369/'Commission Rate and Quota'!$E$5&lt;1.25,'Commission Rate and Quota'!$E$15,'Commission Rate and Quota'!$E$16))))))</f>
        <v>0.18</v>
      </c>
      <c r="M369" s="34">
        <f t="shared" si="16"/>
        <v>756.75599999999997</v>
      </c>
    </row>
    <row r="370" spans="1:13" x14ac:dyDescent="0.25">
      <c r="A370" t="s">
        <v>121</v>
      </c>
      <c r="B370" s="30">
        <v>46001</v>
      </c>
      <c r="C370">
        <v>56586</v>
      </c>
      <c r="D370" s="31">
        <v>63060</v>
      </c>
      <c r="E370" s="31">
        <v>1260</v>
      </c>
      <c r="F370" t="s">
        <v>33</v>
      </c>
      <c r="G370">
        <v>1260</v>
      </c>
      <c r="H370" t="s">
        <v>14</v>
      </c>
      <c r="I370" t="s">
        <v>34</v>
      </c>
      <c r="J370" t="s">
        <v>11</v>
      </c>
      <c r="K370" s="34">
        <f t="shared" si="18"/>
        <v>4328069.5599999996</v>
      </c>
      <c r="L370" s="29">
        <f>IF(I370="Product",IF(K370/'Commission Rate and Quota'!$D$5&lt;0.5,'Commission Rate and Quota'!$D$11,IF(K370/'Commission Rate and Quota'!$D$5&lt;0.75,'Commission Rate and Quota'!$D$12,IF(K370/'Commission Rate and Quota'!$D$5&lt;0.9,'Commission Rate and Quota'!$D$13,IF('Data (1 &amp; 2)'!K389/'Commission Rate and Quota'!$D$5&lt;1,'Commission Rate and Quota'!$D$14,IF('Data (1 &amp; 2)'!K389/'Commission Rate and Quota'!$D$5&lt;1.25,'Commission Rate and Quota'!$D$15,'Commission Rate and Quota'!$D$16))))),IF(K370/'Commission Rate and Quota'!$E$5&lt;0.5,'Commission Rate and Quota'!$E$11,IF(K370/'Commission Rate and Quota'!$E$5&lt;0.75,'Commission Rate and Quota'!$E$12,IF(K370/'Commission Rate and Quota'!$E$5&lt;0.9,'Commission Rate and Quota'!$E$13,IF(K370/'Commission Rate and Quota'!$E$5&lt;1,'Commission Rate and Quota'!$E$14,IF(K370/'Commission Rate and Quota'!$E$5&lt;1.25,'Commission Rate and Quota'!$E$15,'Commission Rate and Quota'!$E$16))))))</f>
        <v>0.18</v>
      </c>
      <c r="M370" s="34">
        <f t="shared" si="16"/>
        <v>11350.8</v>
      </c>
    </row>
    <row r="371" spans="1:13" x14ac:dyDescent="0.25">
      <c r="A371" t="s">
        <v>121</v>
      </c>
      <c r="B371" s="30">
        <v>46001</v>
      </c>
      <c r="C371">
        <v>56586</v>
      </c>
      <c r="D371" s="31">
        <v>4729.5200000000004</v>
      </c>
      <c r="E371" s="31">
        <v>0</v>
      </c>
      <c r="F371" t="s">
        <v>33</v>
      </c>
      <c r="G371">
        <v>1260</v>
      </c>
      <c r="H371" t="s">
        <v>14</v>
      </c>
      <c r="I371" t="s">
        <v>34</v>
      </c>
      <c r="J371" t="s">
        <v>11</v>
      </c>
      <c r="K371" s="34">
        <f t="shared" si="18"/>
        <v>4332799.0799999991</v>
      </c>
      <c r="L371" s="29">
        <f>IF(I371="Product",IF(K371/'Commission Rate and Quota'!$D$5&lt;0.5,'Commission Rate and Quota'!$D$11,IF(K371/'Commission Rate and Quota'!$D$5&lt;0.75,'Commission Rate and Quota'!$D$12,IF(K371/'Commission Rate and Quota'!$D$5&lt;0.9,'Commission Rate and Quota'!$D$13,IF('Data (1 &amp; 2)'!K390/'Commission Rate and Quota'!$D$5&lt;1,'Commission Rate and Quota'!$D$14,IF('Data (1 &amp; 2)'!K390/'Commission Rate and Quota'!$D$5&lt;1.25,'Commission Rate and Quota'!$D$15,'Commission Rate and Quota'!$D$16))))),IF(K371/'Commission Rate and Quota'!$E$5&lt;0.5,'Commission Rate and Quota'!$E$11,IF(K371/'Commission Rate and Quota'!$E$5&lt;0.75,'Commission Rate and Quota'!$E$12,IF(K371/'Commission Rate and Quota'!$E$5&lt;0.9,'Commission Rate and Quota'!$E$13,IF(K371/'Commission Rate and Quota'!$E$5&lt;1,'Commission Rate and Quota'!$E$14,IF(K371/'Commission Rate and Quota'!$E$5&lt;1.25,'Commission Rate and Quota'!$E$15,'Commission Rate and Quota'!$E$16))))))</f>
        <v>0.18</v>
      </c>
      <c r="M371" s="34">
        <f t="shared" si="16"/>
        <v>851.31360000000006</v>
      </c>
    </row>
    <row r="372" spans="1:13" x14ac:dyDescent="0.25">
      <c r="A372" t="s">
        <v>162</v>
      </c>
      <c r="B372" s="30">
        <v>46003</v>
      </c>
      <c r="C372">
        <v>81955</v>
      </c>
      <c r="D372" s="31">
        <v>62304.94</v>
      </c>
      <c r="E372" s="31">
        <v>4547.05</v>
      </c>
      <c r="F372" t="s">
        <v>33</v>
      </c>
      <c r="G372">
        <v>1260</v>
      </c>
      <c r="H372" t="s">
        <v>14</v>
      </c>
      <c r="I372" t="s">
        <v>34</v>
      </c>
      <c r="J372" t="s">
        <v>11</v>
      </c>
      <c r="K372" s="34">
        <f t="shared" si="18"/>
        <v>4395104.0199999996</v>
      </c>
      <c r="L372" s="29">
        <f>IF(I372="Product",IF(K372/'Commission Rate and Quota'!$D$5&lt;0.5,'Commission Rate and Quota'!$D$11,IF(K372/'Commission Rate and Quota'!$D$5&lt;0.75,'Commission Rate and Quota'!$D$12,IF(K372/'Commission Rate and Quota'!$D$5&lt;0.9,'Commission Rate and Quota'!$D$13,IF('Data (1 &amp; 2)'!K391/'Commission Rate and Quota'!$D$5&lt;1,'Commission Rate and Quota'!$D$14,IF('Data (1 &amp; 2)'!K391/'Commission Rate and Quota'!$D$5&lt;1.25,'Commission Rate and Quota'!$D$15,'Commission Rate and Quota'!$D$16))))),IF(K372/'Commission Rate and Quota'!$E$5&lt;0.5,'Commission Rate and Quota'!$E$11,IF(K372/'Commission Rate and Quota'!$E$5&lt;0.75,'Commission Rate and Quota'!$E$12,IF(K372/'Commission Rate and Quota'!$E$5&lt;0.9,'Commission Rate and Quota'!$E$13,IF(K372/'Commission Rate and Quota'!$E$5&lt;1,'Commission Rate and Quota'!$E$14,IF(K372/'Commission Rate and Quota'!$E$5&lt;1.25,'Commission Rate and Quota'!$E$15,'Commission Rate and Quota'!$E$16))))))</f>
        <v>0.2</v>
      </c>
      <c r="M372" s="34">
        <f t="shared" si="16"/>
        <v>12460.988000000001</v>
      </c>
    </row>
    <row r="373" spans="1:13" x14ac:dyDescent="0.25">
      <c r="A373" t="s">
        <v>197</v>
      </c>
      <c r="B373" s="30">
        <v>46003</v>
      </c>
      <c r="C373">
        <v>166022</v>
      </c>
      <c r="D373" s="31">
        <v>49644.85</v>
      </c>
      <c r="E373" s="31">
        <v>8932.5</v>
      </c>
      <c r="F373" t="s">
        <v>33</v>
      </c>
      <c r="G373">
        <v>1260</v>
      </c>
      <c r="H373" t="s">
        <v>14</v>
      </c>
      <c r="I373" t="s">
        <v>34</v>
      </c>
      <c r="J373" t="s">
        <v>11</v>
      </c>
      <c r="K373" s="34">
        <f t="shared" si="18"/>
        <v>4444748.8699999992</v>
      </c>
      <c r="L373" s="29">
        <f>IF(I373="Product",IF(K373/'Commission Rate and Quota'!$D$5&lt;0.5,'Commission Rate and Quota'!$D$11,IF(K373/'Commission Rate and Quota'!$D$5&lt;0.75,'Commission Rate and Quota'!$D$12,IF(K373/'Commission Rate and Quota'!$D$5&lt;0.9,'Commission Rate and Quota'!$D$13,IF('Data (1 &amp; 2)'!K392/'Commission Rate and Quota'!$D$5&lt;1,'Commission Rate and Quota'!$D$14,IF('Data (1 &amp; 2)'!K392/'Commission Rate and Quota'!$D$5&lt;1.25,'Commission Rate and Quota'!$D$15,'Commission Rate and Quota'!$D$16))))),IF(K373/'Commission Rate and Quota'!$E$5&lt;0.5,'Commission Rate and Quota'!$E$11,IF(K373/'Commission Rate and Quota'!$E$5&lt;0.75,'Commission Rate and Quota'!$E$12,IF(K373/'Commission Rate and Quota'!$E$5&lt;0.9,'Commission Rate and Quota'!$E$13,IF(K373/'Commission Rate and Quota'!$E$5&lt;1,'Commission Rate and Quota'!$E$14,IF(K373/'Commission Rate and Quota'!$E$5&lt;1.25,'Commission Rate and Quota'!$E$15,'Commission Rate and Quota'!$E$16))))))</f>
        <v>0.2</v>
      </c>
      <c r="M373" s="34">
        <f t="shared" si="16"/>
        <v>9928.9700000000012</v>
      </c>
    </row>
    <row r="374" spans="1:13" x14ac:dyDescent="0.25">
      <c r="A374" t="s">
        <v>197</v>
      </c>
      <c r="B374" s="30">
        <v>46003</v>
      </c>
      <c r="C374">
        <v>166022</v>
      </c>
      <c r="D374" s="31">
        <v>3723.36</v>
      </c>
      <c r="E374" s="31">
        <v>0</v>
      </c>
      <c r="F374" t="s">
        <v>33</v>
      </c>
      <c r="G374">
        <v>1260</v>
      </c>
      <c r="H374" t="s">
        <v>14</v>
      </c>
      <c r="I374" t="s">
        <v>34</v>
      </c>
      <c r="J374" t="s">
        <v>11</v>
      </c>
      <c r="K374" s="34">
        <f t="shared" si="18"/>
        <v>4448472.2299999995</v>
      </c>
      <c r="L374" s="29">
        <f>IF(I374="Product",IF(K374/'Commission Rate and Quota'!$D$5&lt;0.5,'Commission Rate and Quota'!$D$11,IF(K374/'Commission Rate and Quota'!$D$5&lt;0.75,'Commission Rate and Quota'!$D$12,IF(K374/'Commission Rate and Quota'!$D$5&lt;0.9,'Commission Rate and Quota'!$D$13,IF('Data (1 &amp; 2)'!K393/'Commission Rate and Quota'!$D$5&lt;1,'Commission Rate and Quota'!$D$14,IF('Data (1 &amp; 2)'!K393/'Commission Rate and Quota'!$D$5&lt;1.25,'Commission Rate and Quota'!$D$15,'Commission Rate and Quota'!$D$16))))),IF(K374/'Commission Rate and Quota'!$E$5&lt;0.5,'Commission Rate and Quota'!$E$11,IF(K374/'Commission Rate and Quota'!$E$5&lt;0.75,'Commission Rate and Quota'!$E$12,IF(K374/'Commission Rate and Quota'!$E$5&lt;0.9,'Commission Rate and Quota'!$E$13,IF(K374/'Commission Rate and Quota'!$E$5&lt;1,'Commission Rate and Quota'!$E$14,IF(K374/'Commission Rate and Quota'!$E$5&lt;1.25,'Commission Rate and Quota'!$E$15,'Commission Rate and Quota'!$E$16))))))</f>
        <v>0.2</v>
      </c>
      <c r="M374" s="34">
        <f t="shared" si="16"/>
        <v>744.67200000000003</v>
      </c>
    </row>
    <row r="375" spans="1:13" x14ac:dyDescent="0.25">
      <c r="A375" t="s">
        <v>50</v>
      </c>
      <c r="B375" s="30">
        <v>46004</v>
      </c>
      <c r="C375">
        <v>37624</v>
      </c>
      <c r="D375" s="31">
        <v>9702</v>
      </c>
      <c r="E375" s="31">
        <v>1577.17</v>
      </c>
      <c r="F375" t="s">
        <v>33</v>
      </c>
      <c r="G375">
        <v>1260</v>
      </c>
      <c r="H375" t="s">
        <v>14</v>
      </c>
      <c r="I375" t="s">
        <v>34</v>
      </c>
      <c r="J375" t="s">
        <v>11</v>
      </c>
      <c r="K375" s="34">
        <f t="shared" si="18"/>
        <v>4458174.2299999995</v>
      </c>
      <c r="L375" s="29">
        <f>IF(I375="Product",IF(K375/'Commission Rate and Quota'!$D$5&lt;0.5,'Commission Rate and Quota'!$D$11,IF(K375/'Commission Rate and Quota'!$D$5&lt;0.75,'Commission Rate and Quota'!$D$12,IF(K375/'Commission Rate and Quota'!$D$5&lt;0.9,'Commission Rate and Quota'!$D$13,IF('Data (1 &amp; 2)'!K394/'Commission Rate and Quota'!$D$5&lt;1,'Commission Rate and Quota'!$D$14,IF('Data (1 &amp; 2)'!K394/'Commission Rate and Quota'!$D$5&lt;1.25,'Commission Rate and Quota'!$D$15,'Commission Rate and Quota'!$D$16))))),IF(K375/'Commission Rate and Quota'!$E$5&lt;0.5,'Commission Rate and Quota'!$E$11,IF(K375/'Commission Rate and Quota'!$E$5&lt;0.75,'Commission Rate and Quota'!$E$12,IF(K375/'Commission Rate and Quota'!$E$5&lt;0.9,'Commission Rate and Quota'!$E$13,IF(K375/'Commission Rate and Quota'!$E$5&lt;1,'Commission Rate and Quota'!$E$14,IF(K375/'Commission Rate and Quota'!$E$5&lt;1.25,'Commission Rate and Quota'!$E$15,'Commission Rate and Quota'!$E$16))))))</f>
        <v>0.2</v>
      </c>
      <c r="M375" s="34">
        <f t="shared" si="16"/>
        <v>1940.4</v>
      </c>
    </row>
    <row r="376" spans="1:13" x14ac:dyDescent="0.25">
      <c r="A376" t="s">
        <v>50</v>
      </c>
      <c r="B376" s="30">
        <v>46004</v>
      </c>
      <c r="C376">
        <v>37624</v>
      </c>
      <c r="D376" s="31">
        <v>727.66</v>
      </c>
      <c r="E376" s="31">
        <v>0</v>
      </c>
      <c r="F376" t="s">
        <v>33</v>
      </c>
      <c r="G376">
        <v>1260</v>
      </c>
      <c r="H376" t="s">
        <v>14</v>
      </c>
      <c r="I376" t="s">
        <v>34</v>
      </c>
      <c r="J376" t="s">
        <v>11</v>
      </c>
      <c r="K376" s="34">
        <f t="shared" si="18"/>
        <v>4458901.8899999997</v>
      </c>
      <c r="L376" s="29">
        <f>IF(I376="Product",IF(K376/'Commission Rate and Quota'!$D$5&lt;0.5,'Commission Rate and Quota'!$D$11,IF(K376/'Commission Rate and Quota'!$D$5&lt;0.75,'Commission Rate and Quota'!$D$12,IF(K376/'Commission Rate and Quota'!$D$5&lt;0.9,'Commission Rate and Quota'!$D$13,IF('Data (1 &amp; 2)'!K395/'Commission Rate and Quota'!$D$5&lt;1,'Commission Rate and Quota'!$D$14,IF('Data (1 &amp; 2)'!K395/'Commission Rate and Quota'!$D$5&lt;1.25,'Commission Rate and Quota'!$D$15,'Commission Rate and Quota'!$D$16))))),IF(K376/'Commission Rate and Quota'!$E$5&lt;0.5,'Commission Rate and Quota'!$E$11,IF(K376/'Commission Rate and Quota'!$E$5&lt;0.75,'Commission Rate and Quota'!$E$12,IF(K376/'Commission Rate and Quota'!$E$5&lt;0.9,'Commission Rate and Quota'!$E$13,IF(K376/'Commission Rate and Quota'!$E$5&lt;1,'Commission Rate and Quota'!$E$14,IF(K376/'Commission Rate and Quota'!$E$5&lt;1.25,'Commission Rate and Quota'!$E$15,'Commission Rate and Quota'!$E$16))))))</f>
        <v>0.2</v>
      </c>
      <c r="M376" s="34">
        <f t="shared" si="16"/>
        <v>145.53200000000001</v>
      </c>
    </row>
    <row r="377" spans="1:13" x14ac:dyDescent="0.25">
      <c r="A377" t="s">
        <v>251</v>
      </c>
      <c r="B377" s="30">
        <v>46004</v>
      </c>
      <c r="C377">
        <v>167620</v>
      </c>
      <c r="D377" s="31">
        <v>48827.97</v>
      </c>
      <c r="E377" s="31">
        <v>5891.19</v>
      </c>
      <c r="F377" t="s">
        <v>33</v>
      </c>
      <c r="G377">
        <v>1260</v>
      </c>
      <c r="H377" t="s">
        <v>14</v>
      </c>
      <c r="I377" t="s">
        <v>34</v>
      </c>
      <c r="J377" t="s">
        <v>11</v>
      </c>
      <c r="K377" s="34">
        <f t="shared" si="18"/>
        <v>4507729.8599999994</v>
      </c>
      <c r="L377" s="29">
        <f>IF(I377="Product",IF(K377/'Commission Rate and Quota'!$D$5&lt;0.5,'Commission Rate and Quota'!$D$11,IF(K377/'Commission Rate and Quota'!$D$5&lt;0.75,'Commission Rate and Quota'!$D$12,IF(K377/'Commission Rate and Quota'!$D$5&lt;0.9,'Commission Rate and Quota'!$D$13,IF('Data (1 &amp; 2)'!K396/'Commission Rate and Quota'!$D$5&lt;1,'Commission Rate and Quota'!$D$14,IF('Data (1 &amp; 2)'!K396/'Commission Rate and Quota'!$D$5&lt;1.25,'Commission Rate and Quota'!$D$15,'Commission Rate and Quota'!$D$16))))),IF(K377/'Commission Rate and Quota'!$E$5&lt;0.5,'Commission Rate and Quota'!$E$11,IF(K377/'Commission Rate and Quota'!$E$5&lt;0.75,'Commission Rate and Quota'!$E$12,IF(K377/'Commission Rate and Quota'!$E$5&lt;0.9,'Commission Rate and Quota'!$E$13,IF(K377/'Commission Rate and Quota'!$E$5&lt;1,'Commission Rate and Quota'!$E$14,IF(K377/'Commission Rate and Quota'!$E$5&lt;1.25,'Commission Rate and Quota'!$E$15,'Commission Rate and Quota'!$E$16))))))</f>
        <v>0.2</v>
      </c>
      <c r="M377" s="34">
        <f t="shared" si="16"/>
        <v>9765.594000000001</v>
      </c>
    </row>
    <row r="378" spans="1:13" x14ac:dyDescent="0.25">
      <c r="A378" t="s">
        <v>251</v>
      </c>
      <c r="B378" s="30">
        <v>46004</v>
      </c>
      <c r="C378">
        <v>167620</v>
      </c>
      <c r="D378" s="31">
        <v>20739.2</v>
      </c>
      <c r="E378" s="31">
        <v>2073.92</v>
      </c>
      <c r="F378" t="s">
        <v>33</v>
      </c>
      <c r="G378">
        <v>1260</v>
      </c>
      <c r="H378" t="s">
        <v>14</v>
      </c>
      <c r="I378" t="s">
        <v>34</v>
      </c>
      <c r="J378" t="s">
        <v>11</v>
      </c>
      <c r="K378" s="34">
        <f t="shared" si="18"/>
        <v>4528469.0599999996</v>
      </c>
      <c r="L378" s="29">
        <f>IF(I378="Product",IF(K378/'Commission Rate and Quota'!$D$5&lt;0.5,'Commission Rate and Quota'!$D$11,IF(K378/'Commission Rate and Quota'!$D$5&lt;0.75,'Commission Rate and Quota'!$D$12,IF(K378/'Commission Rate and Quota'!$D$5&lt;0.9,'Commission Rate and Quota'!$D$13,IF('Data (1 &amp; 2)'!K397/'Commission Rate and Quota'!$D$5&lt;1,'Commission Rate and Quota'!$D$14,IF('Data (1 &amp; 2)'!K397/'Commission Rate and Quota'!$D$5&lt;1.25,'Commission Rate and Quota'!$D$15,'Commission Rate and Quota'!$D$16))))),IF(K378/'Commission Rate and Quota'!$E$5&lt;0.5,'Commission Rate and Quota'!$E$11,IF(K378/'Commission Rate and Quota'!$E$5&lt;0.75,'Commission Rate and Quota'!$E$12,IF(K378/'Commission Rate and Quota'!$E$5&lt;0.9,'Commission Rate and Quota'!$E$13,IF(K378/'Commission Rate and Quota'!$E$5&lt;1,'Commission Rate and Quota'!$E$14,IF(K378/'Commission Rate and Quota'!$E$5&lt;1.25,'Commission Rate and Quota'!$E$15,'Commission Rate and Quota'!$E$16))))))</f>
        <v>0.2</v>
      </c>
      <c r="M378" s="34">
        <f t="shared" si="16"/>
        <v>4147.84</v>
      </c>
    </row>
    <row r="379" spans="1:13" x14ac:dyDescent="0.25">
      <c r="A379" t="s">
        <v>198</v>
      </c>
      <c r="B379" s="30">
        <v>46005</v>
      </c>
      <c r="C379">
        <v>166022</v>
      </c>
      <c r="D379" s="31">
        <v>28171.200000000001</v>
      </c>
      <c r="E379" s="31">
        <v>0</v>
      </c>
      <c r="F379" t="s">
        <v>33</v>
      </c>
      <c r="G379">
        <v>1260</v>
      </c>
      <c r="H379" t="s">
        <v>14</v>
      </c>
      <c r="I379" t="s">
        <v>34</v>
      </c>
      <c r="J379" t="s">
        <v>11</v>
      </c>
      <c r="K379" s="34">
        <f t="shared" si="18"/>
        <v>4556640.26</v>
      </c>
      <c r="L379" s="29">
        <f>IF(I379="Product",IF(K379/'Commission Rate and Quota'!$D$5&lt;0.5,'Commission Rate and Quota'!$D$11,IF(K379/'Commission Rate and Quota'!$D$5&lt;0.75,'Commission Rate and Quota'!$D$12,IF(K379/'Commission Rate and Quota'!$D$5&lt;0.9,'Commission Rate and Quota'!$D$13,IF('Data (1 &amp; 2)'!K398/'Commission Rate and Quota'!$D$5&lt;1,'Commission Rate and Quota'!$D$14,IF('Data (1 &amp; 2)'!K398/'Commission Rate and Quota'!$D$5&lt;1.25,'Commission Rate and Quota'!$D$15,'Commission Rate and Quota'!$D$16))))),IF(K379/'Commission Rate and Quota'!$E$5&lt;0.5,'Commission Rate and Quota'!$E$11,IF(K379/'Commission Rate and Quota'!$E$5&lt;0.75,'Commission Rate and Quota'!$E$12,IF(K379/'Commission Rate and Quota'!$E$5&lt;0.9,'Commission Rate and Quota'!$E$13,IF(K379/'Commission Rate and Quota'!$E$5&lt;1,'Commission Rate and Quota'!$E$14,IF(K379/'Commission Rate and Quota'!$E$5&lt;1.25,'Commission Rate and Quota'!$E$15,'Commission Rate and Quota'!$E$16))))))</f>
        <v>0.2</v>
      </c>
      <c r="M379" s="34">
        <f t="shared" si="16"/>
        <v>5634.2400000000007</v>
      </c>
    </row>
    <row r="380" spans="1:13" x14ac:dyDescent="0.25">
      <c r="A380" t="s">
        <v>198</v>
      </c>
      <c r="B380" s="30">
        <v>46005</v>
      </c>
      <c r="C380">
        <v>166022</v>
      </c>
      <c r="D380" s="31">
        <v>2112.85</v>
      </c>
      <c r="E380" s="31">
        <v>0</v>
      </c>
      <c r="F380" t="s">
        <v>33</v>
      </c>
      <c r="G380">
        <v>1260</v>
      </c>
      <c r="H380" t="s">
        <v>14</v>
      </c>
      <c r="I380" t="s">
        <v>34</v>
      </c>
      <c r="J380" t="s">
        <v>11</v>
      </c>
      <c r="K380" s="34">
        <f t="shared" si="18"/>
        <v>4558753.1099999994</v>
      </c>
      <c r="L380" s="29">
        <f>IF(I380="Product",IF(K380/'Commission Rate and Quota'!$D$5&lt;0.5,'Commission Rate and Quota'!$D$11,IF(K380/'Commission Rate and Quota'!$D$5&lt;0.75,'Commission Rate and Quota'!$D$12,IF(K380/'Commission Rate and Quota'!$D$5&lt;0.9,'Commission Rate and Quota'!$D$13,IF('Data (1 &amp; 2)'!K399/'Commission Rate and Quota'!$D$5&lt;1,'Commission Rate and Quota'!$D$14,IF('Data (1 &amp; 2)'!K399/'Commission Rate and Quota'!$D$5&lt;1.25,'Commission Rate and Quota'!$D$15,'Commission Rate and Quota'!$D$16))))),IF(K380/'Commission Rate and Quota'!$E$5&lt;0.5,'Commission Rate and Quota'!$E$11,IF(K380/'Commission Rate and Quota'!$E$5&lt;0.75,'Commission Rate and Quota'!$E$12,IF(K380/'Commission Rate and Quota'!$E$5&lt;0.9,'Commission Rate and Quota'!$E$13,IF(K380/'Commission Rate and Quota'!$E$5&lt;1,'Commission Rate and Quota'!$E$14,IF(K380/'Commission Rate and Quota'!$E$5&lt;1.25,'Commission Rate and Quota'!$E$15,'Commission Rate and Quota'!$E$16))))))</f>
        <v>0.2</v>
      </c>
      <c r="M380" s="34">
        <f t="shared" si="16"/>
        <v>422.57</v>
      </c>
    </row>
    <row r="381" spans="1:13" x14ac:dyDescent="0.25">
      <c r="A381" t="s">
        <v>122</v>
      </c>
      <c r="B381" s="30">
        <v>46009</v>
      </c>
      <c r="C381">
        <v>56586</v>
      </c>
      <c r="D381" s="31">
        <v>12000</v>
      </c>
      <c r="E381" s="31">
        <v>1000</v>
      </c>
      <c r="F381" t="s">
        <v>33</v>
      </c>
      <c r="G381">
        <v>1260</v>
      </c>
      <c r="H381" t="s">
        <v>14</v>
      </c>
      <c r="I381" t="s">
        <v>34</v>
      </c>
      <c r="J381" t="s">
        <v>11</v>
      </c>
      <c r="K381" s="34">
        <f t="shared" si="18"/>
        <v>4570753.1099999994</v>
      </c>
      <c r="L381" s="29">
        <f>IF(I381="Product",IF(K381/'Commission Rate and Quota'!$D$5&lt;0.5,'Commission Rate and Quota'!$D$11,IF(K381/'Commission Rate and Quota'!$D$5&lt;0.75,'Commission Rate and Quota'!$D$12,IF(K381/'Commission Rate and Quota'!$D$5&lt;0.9,'Commission Rate and Quota'!$D$13,IF('Data (1 &amp; 2)'!K400/'Commission Rate and Quota'!$D$5&lt;1,'Commission Rate and Quota'!$D$14,IF('Data (1 &amp; 2)'!K400/'Commission Rate and Quota'!$D$5&lt;1.25,'Commission Rate and Quota'!$D$15,'Commission Rate and Quota'!$D$16))))),IF(K381/'Commission Rate and Quota'!$E$5&lt;0.5,'Commission Rate and Quota'!$E$11,IF(K381/'Commission Rate and Quota'!$E$5&lt;0.75,'Commission Rate and Quota'!$E$12,IF(K381/'Commission Rate and Quota'!$E$5&lt;0.9,'Commission Rate and Quota'!$E$13,IF(K381/'Commission Rate and Quota'!$E$5&lt;1,'Commission Rate and Quota'!$E$14,IF(K381/'Commission Rate and Quota'!$E$5&lt;1.25,'Commission Rate and Quota'!$E$15,'Commission Rate and Quota'!$E$16))))))</f>
        <v>0.2</v>
      </c>
      <c r="M381" s="34">
        <f t="shared" si="16"/>
        <v>2400</v>
      </c>
    </row>
    <row r="382" spans="1:13" x14ac:dyDescent="0.25">
      <c r="A382" t="s">
        <v>277</v>
      </c>
      <c r="B382" s="30">
        <v>46009</v>
      </c>
      <c r="C382">
        <v>170594</v>
      </c>
      <c r="D382" s="31">
        <v>567.16999999999996</v>
      </c>
      <c r="E382" s="31">
        <v>62.39</v>
      </c>
      <c r="F382" t="s">
        <v>33</v>
      </c>
      <c r="G382">
        <v>1260</v>
      </c>
      <c r="H382" t="s">
        <v>14</v>
      </c>
      <c r="I382" t="s">
        <v>34</v>
      </c>
      <c r="J382" t="s">
        <v>11</v>
      </c>
      <c r="K382" s="34">
        <f t="shared" si="18"/>
        <v>4571320.2799999993</v>
      </c>
      <c r="L382" s="29">
        <f>IF(I382="Product",IF(K382/'Commission Rate and Quota'!$D$5&lt;0.5,'Commission Rate and Quota'!$D$11,IF(K382/'Commission Rate and Quota'!$D$5&lt;0.75,'Commission Rate and Quota'!$D$12,IF(K382/'Commission Rate and Quota'!$D$5&lt;0.9,'Commission Rate and Quota'!$D$13,IF('Data (1 &amp; 2)'!K401/'Commission Rate and Quota'!$D$5&lt;1,'Commission Rate and Quota'!$D$14,IF('Data (1 &amp; 2)'!K401/'Commission Rate and Quota'!$D$5&lt;1.25,'Commission Rate and Quota'!$D$15,'Commission Rate and Quota'!$D$16))))),IF(K382/'Commission Rate and Quota'!$E$5&lt;0.5,'Commission Rate and Quota'!$E$11,IF(K382/'Commission Rate and Quota'!$E$5&lt;0.75,'Commission Rate and Quota'!$E$12,IF(K382/'Commission Rate and Quota'!$E$5&lt;0.9,'Commission Rate and Quota'!$E$13,IF(K382/'Commission Rate and Quota'!$E$5&lt;1,'Commission Rate and Quota'!$E$14,IF(K382/'Commission Rate and Quota'!$E$5&lt;1.25,'Commission Rate and Quota'!$E$15,'Commission Rate and Quota'!$E$16))))))</f>
        <v>0.2</v>
      </c>
      <c r="M382" s="34">
        <f t="shared" si="16"/>
        <v>113.434</v>
      </c>
    </row>
    <row r="383" spans="1:13" x14ac:dyDescent="0.25">
      <c r="A383" t="s">
        <v>277</v>
      </c>
      <c r="B383" s="30">
        <v>46009</v>
      </c>
      <c r="C383">
        <v>170594</v>
      </c>
      <c r="D383" s="31">
        <v>42.54</v>
      </c>
      <c r="E383" s="31">
        <v>0</v>
      </c>
      <c r="F383" t="s">
        <v>33</v>
      </c>
      <c r="G383">
        <v>1260</v>
      </c>
      <c r="H383" t="s">
        <v>14</v>
      </c>
      <c r="I383" t="s">
        <v>34</v>
      </c>
      <c r="J383" t="s">
        <v>11</v>
      </c>
      <c r="K383" s="34">
        <f t="shared" si="18"/>
        <v>4571362.8199999994</v>
      </c>
      <c r="L383" s="29">
        <f>IF(I383="Product",IF(K383/'Commission Rate and Quota'!$D$5&lt;0.5,'Commission Rate and Quota'!$D$11,IF(K383/'Commission Rate and Quota'!$D$5&lt;0.75,'Commission Rate and Quota'!$D$12,IF(K383/'Commission Rate and Quota'!$D$5&lt;0.9,'Commission Rate and Quota'!$D$13,IF('Data (1 &amp; 2)'!K402/'Commission Rate and Quota'!$D$5&lt;1,'Commission Rate and Quota'!$D$14,IF('Data (1 &amp; 2)'!K402/'Commission Rate and Quota'!$D$5&lt;1.25,'Commission Rate and Quota'!$D$15,'Commission Rate and Quota'!$D$16))))),IF(K383/'Commission Rate and Quota'!$E$5&lt;0.5,'Commission Rate and Quota'!$E$11,IF(K383/'Commission Rate and Quota'!$E$5&lt;0.75,'Commission Rate and Quota'!$E$12,IF(K383/'Commission Rate and Quota'!$E$5&lt;0.9,'Commission Rate and Quota'!$E$13,IF(K383/'Commission Rate and Quota'!$E$5&lt;1,'Commission Rate and Quota'!$E$14,IF(K383/'Commission Rate and Quota'!$E$5&lt;1.25,'Commission Rate and Quota'!$E$15,'Commission Rate and Quota'!$E$16))))))</f>
        <v>0.2</v>
      </c>
      <c r="M383" s="34">
        <f t="shared" si="16"/>
        <v>8.5080000000000009</v>
      </c>
    </row>
    <row r="384" spans="1:13" x14ac:dyDescent="0.25">
      <c r="A384" t="s">
        <v>252</v>
      </c>
      <c r="B384" s="30">
        <v>46011</v>
      </c>
      <c r="C384">
        <v>167620</v>
      </c>
      <c r="D384" s="31">
        <v>67897.8</v>
      </c>
      <c r="E384" s="31">
        <v>10186.200000000001</v>
      </c>
      <c r="F384" t="s">
        <v>33</v>
      </c>
      <c r="G384">
        <v>1260</v>
      </c>
      <c r="H384" t="s">
        <v>14</v>
      </c>
      <c r="I384" t="s">
        <v>34</v>
      </c>
      <c r="J384" t="s">
        <v>11</v>
      </c>
      <c r="K384" s="34">
        <f t="shared" si="18"/>
        <v>4639260.6199999992</v>
      </c>
      <c r="L384" s="29">
        <f>IF(I384="Product",IF(K384/'Commission Rate and Quota'!$D$5&lt;0.5,'Commission Rate and Quota'!$D$11,IF(K384/'Commission Rate and Quota'!$D$5&lt;0.75,'Commission Rate and Quota'!$D$12,IF(K384/'Commission Rate and Quota'!$D$5&lt;0.9,'Commission Rate and Quota'!$D$13,IF('Data (1 &amp; 2)'!K403/'Commission Rate and Quota'!$D$5&lt;1,'Commission Rate and Quota'!$D$14,IF('Data (1 &amp; 2)'!K403/'Commission Rate and Quota'!$D$5&lt;1.25,'Commission Rate and Quota'!$D$15,'Commission Rate and Quota'!$D$16))))),IF(K384/'Commission Rate and Quota'!$E$5&lt;0.5,'Commission Rate and Quota'!$E$11,IF(K384/'Commission Rate and Quota'!$E$5&lt;0.75,'Commission Rate and Quota'!$E$12,IF(K384/'Commission Rate and Quota'!$E$5&lt;0.9,'Commission Rate and Quota'!$E$13,IF(K384/'Commission Rate and Quota'!$E$5&lt;1,'Commission Rate and Quota'!$E$14,IF(K384/'Commission Rate and Quota'!$E$5&lt;1.25,'Commission Rate and Quota'!$E$15,'Commission Rate and Quota'!$E$16))))))</f>
        <v>0.2</v>
      </c>
      <c r="M384" s="34">
        <f t="shared" si="16"/>
        <v>13579.560000000001</v>
      </c>
    </row>
    <row r="385" spans="1:13" x14ac:dyDescent="0.25">
      <c r="A385" t="s">
        <v>298</v>
      </c>
      <c r="B385" s="30">
        <v>46011</v>
      </c>
      <c r="C385">
        <v>386244</v>
      </c>
      <c r="D385" s="31">
        <v>6421.92</v>
      </c>
      <c r="E385" s="31">
        <v>301.92</v>
      </c>
      <c r="F385" t="s">
        <v>33</v>
      </c>
      <c r="G385">
        <v>1260</v>
      </c>
      <c r="H385" t="s">
        <v>14</v>
      </c>
      <c r="I385" t="s">
        <v>34</v>
      </c>
      <c r="J385" t="s">
        <v>11</v>
      </c>
      <c r="K385" s="34">
        <f t="shared" si="18"/>
        <v>4645682.5399999991</v>
      </c>
      <c r="L385" s="29">
        <f>IF(I385="Product",IF(K385/'Commission Rate and Quota'!$D$5&lt;0.5,'Commission Rate and Quota'!$D$11,IF(K385/'Commission Rate and Quota'!$D$5&lt;0.75,'Commission Rate and Quota'!$D$12,IF(K385/'Commission Rate and Quota'!$D$5&lt;0.9,'Commission Rate and Quota'!$D$13,IF('Data (1 &amp; 2)'!K404/'Commission Rate and Quota'!$D$5&lt;1,'Commission Rate and Quota'!$D$14,IF('Data (1 &amp; 2)'!K404/'Commission Rate and Quota'!$D$5&lt;1.25,'Commission Rate and Quota'!$D$15,'Commission Rate and Quota'!$D$16))))),IF(K385/'Commission Rate and Quota'!$E$5&lt;0.5,'Commission Rate and Quota'!$E$11,IF(K385/'Commission Rate and Quota'!$E$5&lt;0.75,'Commission Rate and Quota'!$E$12,IF(K385/'Commission Rate and Quota'!$E$5&lt;0.9,'Commission Rate and Quota'!$E$13,IF(K385/'Commission Rate and Quota'!$E$5&lt;1,'Commission Rate and Quota'!$E$14,IF(K385/'Commission Rate and Quota'!$E$5&lt;1.25,'Commission Rate and Quota'!$E$15,'Commission Rate and Quota'!$E$16))))))</f>
        <v>0.2</v>
      </c>
      <c r="M385" s="34">
        <f t="shared" si="16"/>
        <v>1284.384</v>
      </c>
    </row>
    <row r="386" spans="1:13" x14ac:dyDescent="0.25">
      <c r="A386" t="s">
        <v>298</v>
      </c>
      <c r="B386" s="30">
        <v>46011</v>
      </c>
      <c r="C386">
        <v>386244</v>
      </c>
      <c r="D386" s="31">
        <v>481.65</v>
      </c>
      <c r="E386" s="31">
        <v>0</v>
      </c>
      <c r="F386" t="s">
        <v>33</v>
      </c>
      <c r="G386">
        <v>1260</v>
      </c>
      <c r="H386" t="s">
        <v>14</v>
      </c>
      <c r="I386" t="s">
        <v>34</v>
      </c>
      <c r="J386" t="s">
        <v>11</v>
      </c>
      <c r="K386" s="34">
        <f t="shared" si="18"/>
        <v>4646164.1899999995</v>
      </c>
      <c r="L386" s="29">
        <f>IF(I386="Product",IF(K386/'Commission Rate and Quota'!$D$5&lt;0.5,'Commission Rate and Quota'!$D$11,IF(K386/'Commission Rate and Quota'!$D$5&lt;0.75,'Commission Rate and Quota'!$D$12,IF(K386/'Commission Rate and Quota'!$D$5&lt;0.9,'Commission Rate and Quota'!$D$13,IF('Data (1 &amp; 2)'!K405/'Commission Rate and Quota'!$D$5&lt;1,'Commission Rate and Quota'!$D$14,IF('Data (1 &amp; 2)'!K405/'Commission Rate and Quota'!$D$5&lt;1.25,'Commission Rate and Quota'!$D$15,'Commission Rate and Quota'!$D$16))))),IF(K386/'Commission Rate and Quota'!$E$5&lt;0.5,'Commission Rate and Quota'!$E$11,IF(K386/'Commission Rate and Quota'!$E$5&lt;0.75,'Commission Rate and Quota'!$E$12,IF(K386/'Commission Rate and Quota'!$E$5&lt;0.9,'Commission Rate and Quota'!$E$13,IF(K386/'Commission Rate and Quota'!$E$5&lt;1,'Commission Rate and Quota'!$E$14,IF(K386/'Commission Rate and Quota'!$E$5&lt;1.25,'Commission Rate and Quota'!$E$15,'Commission Rate and Quota'!$E$16))))))</f>
        <v>0.2</v>
      </c>
      <c r="M386" s="34">
        <f t="shared" ref="M386:M449" si="19">L386*D386</f>
        <v>96.33</v>
      </c>
    </row>
    <row r="387" spans="1:13" x14ac:dyDescent="0.25">
      <c r="A387" t="s">
        <v>298</v>
      </c>
      <c r="B387" s="30">
        <v>46011</v>
      </c>
      <c r="C387">
        <v>386244</v>
      </c>
      <c r="D387" s="31">
        <v>1888.88</v>
      </c>
      <c r="E387" s="31">
        <v>188.88</v>
      </c>
      <c r="F387" t="s">
        <v>33</v>
      </c>
      <c r="G387">
        <v>1260</v>
      </c>
      <c r="H387" t="s">
        <v>14</v>
      </c>
      <c r="I387" t="s">
        <v>34</v>
      </c>
      <c r="J387" t="s">
        <v>11</v>
      </c>
      <c r="K387" s="34">
        <f t="shared" si="18"/>
        <v>4648053.0699999994</v>
      </c>
      <c r="L387" s="29">
        <f>IF(I387="Product",IF(K387/'Commission Rate and Quota'!$D$5&lt;0.5,'Commission Rate and Quota'!$D$11,IF(K387/'Commission Rate and Quota'!$D$5&lt;0.75,'Commission Rate and Quota'!$D$12,IF(K387/'Commission Rate and Quota'!$D$5&lt;0.9,'Commission Rate and Quota'!$D$13,IF('Data (1 &amp; 2)'!K406/'Commission Rate and Quota'!$D$5&lt;1,'Commission Rate and Quota'!$D$14,IF('Data (1 &amp; 2)'!K406/'Commission Rate and Quota'!$D$5&lt;1.25,'Commission Rate and Quota'!$D$15,'Commission Rate and Quota'!$D$16))))),IF(K387/'Commission Rate and Quota'!$E$5&lt;0.5,'Commission Rate and Quota'!$E$11,IF(K387/'Commission Rate and Quota'!$E$5&lt;0.75,'Commission Rate and Quota'!$E$12,IF(K387/'Commission Rate and Quota'!$E$5&lt;0.9,'Commission Rate and Quota'!$E$13,IF(K387/'Commission Rate and Quota'!$E$5&lt;1,'Commission Rate and Quota'!$E$14,IF(K387/'Commission Rate and Quota'!$E$5&lt;1.25,'Commission Rate and Quota'!$E$15,'Commission Rate and Quota'!$E$16))))))</f>
        <v>0.2</v>
      </c>
      <c r="M387" s="34">
        <f t="shared" si="19"/>
        <v>377.77600000000007</v>
      </c>
    </row>
    <row r="388" spans="1:13" x14ac:dyDescent="0.25">
      <c r="A388" t="s">
        <v>71</v>
      </c>
      <c r="B388" s="30">
        <v>45673</v>
      </c>
      <c r="C388">
        <v>41359</v>
      </c>
      <c r="D388" s="31">
        <v>2622.87</v>
      </c>
      <c r="E388" s="31">
        <v>0</v>
      </c>
      <c r="F388" t="s">
        <v>33</v>
      </c>
      <c r="G388">
        <v>762668</v>
      </c>
      <c r="H388" t="s">
        <v>15</v>
      </c>
      <c r="I388" t="s">
        <v>34</v>
      </c>
      <c r="J388" t="s">
        <v>13</v>
      </c>
      <c r="K388" s="34">
        <f>D388</f>
        <v>2622.87</v>
      </c>
      <c r="L388" s="29">
        <f>IF(I388="Product",IF(K388/'Commission Rate and Quota'!$D$6&lt;0.5,'Commission Rate and Quota'!$D$20,IF(K388/'Commission Rate and Quota'!$D$6&lt;0.75,'Commission Rate and Quota'!$D$21,IF(K388/'Commission Rate and Quota'!$D$6&lt;0.9,'Commission Rate and Quota'!$D$22,IF('Data (1 &amp; 2)'!K427/'Commission Rate and Quota'!$D$6&lt;1,'Commission Rate and Quota'!$D$23,IF('Data (1 &amp; 2)'!K427/'Commission Rate and Quota'!$D$6&lt;1.25,'Commission Rate and Quota'!$D$24,'Commission Rate and Quota'!$D$25))))),IF(K388/'Commission Rate and Quota'!$E$6&lt;0.5,'Commission Rate and Quota'!$E$20,IF(K388/'Commission Rate and Quota'!$E$6&lt;0.75,'Commission Rate and Quota'!$E$21,IF(K388/'Commission Rate and Quota'!$E$6&lt;0.9,'Commission Rate and Quota'!$E$22,IF(K388/'Commission Rate and Quota'!$E$6&lt;1,'Commission Rate and Quota'!$E$23,IF(K388/'Commission Rate and Quota'!$E$6&lt;1.25,'Commission Rate and Quota'!$E$24,'Commission Rate and Quota'!$E$25))))))</f>
        <v>0.05</v>
      </c>
      <c r="M388" s="34">
        <f t="shared" si="19"/>
        <v>131.14349999999999</v>
      </c>
    </row>
    <row r="389" spans="1:13" x14ac:dyDescent="0.25">
      <c r="A389" t="s">
        <v>63</v>
      </c>
      <c r="B389" s="30">
        <v>45674</v>
      </c>
      <c r="C389">
        <v>39204</v>
      </c>
      <c r="D389" s="31">
        <v>5640</v>
      </c>
      <c r="E389" s="31">
        <v>540</v>
      </c>
      <c r="F389" t="s">
        <v>33</v>
      </c>
      <c r="G389">
        <v>762668</v>
      </c>
      <c r="H389" t="s">
        <v>15</v>
      </c>
      <c r="I389" t="s">
        <v>34</v>
      </c>
      <c r="J389" t="s">
        <v>13</v>
      </c>
      <c r="K389" s="34">
        <f t="shared" ref="K389:K420" si="20">K388+D389</f>
        <v>8262.869999999999</v>
      </c>
      <c r="L389" s="29">
        <f>IF(I389="Product",IF(K389/'Commission Rate and Quota'!$D$6&lt;0.5,'Commission Rate and Quota'!$D$20,IF(K389/'Commission Rate and Quota'!$D$6&lt;0.75,'Commission Rate and Quota'!$D$21,IF(K389/'Commission Rate and Quota'!$D$6&lt;0.9,'Commission Rate and Quota'!$D$22,IF('Data (1 &amp; 2)'!K428/'Commission Rate and Quota'!$D$6&lt;1,'Commission Rate and Quota'!$D$23,IF('Data (1 &amp; 2)'!K428/'Commission Rate and Quota'!$D$6&lt;1.25,'Commission Rate and Quota'!$D$24,'Commission Rate and Quota'!$D$25))))),IF(K389/'Commission Rate and Quota'!$E$6&lt;0.5,'Commission Rate and Quota'!$E$20,IF(K389/'Commission Rate and Quota'!$E$6&lt;0.75,'Commission Rate and Quota'!$E$21,IF(K389/'Commission Rate and Quota'!$E$6&lt;0.9,'Commission Rate and Quota'!$E$22,IF(K389/'Commission Rate and Quota'!$E$6&lt;1,'Commission Rate and Quota'!$E$23,IF(K389/'Commission Rate and Quota'!$E$6&lt;1.25,'Commission Rate and Quota'!$E$24,'Commission Rate and Quota'!$E$25))))))</f>
        <v>0.05</v>
      </c>
      <c r="M389" s="34">
        <f t="shared" si="19"/>
        <v>282</v>
      </c>
    </row>
    <row r="390" spans="1:13" x14ac:dyDescent="0.25">
      <c r="A390" t="s">
        <v>63</v>
      </c>
      <c r="B390" s="30">
        <v>45674</v>
      </c>
      <c r="C390">
        <v>39204</v>
      </c>
      <c r="D390" s="31">
        <v>4259.1400000000003</v>
      </c>
      <c r="E390" s="31">
        <v>407.79</v>
      </c>
      <c r="F390" t="s">
        <v>33</v>
      </c>
      <c r="G390">
        <v>762668</v>
      </c>
      <c r="H390" t="s">
        <v>15</v>
      </c>
      <c r="I390" t="s">
        <v>34</v>
      </c>
      <c r="J390" t="s">
        <v>13</v>
      </c>
      <c r="K390" s="34">
        <f t="shared" si="20"/>
        <v>12522.009999999998</v>
      </c>
      <c r="L390" s="29">
        <f>IF(I390="Product",IF(K390/'Commission Rate and Quota'!$D$6&lt;0.5,'Commission Rate and Quota'!$D$20,IF(K390/'Commission Rate and Quota'!$D$6&lt;0.75,'Commission Rate and Quota'!$D$21,IF(K390/'Commission Rate and Quota'!$D$6&lt;0.9,'Commission Rate and Quota'!$D$22,IF('Data (1 &amp; 2)'!K429/'Commission Rate and Quota'!$D$6&lt;1,'Commission Rate and Quota'!$D$23,IF('Data (1 &amp; 2)'!K429/'Commission Rate and Quota'!$D$6&lt;1.25,'Commission Rate and Quota'!$D$24,'Commission Rate and Quota'!$D$25))))),IF(K390/'Commission Rate and Quota'!$E$6&lt;0.5,'Commission Rate and Quota'!$E$20,IF(K390/'Commission Rate and Quota'!$E$6&lt;0.75,'Commission Rate and Quota'!$E$21,IF(K390/'Commission Rate and Quota'!$E$6&lt;0.9,'Commission Rate and Quota'!$E$22,IF(K390/'Commission Rate and Quota'!$E$6&lt;1,'Commission Rate and Quota'!$E$23,IF(K390/'Commission Rate and Quota'!$E$6&lt;1.25,'Commission Rate and Quota'!$E$24,'Commission Rate and Quota'!$E$25))))))</f>
        <v>0.05</v>
      </c>
      <c r="M390" s="34">
        <f t="shared" si="19"/>
        <v>212.95700000000002</v>
      </c>
    </row>
    <row r="391" spans="1:13" x14ac:dyDescent="0.25">
      <c r="A391" t="s">
        <v>63</v>
      </c>
      <c r="B391" s="30">
        <v>45674</v>
      </c>
      <c r="C391">
        <v>39204</v>
      </c>
      <c r="D391" s="31">
        <v>816.68</v>
      </c>
      <c r="E391" s="31">
        <v>0</v>
      </c>
      <c r="F391" t="s">
        <v>33</v>
      </c>
      <c r="G391">
        <v>762668</v>
      </c>
      <c r="H391" t="s">
        <v>15</v>
      </c>
      <c r="I391" t="s">
        <v>34</v>
      </c>
      <c r="J391" t="s">
        <v>13</v>
      </c>
      <c r="K391" s="34">
        <f t="shared" si="20"/>
        <v>13338.689999999999</v>
      </c>
      <c r="L391" s="29">
        <f>IF(I391="Product",IF(K391/'Commission Rate and Quota'!$D$6&lt;0.5,'Commission Rate and Quota'!$D$20,IF(K391/'Commission Rate and Quota'!$D$6&lt;0.75,'Commission Rate and Quota'!$D$21,IF(K391/'Commission Rate and Quota'!$D$6&lt;0.9,'Commission Rate and Quota'!$D$22,IF('Data (1 &amp; 2)'!K430/'Commission Rate and Quota'!$D$6&lt;1,'Commission Rate and Quota'!$D$23,IF('Data (1 &amp; 2)'!K430/'Commission Rate and Quota'!$D$6&lt;1.25,'Commission Rate and Quota'!$D$24,'Commission Rate and Quota'!$D$25))))),IF(K391/'Commission Rate and Quota'!$E$6&lt;0.5,'Commission Rate and Quota'!$E$20,IF(K391/'Commission Rate and Quota'!$E$6&lt;0.75,'Commission Rate and Quota'!$E$21,IF(K391/'Commission Rate and Quota'!$E$6&lt;0.9,'Commission Rate and Quota'!$E$22,IF(K391/'Commission Rate and Quota'!$E$6&lt;1,'Commission Rate and Quota'!$E$23,IF(K391/'Commission Rate and Quota'!$E$6&lt;1.25,'Commission Rate and Quota'!$E$24,'Commission Rate and Quota'!$E$25))))))</f>
        <v>0.05</v>
      </c>
      <c r="M391" s="34">
        <f t="shared" si="19"/>
        <v>40.834000000000003</v>
      </c>
    </row>
    <row r="392" spans="1:13" x14ac:dyDescent="0.25">
      <c r="A392" t="s">
        <v>72</v>
      </c>
      <c r="B392" s="30">
        <v>45679</v>
      </c>
      <c r="C392">
        <v>41359</v>
      </c>
      <c r="D392" s="31">
        <v>1333.1</v>
      </c>
      <c r="E392" s="31">
        <v>0</v>
      </c>
      <c r="F392" t="s">
        <v>33</v>
      </c>
      <c r="G392">
        <v>762668</v>
      </c>
      <c r="H392" t="s">
        <v>15</v>
      </c>
      <c r="I392" t="s">
        <v>34</v>
      </c>
      <c r="J392" t="s">
        <v>13</v>
      </c>
      <c r="K392" s="34">
        <f t="shared" si="20"/>
        <v>14671.789999999999</v>
      </c>
      <c r="L392" s="29">
        <f>IF(I392="Product",IF(K392/'Commission Rate and Quota'!$D$6&lt;0.5,'Commission Rate and Quota'!$D$20,IF(K392/'Commission Rate and Quota'!$D$6&lt;0.75,'Commission Rate and Quota'!$D$21,IF(K392/'Commission Rate and Quota'!$D$6&lt;0.9,'Commission Rate and Quota'!$D$22,IF('Data (1 &amp; 2)'!K431/'Commission Rate and Quota'!$D$6&lt;1,'Commission Rate and Quota'!$D$23,IF('Data (1 &amp; 2)'!K431/'Commission Rate and Quota'!$D$6&lt;1.25,'Commission Rate and Quota'!$D$24,'Commission Rate and Quota'!$D$25))))),IF(K392/'Commission Rate and Quota'!$E$6&lt;0.5,'Commission Rate and Quota'!$E$20,IF(K392/'Commission Rate and Quota'!$E$6&lt;0.75,'Commission Rate and Quota'!$E$21,IF(K392/'Commission Rate and Quota'!$E$6&lt;0.9,'Commission Rate and Quota'!$E$22,IF(K392/'Commission Rate and Quota'!$E$6&lt;1,'Commission Rate and Quota'!$E$23,IF(K392/'Commission Rate and Quota'!$E$6&lt;1.25,'Commission Rate and Quota'!$E$24,'Commission Rate and Quota'!$E$25))))))</f>
        <v>0.05</v>
      </c>
      <c r="M392" s="34">
        <f t="shared" si="19"/>
        <v>66.655000000000001</v>
      </c>
    </row>
    <row r="393" spans="1:13" x14ac:dyDescent="0.25">
      <c r="A393" t="s">
        <v>261</v>
      </c>
      <c r="B393" s="30">
        <v>45679</v>
      </c>
      <c r="C393">
        <v>169040</v>
      </c>
      <c r="D393" s="31">
        <v>3308.46</v>
      </c>
      <c r="E393" s="31">
        <v>347.61</v>
      </c>
      <c r="F393" t="s">
        <v>33</v>
      </c>
      <c r="G393">
        <v>762668</v>
      </c>
      <c r="H393" t="s">
        <v>15</v>
      </c>
      <c r="I393" t="s">
        <v>34</v>
      </c>
      <c r="J393" t="s">
        <v>13</v>
      </c>
      <c r="K393" s="34">
        <f t="shared" si="20"/>
        <v>17980.25</v>
      </c>
      <c r="L393" s="29">
        <f>IF(I393="Product",IF(K393/'Commission Rate and Quota'!$D$6&lt;0.5,'Commission Rate and Quota'!$D$20,IF(K393/'Commission Rate and Quota'!$D$6&lt;0.75,'Commission Rate and Quota'!$D$21,IF(K393/'Commission Rate and Quota'!$D$6&lt;0.9,'Commission Rate and Quota'!$D$22,IF('Data (1 &amp; 2)'!K432/'Commission Rate and Quota'!$D$6&lt;1,'Commission Rate and Quota'!$D$23,IF('Data (1 &amp; 2)'!K432/'Commission Rate and Quota'!$D$6&lt;1.25,'Commission Rate and Quota'!$D$24,'Commission Rate and Quota'!$D$25))))),IF(K393/'Commission Rate and Quota'!$E$6&lt;0.5,'Commission Rate and Quota'!$E$20,IF(K393/'Commission Rate and Quota'!$E$6&lt;0.75,'Commission Rate and Quota'!$E$21,IF(K393/'Commission Rate and Quota'!$E$6&lt;0.9,'Commission Rate and Quota'!$E$22,IF(K393/'Commission Rate and Quota'!$E$6&lt;1,'Commission Rate and Quota'!$E$23,IF(K393/'Commission Rate and Quota'!$E$6&lt;1.25,'Commission Rate and Quota'!$E$24,'Commission Rate and Quota'!$E$25))))))</f>
        <v>0.05</v>
      </c>
      <c r="M393" s="34">
        <f t="shared" si="19"/>
        <v>165.423</v>
      </c>
    </row>
    <row r="394" spans="1:13" x14ac:dyDescent="0.25">
      <c r="A394" t="s">
        <v>261</v>
      </c>
      <c r="B394" s="30">
        <v>45679</v>
      </c>
      <c r="C394">
        <v>169040</v>
      </c>
      <c r="D394" s="31">
        <v>397.88</v>
      </c>
      <c r="E394" s="31">
        <v>0</v>
      </c>
      <c r="F394" t="s">
        <v>33</v>
      </c>
      <c r="G394">
        <v>762668</v>
      </c>
      <c r="H394" t="s">
        <v>15</v>
      </c>
      <c r="I394" t="s">
        <v>34</v>
      </c>
      <c r="J394" t="s">
        <v>13</v>
      </c>
      <c r="K394" s="34">
        <f t="shared" si="20"/>
        <v>18378.13</v>
      </c>
      <c r="L394" s="29">
        <f>IF(I394="Product",IF(K394/'Commission Rate and Quota'!$D$6&lt;0.5,'Commission Rate and Quota'!$D$20,IF(K394/'Commission Rate and Quota'!$D$6&lt;0.75,'Commission Rate and Quota'!$D$21,IF(K394/'Commission Rate and Quota'!$D$6&lt;0.9,'Commission Rate and Quota'!$D$22,IF('Data (1 &amp; 2)'!K433/'Commission Rate and Quota'!$D$6&lt;1,'Commission Rate and Quota'!$D$23,IF('Data (1 &amp; 2)'!K433/'Commission Rate and Quota'!$D$6&lt;1.25,'Commission Rate and Quota'!$D$24,'Commission Rate and Quota'!$D$25))))),IF(K394/'Commission Rate and Quota'!$E$6&lt;0.5,'Commission Rate and Quota'!$E$20,IF(K394/'Commission Rate and Quota'!$E$6&lt;0.75,'Commission Rate and Quota'!$E$21,IF(K394/'Commission Rate and Quota'!$E$6&lt;0.9,'Commission Rate and Quota'!$E$22,IF(K394/'Commission Rate and Quota'!$E$6&lt;1,'Commission Rate and Quota'!$E$23,IF(K394/'Commission Rate and Quota'!$E$6&lt;1.25,'Commission Rate and Quota'!$E$24,'Commission Rate and Quota'!$E$25))))))</f>
        <v>0.05</v>
      </c>
      <c r="M394" s="34">
        <f t="shared" si="19"/>
        <v>19.894000000000002</v>
      </c>
    </row>
    <row r="395" spans="1:13" x14ac:dyDescent="0.25">
      <c r="A395" t="s">
        <v>261</v>
      </c>
      <c r="B395" s="30">
        <v>45679</v>
      </c>
      <c r="C395">
        <v>169040</v>
      </c>
      <c r="D395" s="31">
        <v>272.95999999999998</v>
      </c>
      <c r="E395" s="31">
        <v>0</v>
      </c>
      <c r="F395" t="s">
        <v>33</v>
      </c>
      <c r="G395">
        <v>762668</v>
      </c>
      <c r="H395" t="s">
        <v>15</v>
      </c>
      <c r="I395" t="s">
        <v>34</v>
      </c>
      <c r="J395" t="s">
        <v>13</v>
      </c>
      <c r="K395" s="34">
        <f t="shared" si="20"/>
        <v>18651.09</v>
      </c>
      <c r="L395" s="29">
        <f>IF(I395="Product",IF(K395/'Commission Rate and Quota'!$D$6&lt;0.5,'Commission Rate and Quota'!$D$20,IF(K395/'Commission Rate and Quota'!$D$6&lt;0.75,'Commission Rate and Quota'!$D$21,IF(K395/'Commission Rate and Quota'!$D$6&lt;0.9,'Commission Rate and Quota'!$D$22,IF('Data (1 &amp; 2)'!K434/'Commission Rate and Quota'!$D$6&lt;1,'Commission Rate and Quota'!$D$23,IF('Data (1 &amp; 2)'!K434/'Commission Rate and Quota'!$D$6&lt;1.25,'Commission Rate and Quota'!$D$24,'Commission Rate and Quota'!$D$25))))),IF(K395/'Commission Rate and Quota'!$E$6&lt;0.5,'Commission Rate and Quota'!$E$20,IF(K395/'Commission Rate and Quota'!$E$6&lt;0.75,'Commission Rate and Quota'!$E$21,IF(K395/'Commission Rate and Quota'!$E$6&lt;0.9,'Commission Rate and Quota'!$E$22,IF(K395/'Commission Rate and Quota'!$E$6&lt;1,'Commission Rate and Quota'!$E$23,IF(K395/'Commission Rate and Quota'!$E$6&lt;1.25,'Commission Rate and Quota'!$E$24,'Commission Rate and Quota'!$E$25))))))</f>
        <v>0.05</v>
      </c>
      <c r="M395" s="34">
        <f t="shared" si="19"/>
        <v>13.648</v>
      </c>
    </row>
    <row r="396" spans="1:13" x14ac:dyDescent="0.25">
      <c r="A396" t="s">
        <v>262</v>
      </c>
      <c r="B396" s="30">
        <v>45679</v>
      </c>
      <c r="C396">
        <v>169040</v>
      </c>
      <c r="D396" s="31">
        <v>899.28</v>
      </c>
      <c r="E396" s="31">
        <v>0</v>
      </c>
      <c r="F396" t="s">
        <v>33</v>
      </c>
      <c r="G396">
        <v>762668</v>
      </c>
      <c r="H396" t="s">
        <v>15</v>
      </c>
      <c r="I396" t="s">
        <v>34</v>
      </c>
      <c r="J396" t="s">
        <v>13</v>
      </c>
      <c r="K396" s="34">
        <f t="shared" si="20"/>
        <v>19550.37</v>
      </c>
      <c r="L396" s="29">
        <f>IF(I396="Product",IF(K396/'Commission Rate and Quota'!$D$6&lt;0.5,'Commission Rate and Quota'!$D$20,IF(K396/'Commission Rate and Quota'!$D$6&lt;0.75,'Commission Rate and Quota'!$D$21,IF(K396/'Commission Rate and Quota'!$D$6&lt;0.9,'Commission Rate and Quota'!$D$22,IF('Data (1 &amp; 2)'!K435/'Commission Rate and Quota'!$D$6&lt;1,'Commission Rate and Quota'!$D$23,IF('Data (1 &amp; 2)'!K435/'Commission Rate and Quota'!$D$6&lt;1.25,'Commission Rate and Quota'!$D$24,'Commission Rate and Quota'!$D$25))))),IF(K396/'Commission Rate and Quota'!$E$6&lt;0.5,'Commission Rate and Quota'!$E$20,IF(K396/'Commission Rate and Quota'!$E$6&lt;0.75,'Commission Rate and Quota'!$E$21,IF(K396/'Commission Rate and Quota'!$E$6&lt;0.9,'Commission Rate and Quota'!$E$22,IF(K396/'Commission Rate and Quota'!$E$6&lt;1,'Commission Rate and Quota'!$E$23,IF(K396/'Commission Rate and Quota'!$E$6&lt;1.25,'Commission Rate and Quota'!$E$24,'Commission Rate and Quota'!$E$25))))))</f>
        <v>0.05</v>
      </c>
      <c r="M396" s="34">
        <f t="shared" si="19"/>
        <v>44.963999999999999</v>
      </c>
    </row>
    <row r="397" spans="1:13" x14ac:dyDescent="0.25">
      <c r="A397" t="s">
        <v>262</v>
      </c>
      <c r="B397" s="30">
        <v>45679</v>
      </c>
      <c r="C397">
        <v>169040</v>
      </c>
      <c r="D397" s="31">
        <v>74.19</v>
      </c>
      <c r="E397" s="31">
        <v>0</v>
      </c>
      <c r="F397" t="s">
        <v>33</v>
      </c>
      <c r="G397">
        <v>762668</v>
      </c>
      <c r="H397" t="s">
        <v>15</v>
      </c>
      <c r="I397" t="s">
        <v>34</v>
      </c>
      <c r="J397" t="s">
        <v>13</v>
      </c>
      <c r="K397" s="34">
        <f t="shared" si="20"/>
        <v>19624.559999999998</v>
      </c>
      <c r="L397" s="29">
        <f>IF(I397="Product",IF(K397/'Commission Rate and Quota'!$D$6&lt;0.5,'Commission Rate and Quota'!$D$20,IF(K397/'Commission Rate and Quota'!$D$6&lt;0.75,'Commission Rate and Quota'!$D$21,IF(K397/'Commission Rate and Quota'!$D$6&lt;0.9,'Commission Rate and Quota'!$D$22,IF('Data (1 &amp; 2)'!K436/'Commission Rate and Quota'!$D$6&lt;1,'Commission Rate and Quota'!$D$23,IF('Data (1 &amp; 2)'!K436/'Commission Rate and Quota'!$D$6&lt;1.25,'Commission Rate and Quota'!$D$24,'Commission Rate and Quota'!$D$25))))),IF(K397/'Commission Rate and Quota'!$E$6&lt;0.5,'Commission Rate and Quota'!$E$20,IF(K397/'Commission Rate and Quota'!$E$6&lt;0.75,'Commission Rate and Quota'!$E$21,IF(K397/'Commission Rate and Quota'!$E$6&lt;0.9,'Commission Rate and Quota'!$E$22,IF(K397/'Commission Rate and Quota'!$E$6&lt;1,'Commission Rate and Quota'!$E$23,IF(K397/'Commission Rate and Quota'!$E$6&lt;1.25,'Commission Rate and Quota'!$E$24,'Commission Rate and Quota'!$E$25))))))</f>
        <v>0.05</v>
      </c>
      <c r="M397" s="34">
        <f t="shared" si="19"/>
        <v>3.7095000000000002</v>
      </c>
    </row>
    <row r="398" spans="1:13" x14ac:dyDescent="0.25">
      <c r="A398" t="s">
        <v>73</v>
      </c>
      <c r="B398" s="30">
        <v>45681</v>
      </c>
      <c r="C398">
        <v>41359</v>
      </c>
      <c r="D398" s="31">
        <v>2050</v>
      </c>
      <c r="E398" s="31">
        <v>0</v>
      </c>
      <c r="F398" t="s">
        <v>33</v>
      </c>
      <c r="G398">
        <v>762668</v>
      </c>
      <c r="H398" t="s">
        <v>15</v>
      </c>
      <c r="I398" t="s">
        <v>34</v>
      </c>
      <c r="J398" t="s">
        <v>13</v>
      </c>
      <c r="K398" s="34">
        <f t="shared" si="20"/>
        <v>21674.559999999998</v>
      </c>
      <c r="L398" s="29">
        <f>IF(I398="Product",IF(K398/'Commission Rate and Quota'!$D$6&lt;0.5,'Commission Rate and Quota'!$D$20,IF(K398/'Commission Rate and Quota'!$D$6&lt;0.75,'Commission Rate and Quota'!$D$21,IF(K398/'Commission Rate and Quota'!$D$6&lt;0.9,'Commission Rate and Quota'!$D$22,IF('Data (1 &amp; 2)'!K437/'Commission Rate and Quota'!$D$6&lt;1,'Commission Rate and Quota'!$D$23,IF('Data (1 &amp; 2)'!K437/'Commission Rate and Quota'!$D$6&lt;1.25,'Commission Rate and Quota'!$D$24,'Commission Rate and Quota'!$D$25))))),IF(K398/'Commission Rate and Quota'!$E$6&lt;0.5,'Commission Rate and Quota'!$E$20,IF(K398/'Commission Rate and Quota'!$E$6&lt;0.75,'Commission Rate and Quota'!$E$21,IF(K398/'Commission Rate and Quota'!$E$6&lt;0.9,'Commission Rate and Quota'!$E$22,IF(K398/'Commission Rate and Quota'!$E$6&lt;1,'Commission Rate and Quota'!$E$23,IF(K398/'Commission Rate and Quota'!$E$6&lt;1.25,'Commission Rate and Quota'!$E$24,'Commission Rate and Quota'!$E$25))))))</f>
        <v>0.05</v>
      </c>
      <c r="M398" s="34">
        <f t="shared" si="19"/>
        <v>102.5</v>
      </c>
    </row>
    <row r="399" spans="1:13" x14ac:dyDescent="0.25">
      <c r="A399" t="s">
        <v>257</v>
      </c>
      <c r="B399" s="30">
        <v>45681</v>
      </c>
      <c r="C399">
        <v>168699</v>
      </c>
      <c r="D399" s="31">
        <v>11640</v>
      </c>
      <c r="E399" s="31">
        <v>2040</v>
      </c>
      <c r="F399" t="s">
        <v>33</v>
      </c>
      <c r="G399">
        <v>762668</v>
      </c>
      <c r="H399" t="s">
        <v>15</v>
      </c>
      <c r="I399" t="s">
        <v>34</v>
      </c>
      <c r="J399" t="s">
        <v>13</v>
      </c>
      <c r="K399" s="34">
        <f t="shared" si="20"/>
        <v>33314.559999999998</v>
      </c>
      <c r="L399" s="29">
        <f>IF(I399="Product",IF(K399/'Commission Rate and Quota'!$D$6&lt;0.5,'Commission Rate and Quota'!$D$20,IF(K399/'Commission Rate and Quota'!$D$6&lt;0.75,'Commission Rate and Quota'!$D$21,IF(K399/'Commission Rate and Quota'!$D$6&lt;0.9,'Commission Rate and Quota'!$D$22,IF('Data (1 &amp; 2)'!K438/'Commission Rate and Quota'!$D$6&lt;1,'Commission Rate and Quota'!$D$23,IF('Data (1 &amp; 2)'!K438/'Commission Rate and Quota'!$D$6&lt;1.25,'Commission Rate and Quota'!$D$24,'Commission Rate and Quota'!$D$25))))),IF(K399/'Commission Rate and Quota'!$E$6&lt;0.5,'Commission Rate and Quota'!$E$20,IF(K399/'Commission Rate and Quota'!$E$6&lt;0.75,'Commission Rate and Quota'!$E$21,IF(K399/'Commission Rate and Quota'!$E$6&lt;0.9,'Commission Rate and Quota'!$E$22,IF(K399/'Commission Rate and Quota'!$E$6&lt;1,'Commission Rate and Quota'!$E$23,IF(K399/'Commission Rate and Quota'!$E$6&lt;1.25,'Commission Rate and Quota'!$E$24,'Commission Rate and Quota'!$E$25))))))</f>
        <v>0.05</v>
      </c>
      <c r="M399" s="34">
        <f t="shared" si="19"/>
        <v>582</v>
      </c>
    </row>
    <row r="400" spans="1:13" x14ac:dyDescent="0.25">
      <c r="A400" t="s">
        <v>257</v>
      </c>
      <c r="B400" s="30">
        <v>45681</v>
      </c>
      <c r="C400">
        <v>168699</v>
      </c>
      <c r="D400" s="31">
        <v>960.3</v>
      </c>
      <c r="E400" s="31">
        <v>0</v>
      </c>
      <c r="F400" t="s">
        <v>33</v>
      </c>
      <c r="G400">
        <v>762668</v>
      </c>
      <c r="H400" t="s">
        <v>15</v>
      </c>
      <c r="I400" t="s">
        <v>34</v>
      </c>
      <c r="J400" t="s">
        <v>13</v>
      </c>
      <c r="K400" s="34">
        <f t="shared" si="20"/>
        <v>34274.86</v>
      </c>
      <c r="L400" s="29">
        <f>IF(I400="Product",IF(K400/'Commission Rate and Quota'!$D$6&lt;0.5,'Commission Rate and Quota'!$D$20,IF(K400/'Commission Rate and Quota'!$D$6&lt;0.75,'Commission Rate and Quota'!$D$21,IF(K400/'Commission Rate and Quota'!$D$6&lt;0.9,'Commission Rate and Quota'!$D$22,IF('Data (1 &amp; 2)'!K439/'Commission Rate and Quota'!$D$6&lt;1,'Commission Rate and Quota'!$D$23,IF('Data (1 &amp; 2)'!K439/'Commission Rate and Quota'!$D$6&lt;1.25,'Commission Rate and Quota'!$D$24,'Commission Rate and Quota'!$D$25))))),IF(K400/'Commission Rate and Quota'!$E$6&lt;0.5,'Commission Rate and Quota'!$E$20,IF(K400/'Commission Rate and Quota'!$E$6&lt;0.75,'Commission Rate and Quota'!$E$21,IF(K400/'Commission Rate and Quota'!$E$6&lt;0.9,'Commission Rate and Quota'!$E$22,IF(K400/'Commission Rate and Quota'!$E$6&lt;1,'Commission Rate and Quota'!$E$23,IF(K400/'Commission Rate and Quota'!$E$6&lt;1.25,'Commission Rate and Quota'!$E$24,'Commission Rate and Quota'!$E$25))))))</f>
        <v>0.05</v>
      </c>
      <c r="M400" s="34">
        <f t="shared" si="19"/>
        <v>48.015000000000001</v>
      </c>
    </row>
    <row r="401" spans="1:13" x14ac:dyDescent="0.25">
      <c r="A401" t="s">
        <v>51</v>
      </c>
      <c r="B401" s="30">
        <v>45688</v>
      </c>
      <c r="C401">
        <v>37707</v>
      </c>
      <c r="D401" s="31">
        <v>18520</v>
      </c>
      <c r="E401" s="31">
        <v>3422.77</v>
      </c>
      <c r="F401" t="s">
        <v>33</v>
      </c>
      <c r="G401">
        <v>762668</v>
      </c>
      <c r="H401" t="s">
        <v>15</v>
      </c>
      <c r="I401" t="s">
        <v>34</v>
      </c>
      <c r="J401" t="s">
        <v>13</v>
      </c>
      <c r="K401" s="34">
        <f t="shared" si="20"/>
        <v>52794.86</v>
      </c>
      <c r="L401" s="29">
        <f>IF(I401="Product",IF(K401/'Commission Rate and Quota'!$D$6&lt;0.5,'Commission Rate and Quota'!$D$20,IF(K401/'Commission Rate and Quota'!$D$6&lt;0.75,'Commission Rate and Quota'!$D$21,IF(K401/'Commission Rate and Quota'!$D$6&lt;0.9,'Commission Rate and Quota'!$D$22,IF('Data (1 &amp; 2)'!K440/'Commission Rate and Quota'!$D$6&lt;1,'Commission Rate and Quota'!$D$23,IF('Data (1 &amp; 2)'!K440/'Commission Rate and Quota'!$D$6&lt;1.25,'Commission Rate and Quota'!$D$24,'Commission Rate and Quota'!$D$25))))),IF(K401/'Commission Rate and Quota'!$E$6&lt;0.5,'Commission Rate and Quota'!$E$20,IF(K401/'Commission Rate and Quota'!$E$6&lt;0.75,'Commission Rate and Quota'!$E$21,IF(K401/'Commission Rate and Quota'!$E$6&lt;0.9,'Commission Rate and Quota'!$E$22,IF(K401/'Commission Rate and Quota'!$E$6&lt;1,'Commission Rate and Quota'!$E$23,IF(K401/'Commission Rate and Quota'!$E$6&lt;1.25,'Commission Rate and Quota'!$E$24,'Commission Rate and Quota'!$E$25))))))</f>
        <v>0.05</v>
      </c>
      <c r="M401" s="34">
        <f t="shared" si="19"/>
        <v>926</v>
      </c>
    </row>
    <row r="402" spans="1:13" x14ac:dyDescent="0.25">
      <c r="A402" t="s">
        <v>51</v>
      </c>
      <c r="B402" s="30">
        <v>45688</v>
      </c>
      <c r="C402">
        <v>37707</v>
      </c>
      <c r="D402" s="31">
        <v>1527.9</v>
      </c>
      <c r="E402" s="31">
        <v>0</v>
      </c>
      <c r="F402" t="s">
        <v>33</v>
      </c>
      <c r="G402">
        <v>762668</v>
      </c>
      <c r="H402" t="s">
        <v>15</v>
      </c>
      <c r="I402" t="s">
        <v>34</v>
      </c>
      <c r="J402" t="s">
        <v>13</v>
      </c>
      <c r="K402" s="34">
        <f t="shared" si="20"/>
        <v>54322.76</v>
      </c>
      <c r="L402" s="29">
        <f>IF(I402="Product",IF(K402/'Commission Rate and Quota'!$D$6&lt;0.5,'Commission Rate and Quota'!$D$20,IF(K402/'Commission Rate and Quota'!$D$6&lt;0.75,'Commission Rate and Quota'!$D$21,IF(K402/'Commission Rate and Quota'!$D$6&lt;0.9,'Commission Rate and Quota'!$D$22,IF('Data (1 &amp; 2)'!K441/'Commission Rate and Quota'!$D$6&lt;1,'Commission Rate and Quota'!$D$23,IF('Data (1 &amp; 2)'!K441/'Commission Rate and Quota'!$D$6&lt;1.25,'Commission Rate and Quota'!$D$24,'Commission Rate and Quota'!$D$25))))),IF(K402/'Commission Rate and Quota'!$E$6&lt;0.5,'Commission Rate and Quota'!$E$20,IF(K402/'Commission Rate and Quota'!$E$6&lt;0.75,'Commission Rate and Quota'!$E$21,IF(K402/'Commission Rate and Quota'!$E$6&lt;0.9,'Commission Rate and Quota'!$E$22,IF(K402/'Commission Rate and Quota'!$E$6&lt;1,'Commission Rate and Quota'!$E$23,IF(K402/'Commission Rate and Quota'!$E$6&lt;1.25,'Commission Rate and Quota'!$E$24,'Commission Rate and Quota'!$E$25))))))</f>
        <v>0.05</v>
      </c>
      <c r="M402" s="34">
        <f t="shared" si="19"/>
        <v>76.39500000000001</v>
      </c>
    </row>
    <row r="403" spans="1:13" x14ac:dyDescent="0.25">
      <c r="A403" t="s">
        <v>52</v>
      </c>
      <c r="B403" s="30">
        <v>45690</v>
      </c>
      <c r="C403">
        <v>37707</v>
      </c>
      <c r="D403" s="31">
        <v>63364.56</v>
      </c>
      <c r="E403" s="31">
        <v>6531.56</v>
      </c>
      <c r="F403" t="s">
        <v>33</v>
      </c>
      <c r="G403">
        <v>762668</v>
      </c>
      <c r="H403" t="s">
        <v>15</v>
      </c>
      <c r="I403" t="s">
        <v>34</v>
      </c>
      <c r="J403" t="s">
        <v>13</v>
      </c>
      <c r="K403" s="34">
        <f t="shared" si="20"/>
        <v>117687.32</v>
      </c>
      <c r="L403" s="29">
        <f>IF(I403="Product",IF(K403/'Commission Rate and Quota'!$D$6&lt;0.5,'Commission Rate and Quota'!$D$20,IF(K403/'Commission Rate and Quota'!$D$6&lt;0.75,'Commission Rate and Quota'!$D$21,IF(K403/'Commission Rate and Quota'!$D$6&lt;0.9,'Commission Rate and Quota'!$D$22,IF('Data (1 &amp; 2)'!K442/'Commission Rate and Quota'!$D$6&lt;1,'Commission Rate and Quota'!$D$23,IF('Data (1 &amp; 2)'!K442/'Commission Rate and Quota'!$D$6&lt;1.25,'Commission Rate and Quota'!$D$24,'Commission Rate and Quota'!$D$25))))),IF(K403/'Commission Rate and Quota'!$E$6&lt;0.5,'Commission Rate and Quota'!$E$20,IF(K403/'Commission Rate and Quota'!$E$6&lt;0.75,'Commission Rate and Quota'!$E$21,IF(K403/'Commission Rate and Quota'!$E$6&lt;0.9,'Commission Rate and Quota'!$E$22,IF(K403/'Commission Rate and Quota'!$E$6&lt;1,'Commission Rate and Quota'!$E$23,IF(K403/'Commission Rate and Quota'!$E$6&lt;1.25,'Commission Rate and Quota'!$E$24,'Commission Rate and Quota'!$E$25))))))</f>
        <v>0.05</v>
      </c>
      <c r="M403" s="34">
        <f t="shared" si="19"/>
        <v>3168.2280000000001</v>
      </c>
    </row>
    <row r="404" spans="1:13" x14ac:dyDescent="0.25">
      <c r="A404" t="s">
        <v>52</v>
      </c>
      <c r="B404" s="30">
        <v>45690</v>
      </c>
      <c r="C404">
        <v>37707</v>
      </c>
      <c r="D404" s="31">
        <v>5227.59</v>
      </c>
      <c r="E404" s="31">
        <v>0</v>
      </c>
      <c r="F404" t="s">
        <v>33</v>
      </c>
      <c r="G404">
        <v>762668</v>
      </c>
      <c r="H404" t="s">
        <v>15</v>
      </c>
      <c r="I404" t="s">
        <v>34</v>
      </c>
      <c r="J404" t="s">
        <v>13</v>
      </c>
      <c r="K404" s="34">
        <f t="shared" si="20"/>
        <v>122914.91</v>
      </c>
      <c r="L404" s="29">
        <f>IF(I404="Product",IF(K404/'Commission Rate and Quota'!$D$6&lt;0.5,'Commission Rate and Quota'!$D$20,IF(K404/'Commission Rate and Quota'!$D$6&lt;0.75,'Commission Rate and Quota'!$D$21,IF(K404/'Commission Rate and Quota'!$D$6&lt;0.9,'Commission Rate and Quota'!$D$22,IF('Data (1 &amp; 2)'!K443/'Commission Rate and Quota'!$D$6&lt;1,'Commission Rate and Quota'!$D$23,IF('Data (1 &amp; 2)'!K443/'Commission Rate and Quota'!$D$6&lt;1.25,'Commission Rate and Quota'!$D$24,'Commission Rate and Quota'!$D$25))))),IF(K404/'Commission Rate and Quota'!$E$6&lt;0.5,'Commission Rate and Quota'!$E$20,IF(K404/'Commission Rate and Quota'!$E$6&lt;0.75,'Commission Rate and Quota'!$E$21,IF(K404/'Commission Rate and Quota'!$E$6&lt;0.9,'Commission Rate and Quota'!$E$22,IF(K404/'Commission Rate and Quota'!$E$6&lt;1,'Commission Rate and Quota'!$E$23,IF(K404/'Commission Rate and Quota'!$E$6&lt;1.25,'Commission Rate and Quota'!$E$24,'Commission Rate and Quota'!$E$25))))))</f>
        <v>0.05</v>
      </c>
      <c r="M404" s="34">
        <f t="shared" si="19"/>
        <v>261.37950000000001</v>
      </c>
    </row>
    <row r="405" spans="1:13" x14ac:dyDescent="0.25">
      <c r="A405" t="s">
        <v>258</v>
      </c>
      <c r="B405" s="30">
        <v>45702</v>
      </c>
      <c r="C405">
        <v>168699</v>
      </c>
      <c r="D405" s="31">
        <v>14175.36</v>
      </c>
      <c r="E405" s="31">
        <v>1848.96</v>
      </c>
      <c r="F405" t="s">
        <v>33</v>
      </c>
      <c r="G405">
        <v>762668</v>
      </c>
      <c r="H405" t="s">
        <v>15</v>
      </c>
      <c r="I405" t="s">
        <v>34</v>
      </c>
      <c r="J405" t="s">
        <v>13</v>
      </c>
      <c r="K405" s="34">
        <f t="shared" si="20"/>
        <v>137090.27000000002</v>
      </c>
      <c r="L405" s="29">
        <f>IF(I405="Product",IF(K405/'Commission Rate and Quota'!$D$6&lt;0.5,'Commission Rate and Quota'!$D$20,IF(K405/'Commission Rate and Quota'!$D$6&lt;0.75,'Commission Rate and Quota'!$D$21,IF(K405/'Commission Rate and Quota'!$D$6&lt;0.9,'Commission Rate and Quota'!$D$22,IF('Data (1 &amp; 2)'!K444/'Commission Rate and Quota'!$D$6&lt;1,'Commission Rate and Quota'!$D$23,IF('Data (1 &amp; 2)'!K444/'Commission Rate and Quota'!$D$6&lt;1.25,'Commission Rate and Quota'!$D$24,'Commission Rate and Quota'!$D$25))))),IF(K405/'Commission Rate and Quota'!$E$6&lt;0.5,'Commission Rate and Quota'!$E$20,IF(K405/'Commission Rate and Quota'!$E$6&lt;0.75,'Commission Rate and Quota'!$E$21,IF(K405/'Commission Rate and Quota'!$E$6&lt;0.9,'Commission Rate and Quota'!$E$22,IF(K405/'Commission Rate and Quota'!$E$6&lt;1,'Commission Rate and Quota'!$E$23,IF(K405/'Commission Rate and Quota'!$E$6&lt;1.25,'Commission Rate and Quota'!$E$24,'Commission Rate and Quota'!$E$25))))))</f>
        <v>0.05</v>
      </c>
      <c r="M405" s="34">
        <f t="shared" si="19"/>
        <v>708.76800000000003</v>
      </c>
    </row>
    <row r="406" spans="1:13" x14ac:dyDescent="0.25">
      <c r="A406" t="s">
        <v>258</v>
      </c>
      <c r="B406" s="30">
        <v>45702</v>
      </c>
      <c r="C406">
        <v>168699</v>
      </c>
      <c r="D406" s="31">
        <v>1169.46</v>
      </c>
      <c r="E406" s="31">
        <v>0</v>
      </c>
      <c r="F406" t="s">
        <v>33</v>
      </c>
      <c r="G406">
        <v>762668</v>
      </c>
      <c r="H406" t="s">
        <v>15</v>
      </c>
      <c r="I406" t="s">
        <v>34</v>
      </c>
      <c r="J406" t="s">
        <v>13</v>
      </c>
      <c r="K406" s="34">
        <f t="shared" si="20"/>
        <v>138259.73000000001</v>
      </c>
      <c r="L406" s="29">
        <f>IF(I406="Product",IF(K406/'Commission Rate and Quota'!$D$6&lt;0.5,'Commission Rate and Quota'!$D$20,IF(K406/'Commission Rate and Quota'!$D$6&lt;0.75,'Commission Rate and Quota'!$D$21,IF(K406/'Commission Rate and Quota'!$D$6&lt;0.9,'Commission Rate and Quota'!$D$22,IF('Data (1 &amp; 2)'!K445/'Commission Rate and Quota'!$D$6&lt;1,'Commission Rate and Quota'!$D$23,IF('Data (1 &amp; 2)'!K445/'Commission Rate and Quota'!$D$6&lt;1.25,'Commission Rate and Quota'!$D$24,'Commission Rate and Quota'!$D$25))))),IF(K406/'Commission Rate and Quota'!$E$6&lt;0.5,'Commission Rate and Quota'!$E$20,IF(K406/'Commission Rate and Quota'!$E$6&lt;0.75,'Commission Rate and Quota'!$E$21,IF(K406/'Commission Rate and Quota'!$E$6&lt;0.9,'Commission Rate and Quota'!$E$22,IF(K406/'Commission Rate and Quota'!$E$6&lt;1,'Commission Rate and Quota'!$E$23,IF(K406/'Commission Rate and Quota'!$E$6&lt;1.25,'Commission Rate and Quota'!$E$24,'Commission Rate and Quota'!$E$25))))))</f>
        <v>0.05</v>
      </c>
      <c r="M406" s="34">
        <f t="shared" si="19"/>
        <v>58.473000000000006</v>
      </c>
    </row>
    <row r="407" spans="1:13" x14ac:dyDescent="0.25">
      <c r="A407" t="s">
        <v>263</v>
      </c>
      <c r="B407" s="30">
        <v>45709</v>
      </c>
      <c r="C407">
        <v>169040</v>
      </c>
      <c r="D407" s="31">
        <v>6630</v>
      </c>
      <c r="E407" s="31">
        <v>663</v>
      </c>
      <c r="F407" t="s">
        <v>33</v>
      </c>
      <c r="G407">
        <v>762668</v>
      </c>
      <c r="H407" t="s">
        <v>15</v>
      </c>
      <c r="I407" t="s">
        <v>34</v>
      </c>
      <c r="J407" t="s">
        <v>13</v>
      </c>
      <c r="K407" s="34">
        <f t="shared" si="20"/>
        <v>144889.73000000001</v>
      </c>
      <c r="L407" s="29">
        <f>IF(I407="Product",IF(K407/'Commission Rate and Quota'!$D$6&lt;0.5,'Commission Rate and Quota'!$D$20,IF(K407/'Commission Rate and Quota'!$D$6&lt;0.75,'Commission Rate and Quota'!$D$21,IF(K407/'Commission Rate and Quota'!$D$6&lt;0.9,'Commission Rate and Quota'!$D$22,IF('Data (1 &amp; 2)'!K446/'Commission Rate and Quota'!$D$6&lt;1,'Commission Rate and Quota'!$D$23,IF('Data (1 &amp; 2)'!K446/'Commission Rate and Quota'!$D$6&lt;1.25,'Commission Rate and Quota'!$D$24,'Commission Rate and Quota'!$D$25))))),IF(K407/'Commission Rate and Quota'!$E$6&lt;0.5,'Commission Rate and Quota'!$E$20,IF(K407/'Commission Rate and Quota'!$E$6&lt;0.75,'Commission Rate and Quota'!$E$21,IF(K407/'Commission Rate and Quota'!$E$6&lt;0.9,'Commission Rate and Quota'!$E$22,IF(K407/'Commission Rate and Quota'!$E$6&lt;1,'Commission Rate and Quota'!$E$23,IF(K407/'Commission Rate and Quota'!$E$6&lt;1.25,'Commission Rate and Quota'!$E$24,'Commission Rate and Quota'!$E$25))))))</f>
        <v>0.05</v>
      </c>
      <c r="M407" s="34">
        <f t="shared" si="19"/>
        <v>331.5</v>
      </c>
    </row>
    <row r="408" spans="1:13" x14ac:dyDescent="0.25">
      <c r="A408" t="s">
        <v>263</v>
      </c>
      <c r="B408" s="30">
        <v>45709</v>
      </c>
      <c r="C408">
        <v>169040</v>
      </c>
      <c r="D408" s="31">
        <v>546.98</v>
      </c>
      <c r="E408" s="31">
        <v>0</v>
      </c>
      <c r="F408" t="s">
        <v>33</v>
      </c>
      <c r="G408">
        <v>762668</v>
      </c>
      <c r="H408" t="s">
        <v>15</v>
      </c>
      <c r="I408" t="s">
        <v>34</v>
      </c>
      <c r="J408" t="s">
        <v>13</v>
      </c>
      <c r="K408" s="34">
        <f t="shared" si="20"/>
        <v>145436.71000000002</v>
      </c>
      <c r="L408" s="29">
        <f>IF(I408="Product",IF(K408/'Commission Rate and Quota'!$D$6&lt;0.5,'Commission Rate and Quota'!$D$20,IF(K408/'Commission Rate and Quota'!$D$6&lt;0.75,'Commission Rate and Quota'!$D$21,IF(K408/'Commission Rate and Quota'!$D$6&lt;0.9,'Commission Rate and Quota'!$D$22,IF('Data (1 &amp; 2)'!K447/'Commission Rate and Quota'!$D$6&lt;1,'Commission Rate and Quota'!$D$23,IF('Data (1 &amp; 2)'!K447/'Commission Rate and Quota'!$D$6&lt;1.25,'Commission Rate and Quota'!$D$24,'Commission Rate and Quota'!$D$25))))),IF(K408/'Commission Rate and Quota'!$E$6&lt;0.5,'Commission Rate and Quota'!$E$20,IF(K408/'Commission Rate and Quota'!$E$6&lt;0.75,'Commission Rate and Quota'!$E$21,IF(K408/'Commission Rate and Quota'!$E$6&lt;0.9,'Commission Rate and Quota'!$E$22,IF(K408/'Commission Rate and Quota'!$E$6&lt;1,'Commission Rate and Quota'!$E$23,IF(K408/'Commission Rate and Quota'!$E$6&lt;1.25,'Commission Rate and Quota'!$E$24,'Commission Rate and Quota'!$E$25))))))</f>
        <v>0.05</v>
      </c>
      <c r="M408" s="34">
        <f t="shared" si="19"/>
        <v>27.349000000000004</v>
      </c>
    </row>
    <row r="409" spans="1:13" x14ac:dyDescent="0.25">
      <c r="A409" t="s">
        <v>74</v>
      </c>
      <c r="B409" s="30">
        <v>45715</v>
      </c>
      <c r="C409">
        <v>41359</v>
      </c>
      <c r="D409" s="31">
        <v>1616.89</v>
      </c>
      <c r="E409" s="31">
        <v>0</v>
      </c>
      <c r="F409" t="s">
        <v>33</v>
      </c>
      <c r="G409">
        <v>762668</v>
      </c>
      <c r="H409" t="s">
        <v>15</v>
      </c>
      <c r="I409" t="s">
        <v>34</v>
      </c>
      <c r="J409" t="s">
        <v>13</v>
      </c>
      <c r="K409" s="34">
        <f t="shared" si="20"/>
        <v>147053.60000000003</v>
      </c>
      <c r="L409" s="29">
        <f>IF(I409="Product",IF(K409/'Commission Rate and Quota'!$D$6&lt;0.5,'Commission Rate and Quota'!$D$20,IF(K409/'Commission Rate and Quota'!$D$6&lt;0.75,'Commission Rate and Quota'!$D$21,IF(K409/'Commission Rate and Quota'!$D$6&lt;0.9,'Commission Rate and Quota'!$D$22,IF('Data (1 &amp; 2)'!K448/'Commission Rate and Quota'!$D$6&lt;1,'Commission Rate and Quota'!$D$23,IF('Data (1 &amp; 2)'!K448/'Commission Rate and Quota'!$D$6&lt;1.25,'Commission Rate and Quota'!$D$24,'Commission Rate and Quota'!$D$25))))),IF(K409/'Commission Rate and Quota'!$E$6&lt;0.5,'Commission Rate and Quota'!$E$20,IF(K409/'Commission Rate and Quota'!$E$6&lt;0.75,'Commission Rate and Quota'!$E$21,IF(K409/'Commission Rate and Quota'!$E$6&lt;0.9,'Commission Rate and Quota'!$E$22,IF(K409/'Commission Rate and Quota'!$E$6&lt;1,'Commission Rate and Quota'!$E$23,IF(K409/'Commission Rate and Quota'!$E$6&lt;1.25,'Commission Rate and Quota'!$E$24,'Commission Rate and Quota'!$E$25))))))</f>
        <v>0.05</v>
      </c>
      <c r="M409" s="34">
        <f t="shared" si="19"/>
        <v>80.844500000000011</v>
      </c>
    </row>
    <row r="410" spans="1:13" x14ac:dyDescent="0.25">
      <c r="A410" t="s">
        <v>75</v>
      </c>
      <c r="B410" s="30">
        <v>45717</v>
      </c>
      <c r="C410">
        <v>41359</v>
      </c>
      <c r="D410" s="31">
        <v>121640</v>
      </c>
      <c r="E410" s="31">
        <v>12160</v>
      </c>
      <c r="F410" t="s">
        <v>33</v>
      </c>
      <c r="G410">
        <v>762668</v>
      </c>
      <c r="H410" t="s">
        <v>15</v>
      </c>
      <c r="I410" t="s">
        <v>34</v>
      </c>
      <c r="J410" t="s">
        <v>13</v>
      </c>
      <c r="K410" s="34">
        <f t="shared" si="20"/>
        <v>268693.60000000003</v>
      </c>
      <c r="L410" s="29">
        <f>IF(I410="Product",IF(K410/'Commission Rate and Quota'!$D$6&lt;0.5,'Commission Rate and Quota'!$D$20,IF(K410/'Commission Rate and Quota'!$D$6&lt;0.75,'Commission Rate and Quota'!$D$21,IF(K410/'Commission Rate and Quota'!$D$6&lt;0.9,'Commission Rate and Quota'!$D$22,IF('Data (1 &amp; 2)'!K449/'Commission Rate and Quota'!$D$6&lt;1,'Commission Rate and Quota'!$D$23,IF('Data (1 &amp; 2)'!K449/'Commission Rate and Quota'!$D$6&lt;1.25,'Commission Rate and Quota'!$D$24,'Commission Rate and Quota'!$D$25))))),IF(K410/'Commission Rate and Quota'!$E$6&lt;0.5,'Commission Rate and Quota'!$E$20,IF(K410/'Commission Rate and Quota'!$E$6&lt;0.75,'Commission Rate and Quota'!$E$21,IF(K410/'Commission Rate and Quota'!$E$6&lt;0.9,'Commission Rate and Quota'!$E$22,IF(K410/'Commission Rate and Quota'!$E$6&lt;1,'Commission Rate and Quota'!$E$23,IF(K410/'Commission Rate and Quota'!$E$6&lt;1.25,'Commission Rate and Quota'!$E$24,'Commission Rate and Quota'!$E$25))))))</f>
        <v>0.05</v>
      </c>
      <c r="M410" s="34">
        <f t="shared" si="19"/>
        <v>6082</v>
      </c>
    </row>
    <row r="411" spans="1:13" x14ac:dyDescent="0.25">
      <c r="A411" t="s">
        <v>75</v>
      </c>
      <c r="B411" s="30">
        <v>45717</v>
      </c>
      <c r="C411">
        <v>41359</v>
      </c>
      <c r="D411" s="31">
        <v>40580</v>
      </c>
      <c r="E411" s="31">
        <v>4060</v>
      </c>
      <c r="F411" t="s">
        <v>33</v>
      </c>
      <c r="G411">
        <v>762668</v>
      </c>
      <c r="H411" t="s">
        <v>15</v>
      </c>
      <c r="I411" t="s">
        <v>34</v>
      </c>
      <c r="J411" t="s">
        <v>13</v>
      </c>
      <c r="K411" s="34">
        <f t="shared" si="20"/>
        <v>309273.60000000003</v>
      </c>
      <c r="L411" s="29">
        <f>IF(I411="Product",IF(K411/'Commission Rate and Quota'!$D$6&lt;0.5,'Commission Rate and Quota'!$D$20,IF(K411/'Commission Rate and Quota'!$D$6&lt;0.75,'Commission Rate and Quota'!$D$21,IF(K411/'Commission Rate and Quota'!$D$6&lt;0.9,'Commission Rate and Quota'!$D$22,IF('Data (1 &amp; 2)'!K450/'Commission Rate and Quota'!$D$6&lt;1,'Commission Rate and Quota'!$D$23,IF('Data (1 &amp; 2)'!K450/'Commission Rate and Quota'!$D$6&lt;1.25,'Commission Rate and Quota'!$D$24,'Commission Rate and Quota'!$D$25))))),IF(K411/'Commission Rate and Quota'!$E$6&lt;0.5,'Commission Rate and Quota'!$E$20,IF(K411/'Commission Rate and Quota'!$E$6&lt;0.75,'Commission Rate and Quota'!$E$21,IF(K411/'Commission Rate and Quota'!$E$6&lt;0.9,'Commission Rate and Quota'!$E$22,IF(K411/'Commission Rate and Quota'!$E$6&lt;1,'Commission Rate and Quota'!$E$23,IF(K411/'Commission Rate and Quota'!$E$6&lt;1.25,'Commission Rate and Quota'!$E$24,'Commission Rate and Quota'!$E$25))))))</f>
        <v>0.05</v>
      </c>
      <c r="M411" s="34">
        <f t="shared" si="19"/>
        <v>2029</v>
      </c>
    </row>
    <row r="412" spans="1:13" x14ac:dyDescent="0.25">
      <c r="A412" t="s">
        <v>75</v>
      </c>
      <c r="B412" s="30">
        <v>45717</v>
      </c>
      <c r="C412">
        <v>41359</v>
      </c>
      <c r="D412" s="31">
        <v>10000</v>
      </c>
      <c r="E412" s="31">
        <v>721.65</v>
      </c>
      <c r="F412" t="s">
        <v>33</v>
      </c>
      <c r="G412">
        <v>762668</v>
      </c>
      <c r="H412" t="s">
        <v>15</v>
      </c>
      <c r="I412" t="s">
        <v>34</v>
      </c>
      <c r="J412" t="s">
        <v>13</v>
      </c>
      <c r="K412" s="34">
        <f t="shared" si="20"/>
        <v>319273.60000000003</v>
      </c>
      <c r="L412" s="29">
        <f>IF(I412="Product",IF(K412/'Commission Rate and Quota'!$D$6&lt;0.5,'Commission Rate and Quota'!$D$20,IF(K412/'Commission Rate and Quota'!$D$6&lt;0.75,'Commission Rate and Quota'!$D$21,IF(K412/'Commission Rate and Quota'!$D$6&lt;0.9,'Commission Rate and Quota'!$D$22,IF('Data (1 &amp; 2)'!K451/'Commission Rate and Quota'!$D$6&lt;1,'Commission Rate and Quota'!$D$23,IF('Data (1 &amp; 2)'!K451/'Commission Rate and Quota'!$D$6&lt;1.25,'Commission Rate and Quota'!$D$24,'Commission Rate and Quota'!$D$25))))),IF(K412/'Commission Rate and Quota'!$E$6&lt;0.5,'Commission Rate and Quota'!$E$20,IF(K412/'Commission Rate and Quota'!$E$6&lt;0.75,'Commission Rate and Quota'!$E$21,IF(K412/'Commission Rate and Quota'!$E$6&lt;0.9,'Commission Rate and Quota'!$E$22,IF(K412/'Commission Rate and Quota'!$E$6&lt;1,'Commission Rate and Quota'!$E$23,IF(K412/'Commission Rate and Quota'!$E$6&lt;1.25,'Commission Rate and Quota'!$E$24,'Commission Rate and Quota'!$E$25))))))</f>
        <v>0.05</v>
      </c>
      <c r="M412" s="34">
        <f t="shared" si="19"/>
        <v>500</v>
      </c>
    </row>
    <row r="413" spans="1:13" x14ac:dyDescent="0.25">
      <c r="A413" t="s">
        <v>75</v>
      </c>
      <c r="B413" s="30">
        <v>45717</v>
      </c>
      <c r="C413">
        <v>41359</v>
      </c>
      <c r="D413" s="31">
        <v>14208.15</v>
      </c>
      <c r="E413" s="31">
        <v>0</v>
      </c>
      <c r="F413" t="s">
        <v>33</v>
      </c>
      <c r="G413">
        <v>762668</v>
      </c>
      <c r="H413" t="s">
        <v>15</v>
      </c>
      <c r="I413" t="s">
        <v>34</v>
      </c>
      <c r="J413" t="s">
        <v>13</v>
      </c>
      <c r="K413" s="34">
        <f t="shared" si="20"/>
        <v>333481.75000000006</v>
      </c>
      <c r="L413" s="29">
        <f>IF(I413="Product",IF(K413/'Commission Rate and Quota'!$D$6&lt;0.5,'Commission Rate and Quota'!$D$20,IF(K413/'Commission Rate and Quota'!$D$6&lt;0.75,'Commission Rate and Quota'!$D$21,IF(K413/'Commission Rate and Quota'!$D$6&lt;0.9,'Commission Rate and Quota'!$D$22,IF('Data (1 &amp; 2)'!K452/'Commission Rate and Quota'!$D$6&lt;1,'Commission Rate and Quota'!$D$23,IF('Data (1 &amp; 2)'!K452/'Commission Rate and Quota'!$D$6&lt;1.25,'Commission Rate and Quota'!$D$24,'Commission Rate and Quota'!$D$25))))),IF(K413/'Commission Rate and Quota'!$E$6&lt;0.5,'Commission Rate and Quota'!$E$20,IF(K413/'Commission Rate and Quota'!$E$6&lt;0.75,'Commission Rate and Quota'!$E$21,IF(K413/'Commission Rate and Quota'!$E$6&lt;0.9,'Commission Rate and Quota'!$E$22,IF(K413/'Commission Rate and Quota'!$E$6&lt;1,'Commission Rate and Quota'!$E$23,IF(K413/'Commission Rate and Quota'!$E$6&lt;1.25,'Commission Rate and Quota'!$E$24,'Commission Rate and Quota'!$E$25))))))</f>
        <v>0.05</v>
      </c>
      <c r="M413" s="34">
        <f t="shared" si="19"/>
        <v>710.40750000000003</v>
      </c>
    </row>
    <row r="414" spans="1:13" x14ac:dyDescent="0.25">
      <c r="A414" t="s">
        <v>259</v>
      </c>
      <c r="B414" s="30">
        <v>45717</v>
      </c>
      <c r="C414">
        <v>168699</v>
      </c>
      <c r="D414" s="31">
        <v>16150</v>
      </c>
      <c r="E414" s="31">
        <v>2550</v>
      </c>
      <c r="F414" t="s">
        <v>33</v>
      </c>
      <c r="G414">
        <v>762668</v>
      </c>
      <c r="H414" t="s">
        <v>15</v>
      </c>
      <c r="I414" t="s">
        <v>34</v>
      </c>
      <c r="J414" t="s">
        <v>13</v>
      </c>
      <c r="K414" s="34">
        <f t="shared" si="20"/>
        <v>349631.75000000006</v>
      </c>
      <c r="L414" s="29">
        <f>IF(I414="Product",IF(K414/'Commission Rate and Quota'!$D$6&lt;0.5,'Commission Rate and Quota'!$D$20,IF(K414/'Commission Rate and Quota'!$D$6&lt;0.75,'Commission Rate and Quota'!$D$21,IF(K414/'Commission Rate and Quota'!$D$6&lt;0.9,'Commission Rate and Quota'!$D$22,IF('Data (1 &amp; 2)'!K453/'Commission Rate and Quota'!$D$6&lt;1,'Commission Rate and Quota'!$D$23,IF('Data (1 &amp; 2)'!K453/'Commission Rate and Quota'!$D$6&lt;1.25,'Commission Rate and Quota'!$D$24,'Commission Rate and Quota'!$D$25))))),IF(K414/'Commission Rate and Quota'!$E$6&lt;0.5,'Commission Rate and Quota'!$E$20,IF(K414/'Commission Rate and Quota'!$E$6&lt;0.75,'Commission Rate and Quota'!$E$21,IF(K414/'Commission Rate and Quota'!$E$6&lt;0.9,'Commission Rate and Quota'!$E$22,IF(K414/'Commission Rate and Quota'!$E$6&lt;1,'Commission Rate and Quota'!$E$23,IF(K414/'Commission Rate and Quota'!$E$6&lt;1.25,'Commission Rate and Quota'!$E$24,'Commission Rate and Quota'!$E$25))))))</f>
        <v>0.05</v>
      </c>
      <c r="M414" s="34">
        <f t="shared" si="19"/>
        <v>807.5</v>
      </c>
    </row>
    <row r="415" spans="1:13" x14ac:dyDescent="0.25">
      <c r="A415" t="s">
        <v>259</v>
      </c>
      <c r="B415" s="30">
        <v>45717</v>
      </c>
      <c r="C415">
        <v>168699</v>
      </c>
      <c r="D415" s="31">
        <v>1332.38</v>
      </c>
      <c r="E415" s="31">
        <v>0</v>
      </c>
      <c r="F415" t="s">
        <v>33</v>
      </c>
      <c r="G415">
        <v>762668</v>
      </c>
      <c r="H415" t="s">
        <v>15</v>
      </c>
      <c r="I415" t="s">
        <v>34</v>
      </c>
      <c r="J415" t="s">
        <v>13</v>
      </c>
      <c r="K415" s="34">
        <f t="shared" si="20"/>
        <v>350964.13000000006</v>
      </c>
      <c r="L415" s="29">
        <f>IF(I415="Product",IF(K415/'Commission Rate and Quota'!$D$6&lt;0.5,'Commission Rate and Quota'!$D$20,IF(K415/'Commission Rate and Quota'!$D$6&lt;0.75,'Commission Rate and Quota'!$D$21,IF(K415/'Commission Rate and Quota'!$D$6&lt;0.9,'Commission Rate and Quota'!$D$22,IF('Data (1 &amp; 2)'!K454/'Commission Rate and Quota'!$D$6&lt;1,'Commission Rate and Quota'!$D$23,IF('Data (1 &amp; 2)'!K454/'Commission Rate and Quota'!$D$6&lt;1.25,'Commission Rate and Quota'!$D$24,'Commission Rate and Quota'!$D$25))))),IF(K415/'Commission Rate and Quota'!$E$6&lt;0.5,'Commission Rate and Quota'!$E$20,IF(K415/'Commission Rate and Quota'!$E$6&lt;0.75,'Commission Rate and Quota'!$E$21,IF(K415/'Commission Rate and Quota'!$E$6&lt;0.9,'Commission Rate and Quota'!$E$22,IF(K415/'Commission Rate and Quota'!$E$6&lt;1,'Commission Rate and Quota'!$E$23,IF(K415/'Commission Rate and Quota'!$E$6&lt;1.25,'Commission Rate and Quota'!$E$24,'Commission Rate and Quota'!$E$25))))))</f>
        <v>0.05</v>
      </c>
      <c r="M415" s="34">
        <f t="shared" si="19"/>
        <v>66.619000000000014</v>
      </c>
    </row>
    <row r="416" spans="1:13" x14ac:dyDescent="0.25">
      <c r="A416" t="s">
        <v>303</v>
      </c>
      <c r="B416" s="30">
        <v>45723</v>
      </c>
      <c r="C416">
        <v>462695</v>
      </c>
      <c r="D416" s="31">
        <v>3123.6</v>
      </c>
      <c r="E416" s="31">
        <v>423.6</v>
      </c>
      <c r="F416" t="s">
        <v>33</v>
      </c>
      <c r="G416">
        <v>762668</v>
      </c>
      <c r="H416" t="s">
        <v>15</v>
      </c>
      <c r="I416" t="s">
        <v>34</v>
      </c>
      <c r="J416" t="s">
        <v>13</v>
      </c>
      <c r="K416" s="34">
        <f t="shared" si="20"/>
        <v>354087.73000000004</v>
      </c>
      <c r="L416" s="29">
        <f>IF(I416="Product",IF(K416/'Commission Rate and Quota'!$D$6&lt;0.5,'Commission Rate and Quota'!$D$20,IF(K416/'Commission Rate and Quota'!$D$6&lt;0.75,'Commission Rate and Quota'!$D$21,IF(K416/'Commission Rate and Quota'!$D$6&lt;0.9,'Commission Rate and Quota'!$D$22,IF('Data (1 &amp; 2)'!K455/'Commission Rate and Quota'!$D$6&lt;1,'Commission Rate and Quota'!$D$23,IF('Data (1 &amp; 2)'!K455/'Commission Rate and Quota'!$D$6&lt;1.25,'Commission Rate and Quota'!$D$24,'Commission Rate and Quota'!$D$25))))),IF(K416/'Commission Rate and Quota'!$E$6&lt;0.5,'Commission Rate and Quota'!$E$20,IF(K416/'Commission Rate and Quota'!$E$6&lt;0.75,'Commission Rate and Quota'!$E$21,IF(K416/'Commission Rate and Quota'!$E$6&lt;0.9,'Commission Rate and Quota'!$E$22,IF(K416/'Commission Rate and Quota'!$E$6&lt;1,'Commission Rate and Quota'!$E$23,IF(K416/'Commission Rate and Quota'!$E$6&lt;1.25,'Commission Rate and Quota'!$E$24,'Commission Rate and Quota'!$E$25))))))</f>
        <v>0.05</v>
      </c>
      <c r="M416" s="34">
        <f t="shared" si="19"/>
        <v>156.18</v>
      </c>
    </row>
    <row r="417" spans="1:13" x14ac:dyDescent="0.25">
      <c r="A417" t="s">
        <v>303</v>
      </c>
      <c r="B417" s="30">
        <v>45723</v>
      </c>
      <c r="C417">
        <v>462695</v>
      </c>
      <c r="D417" s="31">
        <v>338.83</v>
      </c>
      <c r="E417" s="31">
        <v>50.83</v>
      </c>
      <c r="F417" t="s">
        <v>33</v>
      </c>
      <c r="G417">
        <v>762668</v>
      </c>
      <c r="H417" t="s">
        <v>15</v>
      </c>
      <c r="I417" t="s">
        <v>34</v>
      </c>
      <c r="J417" t="s">
        <v>13</v>
      </c>
      <c r="K417" s="34">
        <f t="shared" si="20"/>
        <v>354426.56000000006</v>
      </c>
      <c r="L417" s="29">
        <f>IF(I417="Product",IF(K417/'Commission Rate and Quota'!$D$6&lt;0.5,'Commission Rate and Quota'!$D$20,IF(K417/'Commission Rate and Quota'!$D$6&lt;0.75,'Commission Rate and Quota'!$D$21,IF(K417/'Commission Rate and Quota'!$D$6&lt;0.9,'Commission Rate and Quota'!$D$22,IF('Data (1 &amp; 2)'!K456/'Commission Rate and Quota'!$D$6&lt;1,'Commission Rate and Quota'!$D$23,IF('Data (1 &amp; 2)'!K456/'Commission Rate and Quota'!$D$6&lt;1.25,'Commission Rate and Quota'!$D$24,'Commission Rate and Quota'!$D$25))))),IF(K417/'Commission Rate and Quota'!$E$6&lt;0.5,'Commission Rate and Quota'!$E$20,IF(K417/'Commission Rate and Quota'!$E$6&lt;0.75,'Commission Rate and Quota'!$E$21,IF(K417/'Commission Rate and Quota'!$E$6&lt;0.9,'Commission Rate and Quota'!$E$22,IF(K417/'Commission Rate and Quota'!$E$6&lt;1,'Commission Rate and Quota'!$E$23,IF(K417/'Commission Rate and Quota'!$E$6&lt;1.25,'Commission Rate and Quota'!$E$24,'Commission Rate and Quota'!$E$25))))))</f>
        <v>0.05</v>
      </c>
      <c r="M417" s="34">
        <f t="shared" si="19"/>
        <v>16.941500000000001</v>
      </c>
    </row>
    <row r="418" spans="1:13" x14ac:dyDescent="0.25">
      <c r="A418" t="s">
        <v>303</v>
      </c>
      <c r="B418" s="30">
        <v>45723</v>
      </c>
      <c r="C418">
        <v>462695</v>
      </c>
      <c r="D418" s="31">
        <v>261.18</v>
      </c>
      <c r="E418" s="31">
        <v>0</v>
      </c>
      <c r="F418" t="s">
        <v>33</v>
      </c>
      <c r="G418">
        <v>762668</v>
      </c>
      <c r="H418" t="s">
        <v>15</v>
      </c>
      <c r="I418" t="s">
        <v>34</v>
      </c>
      <c r="J418" t="s">
        <v>13</v>
      </c>
      <c r="K418" s="34">
        <f t="shared" si="20"/>
        <v>354687.74000000005</v>
      </c>
      <c r="L418" s="29">
        <f>IF(I418="Product",IF(K418/'Commission Rate and Quota'!$D$6&lt;0.5,'Commission Rate and Quota'!$D$20,IF(K418/'Commission Rate and Quota'!$D$6&lt;0.75,'Commission Rate and Quota'!$D$21,IF(K418/'Commission Rate and Quota'!$D$6&lt;0.9,'Commission Rate and Quota'!$D$22,IF('Data (1 &amp; 2)'!K457/'Commission Rate and Quota'!$D$6&lt;1,'Commission Rate and Quota'!$D$23,IF('Data (1 &amp; 2)'!K457/'Commission Rate and Quota'!$D$6&lt;1.25,'Commission Rate and Quota'!$D$24,'Commission Rate and Quota'!$D$25))))),IF(K418/'Commission Rate and Quota'!$E$6&lt;0.5,'Commission Rate and Quota'!$E$20,IF(K418/'Commission Rate and Quota'!$E$6&lt;0.75,'Commission Rate and Quota'!$E$21,IF(K418/'Commission Rate and Quota'!$E$6&lt;0.9,'Commission Rate and Quota'!$E$22,IF(K418/'Commission Rate and Quota'!$E$6&lt;1,'Commission Rate and Quota'!$E$23,IF(K418/'Commission Rate and Quota'!$E$6&lt;1.25,'Commission Rate and Quota'!$E$24,'Commission Rate and Quota'!$E$25))))))</f>
        <v>0.05</v>
      </c>
      <c r="M418" s="34">
        <f t="shared" si="19"/>
        <v>13.059000000000001</v>
      </c>
    </row>
    <row r="419" spans="1:13" x14ac:dyDescent="0.25">
      <c r="A419" t="s">
        <v>268</v>
      </c>
      <c r="B419" s="30">
        <v>45728</v>
      </c>
      <c r="C419">
        <v>170417</v>
      </c>
      <c r="D419" s="31">
        <v>5648</v>
      </c>
      <c r="E419" s="31">
        <v>564.79999999999995</v>
      </c>
      <c r="F419" t="s">
        <v>33</v>
      </c>
      <c r="G419">
        <v>762668</v>
      </c>
      <c r="H419" t="s">
        <v>15</v>
      </c>
      <c r="I419" t="s">
        <v>34</v>
      </c>
      <c r="J419" t="s">
        <v>13</v>
      </c>
      <c r="K419" s="34">
        <f t="shared" si="20"/>
        <v>360335.74000000005</v>
      </c>
      <c r="L419" s="29">
        <f>IF(I419="Product",IF(K419/'Commission Rate and Quota'!$D$6&lt;0.5,'Commission Rate and Quota'!$D$20,IF(K419/'Commission Rate and Quota'!$D$6&lt;0.75,'Commission Rate and Quota'!$D$21,IF(K419/'Commission Rate and Quota'!$D$6&lt;0.9,'Commission Rate and Quota'!$D$22,IF('Data (1 &amp; 2)'!K458/'Commission Rate and Quota'!$D$6&lt;1,'Commission Rate and Quota'!$D$23,IF('Data (1 &amp; 2)'!K458/'Commission Rate and Quota'!$D$6&lt;1.25,'Commission Rate and Quota'!$D$24,'Commission Rate and Quota'!$D$25))))),IF(K419/'Commission Rate and Quota'!$E$6&lt;0.5,'Commission Rate and Quota'!$E$20,IF(K419/'Commission Rate and Quota'!$E$6&lt;0.75,'Commission Rate and Quota'!$E$21,IF(K419/'Commission Rate and Quota'!$E$6&lt;0.9,'Commission Rate and Quota'!$E$22,IF(K419/'Commission Rate and Quota'!$E$6&lt;1,'Commission Rate and Quota'!$E$23,IF(K419/'Commission Rate and Quota'!$E$6&lt;1.25,'Commission Rate and Quota'!$E$24,'Commission Rate and Quota'!$E$25))))))</f>
        <v>0.05</v>
      </c>
      <c r="M419" s="34">
        <f t="shared" si="19"/>
        <v>282.40000000000003</v>
      </c>
    </row>
    <row r="420" spans="1:13" x14ac:dyDescent="0.25">
      <c r="A420" t="s">
        <v>268</v>
      </c>
      <c r="B420" s="30">
        <v>45728</v>
      </c>
      <c r="C420">
        <v>170417</v>
      </c>
      <c r="D420" s="31">
        <v>465.96</v>
      </c>
      <c r="E420" s="31">
        <v>0</v>
      </c>
      <c r="F420" t="s">
        <v>33</v>
      </c>
      <c r="G420">
        <v>762668</v>
      </c>
      <c r="H420" t="s">
        <v>15</v>
      </c>
      <c r="I420" t="s">
        <v>34</v>
      </c>
      <c r="J420" t="s">
        <v>13</v>
      </c>
      <c r="K420" s="34">
        <f t="shared" si="20"/>
        <v>360801.70000000007</v>
      </c>
      <c r="L420" s="29">
        <f>IF(I420="Product",IF(K420/'Commission Rate and Quota'!$D$6&lt;0.5,'Commission Rate and Quota'!$D$20,IF(K420/'Commission Rate and Quota'!$D$6&lt;0.75,'Commission Rate and Quota'!$D$21,IF(K420/'Commission Rate and Quota'!$D$6&lt;0.9,'Commission Rate and Quota'!$D$22,IF('Data (1 &amp; 2)'!K459/'Commission Rate and Quota'!$D$6&lt;1,'Commission Rate and Quota'!$D$23,IF('Data (1 &amp; 2)'!K459/'Commission Rate and Quota'!$D$6&lt;1.25,'Commission Rate and Quota'!$D$24,'Commission Rate and Quota'!$D$25))))),IF(K420/'Commission Rate and Quota'!$E$6&lt;0.5,'Commission Rate and Quota'!$E$20,IF(K420/'Commission Rate and Quota'!$E$6&lt;0.75,'Commission Rate and Quota'!$E$21,IF(K420/'Commission Rate and Quota'!$E$6&lt;0.9,'Commission Rate and Quota'!$E$22,IF(K420/'Commission Rate and Quota'!$E$6&lt;1,'Commission Rate and Quota'!$E$23,IF(K420/'Commission Rate and Quota'!$E$6&lt;1.25,'Commission Rate and Quota'!$E$24,'Commission Rate and Quota'!$E$25))))))</f>
        <v>0.05</v>
      </c>
      <c r="M420" s="34">
        <f t="shared" si="19"/>
        <v>23.298000000000002</v>
      </c>
    </row>
    <row r="421" spans="1:13" x14ac:dyDescent="0.25">
      <c r="A421" t="s">
        <v>39</v>
      </c>
      <c r="B421" s="30">
        <v>45732</v>
      </c>
      <c r="C421">
        <v>32783</v>
      </c>
      <c r="D421" s="31">
        <v>4620</v>
      </c>
      <c r="E421" s="31">
        <v>0</v>
      </c>
      <c r="F421" t="s">
        <v>33</v>
      </c>
      <c r="G421">
        <v>762668</v>
      </c>
      <c r="H421" t="s">
        <v>15</v>
      </c>
      <c r="I421" t="s">
        <v>34</v>
      </c>
      <c r="J421" t="s">
        <v>13</v>
      </c>
      <c r="K421" s="34">
        <f t="shared" ref="K421:K452" si="21">K420+D421</f>
        <v>365421.70000000007</v>
      </c>
      <c r="L421" s="29">
        <f>IF(I421="Product",IF(K421/'Commission Rate and Quota'!$D$6&lt;0.5,'Commission Rate and Quota'!$D$20,IF(K421/'Commission Rate and Quota'!$D$6&lt;0.75,'Commission Rate and Quota'!$D$21,IF(K421/'Commission Rate and Quota'!$D$6&lt;0.9,'Commission Rate and Quota'!$D$22,IF('Data (1 &amp; 2)'!K460/'Commission Rate and Quota'!$D$6&lt;1,'Commission Rate and Quota'!$D$23,IF('Data (1 &amp; 2)'!K460/'Commission Rate and Quota'!$D$6&lt;1.25,'Commission Rate and Quota'!$D$24,'Commission Rate and Quota'!$D$25))))),IF(K421/'Commission Rate and Quota'!$E$6&lt;0.5,'Commission Rate and Quota'!$E$20,IF(K421/'Commission Rate and Quota'!$E$6&lt;0.75,'Commission Rate and Quota'!$E$21,IF(K421/'Commission Rate and Quota'!$E$6&lt;0.9,'Commission Rate and Quota'!$E$22,IF(K421/'Commission Rate and Quota'!$E$6&lt;1,'Commission Rate and Quota'!$E$23,IF(K421/'Commission Rate and Quota'!$E$6&lt;1.25,'Commission Rate and Quota'!$E$24,'Commission Rate and Quota'!$E$25))))))</f>
        <v>0.05</v>
      </c>
      <c r="M421" s="34">
        <f t="shared" si="19"/>
        <v>231</v>
      </c>
    </row>
    <row r="422" spans="1:13" x14ac:dyDescent="0.25">
      <c r="A422" t="s">
        <v>76</v>
      </c>
      <c r="B422" s="30">
        <v>45738</v>
      </c>
      <c r="C422">
        <v>41359</v>
      </c>
      <c r="D422" s="31">
        <v>1490.56</v>
      </c>
      <c r="E422" s="31">
        <v>0</v>
      </c>
      <c r="F422" t="s">
        <v>33</v>
      </c>
      <c r="G422">
        <v>762668</v>
      </c>
      <c r="H422" t="s">
        <v>15</v>
      </c>
      <c r="I422" t="s">
        <v>34</v>
      </c>
      <c r="J422" t="s">
        <v>13</v>
      </c>
      <c r="K422" s="34">
        <f t="shared" si="21"/>
        <v>366912.26000000007</v>
      </c>
      <c r="L422" s="29">
        <f>IF(I422="Product",IF(K422/'Commission Rate and Quota'!$D$6&lt;0.5,'Commission Rate and Quota'!$D$20,IF(K422/'Commission Rate and Quota'!$D$6&lt;0.75,'Commission Rate and Quota'!$D$21,IF(K422/'Commission Rate and Quota'!$D$6&lt;0.9,'Commission Rate and Quota'!$D$22,IF('Data (1 &amp; 2)'!K461/'Commission Rate and Quota'!$D$6&lt;1,'Commission Rate and Quota'!$D$23,IF('Data (1 &amp; 2)'!K461/'Commission Rate and Quota'!$D$6&lt;1.25,'Commission Rate and Quota'!$D$24,'Commission Rate and Quota'!$D$25))))),IF(K422/'Commission Rate and Quota'!$E$6&lt;0.5,'Commission Rate and Quota'!$E$20,IF(K422/'Commission Rate and Quota'!$E$6&lt;0.75,'Commission Rate and Quota'!$E$21,IF(K422/'Commission Rate and Quota'!$E$6&lt;0.9,'Commission Rate and Quota'!$E$22,IF(K422/'Commission Rate and Quota'!$E$6&lt;1,'Commission Rate and Quota'!$E$23,IF(K422/'Commission Rate and Quota'!$E$6&lt;1.25,'Commission Rate and Quota'!$E$24,'Commission Rate and Quota'!$E$25))))))</f>
        <v>0.05</v>
      </c>
      <c r="M422" s="34">
        <f t="shared" si="19"/>
        <v>74.528000000000006</v>
      </c>
    </row>
    <row r="423" spans="1:13" x14ac:dyDescent="0.25">
      <c r="A423" t="s">
        <v>77</v>
      </c>
      <c r="B423" s="30">
        <v>45742</v>
      </c>
      <c r="C423">
        <v>41359</v>
      </c>
      <c r="D423" s="31">
        <v>747</v>
      </c>
      <c r="E423" s="31">
        <v>0</v>
      </c>
      <c r="F423" t="s">
        <v>33</v>
      </c>
      <c r="G423">
        <v>762668</v>
      </c>
      <c r="H423" t="s">
        <v>15</v>
      </c>
      <c r="I423" t="s">
        <v>34</v>
      </c>
      <c r="J423" t="s">
        <v>13</v>
      </c>
      <c r="K423" s="34">
        <f t="shared" si="21"/>
        <v>367659.26000000007</v>
      </c>
      <c r="L423" s="29">
        <f>IF(I423="Product",IF(K423/'Commission Rate and Quota'!$D$6&lt;0.5,'Commission Rate and Quota'!$D$20,IF(K423/'Commission Rate and Quota'!$D$6&lt;0.75,'Commission Rate and Quota'!$D$21,IF(K423/'Commission Rate and Quota'!$D$6&lt;0.9,'Commission Rate and Quota'!$D$22,IF('Data (1 &amp; 2)'!K462/'Commission Rate and Quota'!$D$6&lt;1,'Commission Rate and Quota'!$D$23,IF('Data (1 &amp; 2)'!K462/'Commission Rate and Quota'!$D$6&lt;1.25,'Commission Rate and Quota'!$D$24,'Commission Rate and Quota'!$D$25))))),IF(K423/'Commission Rate and Quota'!$E$6&lt;0.5,'Commission Rate and Quota'!$E$20,IF(K423/'Commission Rate and Quota'!$E$6&lt;0.75,'Commission Rate and Quota'!$E$21,IF(K423/'Commission Rate and Quota'!$E$6&lt;0.9,'Commission Rate and Quota'!$E$22,IF(K423/'Commission Rate and Quota'!$E$6&lt;1,'Commission Rate and Quota'!$E$23,IF(K423/'Commission Rate and Quota'!$E$6&lt;1.25,'Commission Rate and Quota'!$E$24,'Commission Rate and Quota'!$E$25))))))</f>
        <v>0.05</v>
      </c>
      <c r="M423" s="34">
        <f t="shared" si="19"/>
        <v>37.35</v>
      </c>
    </row>
    <row r="424" spans="1:13" x14ac:dyDescent="0.25">
      <c r="A424" t="s">
        <v>68</v>
      </c>
      <c r="B424" s="30">
        <v>45743</v>
      </c>
      <c r="C424">
        <v>41318</v>
      </c>
      <c r="D424" s="31">
        <v>420</v>
      </c>
      <c r="E424" s="31">
        <v>189</v>
      </c>
      <c r="F424" t="s">
        <v>33</v>
      </c>
      <c r="G424">
        <v>762668</v>
      </c>
      <c r="H424" t="s">
        <v>15</v>
      </c>
      <c r="I424" t="s">
        <v>34</v>
      </c>
      <c r="J424" t="s">
        <v>13</v>
      </c>
      <c r="K424" s="34">
        <f t="shared" si="21"/>
        <v>368079.26000000007</v>
      </c>
      <c r="L424" s="29">
        <f>IF(I424="Product",IF(K424/'Commission Rate and Quota'!$D$6&lt;0.5,'Commission Rate and Quota'!$D$20,IF(K424/'Commission Rate and Quota'!$D$6&lt;0.75,'Commission Rate and Quota'!$D$21,IF(K424/'Commission Rate and Quota'!$D$6&lt;0.9,'Commission Rate and Quota'!$D$22,IF('Data (1 &amp; 2)'!K463/'Commission Rate and Quota'!$D$6&lt;1,'Commission Rate and Quota'!$D$23,IF('Data (1 &amp; 2)'!K463/'Commission Rate and Quota'!$D$6&lt;1.25,'Commission Rate and Quota'!$D$24,'Commission Rate and Quota'!$D$25))))),IF(K424/'Commission Rate and Quota'!$E$6&lt;0.5,'Commission Rate and Quota'!$E$20,IF(K424/'Commission Rate and Quota'!$E$6&lt;0.75,'Commission Rate and Quota'!$E$21,IF(K424/'Commission Rate and Quota'!$E$6&lt;0.9,'Commission Rate and Quota'!$E$22,IF(K424/'Commission Rate and Quota'!$E$6&lt;1,'Commission Rate and Quota'!$E$23,IF(K424/'Commission Rate and Quota'!$E$6&lt;1.25,'Commission Rate and Quota'!$E$24,'Commission Rate and Quota'!$E$25))))))</f>
        <v>0.05</v>
      </c>
      <c r="M424" s="34">
        <f t="shared" si="19"/>
        <v>21</v>
      </c>
    </row>
    <row r="425" spans="1:13" x14ac:dyDescent="0.25">
      <c r="A425" t="s">
        <v>68</v>
      </c>
      <c r="B425" s="30">
        <v>45743</v>
      </c>
      <c r="C425">
        <v>41318</v>
      </c>
      <c r="D425" s="31">
        <v>27.72</v>
      </c>
      <c r="E425" s="31">
        <v>0</v>
      </c>
      <c r="F425" t="s">
        <v>33</v>
      </c>
      <c r="G425">
        <v>762668</v>
      </c>
      <c r="H425" t="s">
        <v>15</v>
      </c>
      <c r="I425" t="s">
        <v>34</v>
      </c>
      <c r="J425" t="s">
        <v>13</v>
      </c>
      <c r="K425" s="34">
        <f t="shared" si="21"/>
        <v>368106.98000000004</v>
      </c>
      <c r="L425" s="29">
        <f>IF(I425="Product",IF(K425/'Commission Rate and Quota'!$D$6&lt;0.5,'Commission Rate and Quota'!$D$20,IF(K425/'Commission Rate and Quota'!$D$6&lt;0.75,'Commission Rate and Quota'!$D$21,IF(K425/'Commission Rate and Quota'!$D$6&lt;0.9,'Commission Rate and Quota'!$D$22,IF('Data (1 &amp; 2)'!K464/'Commission Rate and Quota'!$D$6&lt;1,'Commission Rate and Quota'!$D$23,IF('Data (1 &amp; 2)'!K464/'Commission Rate and Quota'!$D$6&lt;1.25,'Commission Rate and Quota'!$D$24,'Commission Rate and Quota'!$D$25))))),IF(K425/'Commission Rate and Quota'!$E$6&lt;0.5,'Commission Rate and Quota'!$E$20,IF(K425/'Commission Rate and Quota'!$E$6&lt;0.75,'Commission Rate and Quota'!$E$21,IF(K425/'Commission Rate and Quota'!$E$6&lt;0.9,'Commission Rate and Quota'!$E$22,IF(K425/'Commission Rate and Quota'!$E$6&lt;1,'Commission Rate and Quota'!$E$23,IF(K425/'Commission Rate and Quota'!$E$6&lt;1.25,'Commission Rate and Quota'!$E$24,'Commission Rate and Quota'!$E$25))))))</f>
        <v>0.05</v>
      </c>
      <c r="M425" s="34">
        <f t="shared" si="19"/>
        <v>1.3860000000000001</v>
      </c>
    </row>
    <row r="426" spans="1:13" x14ac:dyDescent="0.25">
      <c r="A426" t="s">
        <v>299</v>
      </c>
      <c r="B426" s="30">
        <v>45745</v>
      </c>
      <c r="C426">
        <v>394040</v>
      </c>
      <c r="D426" s="31">
        <v>5344.2</v>
      </c>
      <c r="E426" s="31">
        <v>640.79999999999995</v>
      </c>
      <c r="F426" t="s">
        <v>33</v>
      </c>
      <c r="G426">
        <v>762668</v>
      </c>
      <c r="H426" t="s">
        <v>15</v>
      </c>
      <c r="I426" t="s">
        <v>34</v>
      </c>
      <c r="J426" t="s">
        <v>13</v>
      </c>
      <c r="K426" s="34">
        <f t="shared" si="21"/>
        <v>373451.18000000005</v>
      </c>
      <c r="L426" s="29">
        <f>IF(I426="Product",IF(K426/'Commission Rate and Quota'!$D$6&lt;0.5,'Commission Rate and Quota'!$D$20,IF(K426/'Commission Rate and Quota'!$D$6&lt;0.75,'Commission Rate and Quota'!$D$21,IF(K426/'Commission Rate and Quota'!$D$6&lt;0.9,'Commission Rate and Quota'!$D$22,IF('Data (1 &amp; 2)'!K465/'Commission Rate and Quota'!$D$6&lt;1,'Commission Rate and Quota'!$D$23,IF('Data (1 &amp; 2)'!K465/'Commission Rate and Quota'!$D$6&lt;1.25,'Commission Rate and Quota'!$D$24,'Commission Rate and Quota'!$D$25))))),IF(K426/'Commission Rate and Quota'!$E$6&lt;0.5,'Commission Rate and Quota'!$E$20,IF(K426/'Commission Rate and Quota'!$E$6&lt;0.75,'Commission Rate and Quota'!$E$21,IF(K426/'Commission Rate and Quota'!$E$6&lt;0.9,'Commission Rate and Quota'!$E$22,IF(K426/'Commission Rate and Quota'!$E$6&lt;1,'Commission Rate and Quota'!$E$23,IF(K426/'Commission Rate and Quota'!$E$6&lt;1.25,'Commission Rate and Quota'!$E$24,'Commission Rate and Quota'!$E$25))))))</f>
        <v>0.05</v>
      </c>
      <c r="M426" s="34">
        <f t="shared" si="19"/>
        <v>267.20999999999998</v>
      </c>
    </row>
    <row r="427" spans="1:13" x14ac:dyDescent="0.25">
      <c r="A427" t="s">
        <v>299</v>
      </c>
      <c r="B427" s="30">
        <v>45745</v>
      </c>
      <c r="C427">
        <v>394040</v>
      </c>
      <c r="D427" s="31">
        <v>352.71</v>
      </c>
      <c r="E427" s="31">
        <v>0</v>
      </c>
      <c r="F427" t="s">
        <v>33</v>
      </c>
      <c r="G427">
        <v>762668</v>
      </c>
      <c r="H427" t="s">
        <v>15</v>
      </c>
      <c r="I427" t="s">
        <v>34</v>
      </c>
      <c r="J427" t="s">
        <v>13</v>
      </c>
      <c r="K427" s="34">
        <f t="shared" si="21"/>
        <v>373803.89000000007</v>
      </c>
      <c r="L427" s="29">
        <f>IF(I427="Product",IF(K427/'Commission Rate and Quota'!$D$6&lt;0.5,'Commission Rate and Quota'!$D$20,IF(K427/'Commission Rate and Quota'!$D$6&lt;0.75,'Commission Rate and Quota'!$D$21,IF(K427/'Commission Rate and Quota'!$D$6&lt;0.9,'Commission Rate and Quota'!$D$22,IF('Data (1 &amp; 2)'!K466/'Commission Rate and Quota'!$D$6&lt;1,'Commission Rate and Quota'!$D$23,IF('Data (1 &amp; 2)'!K466/'Commission Rate and Quota'!$D$6&lt;1.25,'Commission Rate and Quota'!$D$24,'Commission Rate and Quota'!$D$25))))),IF(K427/'Commission Rate and Quota'!$E$6&lt;0.5,'Commission Rate and Quota'!$E$20,IF(K427/'Commission Rate and Quota'!$E$6&lt;0.75,'Commission Rate and Quota'!$E$21,IF(K427/'Commission Rate and Quota'!$E$6&lt;0.9,'Commission Rate and Quota'!$E$22,IF(K427/'Commission Rate and Quota'!$E$6&lt;1,'Commission Rate and Quota'!$E$23,IF(K427/'Commission Rate and Quota'!$E$6&lt;1.25,'Commission Rate and Quota'!$E$24,'Commission Rate and Quota'!$E$25))))))</f>
        <v>0.05</v>
      </c>
      <c r="M427" s="34">
        <f t="shared" si="19"/>
        <v>17.6355</v>
      </c>
    </row>
    <row r="428" spans="1:13" x14ac:dyDescent="0.25">
      <c r="A428" t="s">
        <v>78</v>
      </c>
      <c r="B428" s="30">
        <v>45751</v>
      </c>
      <c r="C428">
        <v>41359</v>
      </c>
      <c r="D428" s="31">
        <v>797.68</v>
      </c>
      <c r="E428" s="31">
        <v>0</v>
      </c>
      <c r="F428" t="s">
        <v>33</v>
      </c>
      <c r="G428">
        <v>762668</v>
      </c>
      <c r="H428" t="s">
        <v>15</v>
      </c>
      <c r="I428" t="s">
        <v>34</v>
      </c>
      <c r="J428" t="s">
        <v>13</v>
      </c>
      <c r="K428" s="34">
        <f t="shared" si="21"/>
        <v>374601.57000000007</v>
      </c>
      <c r="L428" s="29">
        <f>IF(I428="Product",IF(K428/'Commission Rate and Quota'!$D$6&lt;0.5,'Commission Rate and Quota'!$D$20,IF(K428/'Commission Rate and Quota'!$D$6&lt;0.75,'Commission Rate and Quota'!$D$21,IF(K428/'Commission Rate and Quota'!$D$6&lt;0.9,'Commission Rate and Quota'!$D$22,IF('Data (1 &amp; 2)'!K467/'Commission Rate and Quota'!$D$6&lt;1,'Commission Rate and Quota'!$D$23,IF('Data (1 &amp; 2)'!K467/'Commission Rate and Quota'!$D$6&lt;1.25,'Commission Rate and Quota'!$D$24,'Commission Rate and Quota'!$D$25))))),IF(K428/'Commission Rate and Quota'!$E$6&lt;0.5,'Commission Rate and Quota'!$E$20,IF(K428/'Commission Rate and Quota'!$E$6&lt;0.75,'Commission Rate and Quota'!$E$21,IF(K428/'Commission Rate and Quota'!$E$6&lt;0.9,'Commission Rate and Quota'!$E$22,IF(K428/'Commission Rate and Quota'!$E$6&lt;1,'Commission Rate and Quota'!$E$23,IF(K428/'Commission Rate and Quota'!$E$6&lt;1.25,'Commission Rate and Quota'!$E$24,'Commission Rate and Quota'!$E$25))))))</f>
        <v>0.05</v>
      </c>
      <c r="M428" s="34">
        <f t="shared" si="19"/>
        <v>39.884</v>
      </c>
    </row>
    <row r="429" spans="1:13" x14ac:dyDescent="0.25">
      <c r="A429" t="s">
        <v>78</v>
      </c>
      <c r="B429" s="30">
        <v>45751</v>
      </c>
      <c r="C429">
        <v>41359</v>
      </c>
      <c r="D429" s="31">
        <v>9668.7199999999993</v>
      </c>
      <c r="E429" s="31">
        <v>483.16</v>
      </c>
      <c r="F429" t="s">
        <v>33</v>
      </c>
      <c r="G429">
        <v>762668</v>
      </c>
      <c r="H429" t="s">
        <v>15</v>
      </c>
      <c r="I429" t="s">
        <v>34</v>
      </c>
      <c r="J429" t="s">
        <v>13</v>
      </c>
      <c r="K429" s="34">
        <f t="shared" si="21"/>
        <v>384270.29000000004</v>
      </c>
      <c r="L429" s="29">
        <f>IF(I429="Product",IF(K429/'Commission Rate and Quota'!$D$6&lt;0.5,'Commission Rate and Quota'!$D$20,IF(K429/'Commission Rate and Quota'!$D$6&lt;0.75,'Commission Rate and Quota'!$D$21,IF(K429/'Commission Rate and Quota'!$D$6&lt;0.9,'Commission Rate and Quota'!$D$22,IF('Data (1 &amp; 2)'!K468/'Commission Rate and Quota'!$D$6&lt;1,'Commission Rate and Quota'!$D$23,IF('Data (1 &amp; 2)'!K468/'Commission Rate and Quota'!$D$6&lt;1.25,'Commission Rate and Quota'!$D$24,'Commission Rate and Quota'!$D$25))))),IF(K429/'Commission Rate and Quota'!$E$6&lt;0.5,'Commission Rate and Quota'!$E$20,IF(K429/'Commission Rate and Quota'!$E$6&lt;0.75,'Commission Rate and Quota'!$E$21,IF(K429/'Commission Rate and Quota'!$E$6&lt;0.9,'Commission Rate and Quota'!$E$22,IF(K429/'Commission Rate and Quota'!$E$6&lt;1,'Commission Rate and Quota'!$E$23,IF(K429/'Commission Rate and Quota'!$E$6&lt;1.25,'Commission Rate and Quota'!$E$24,'Commission Rate and Quota'!$E$25))))))</f>
        <v>0.05</v>
      </c>
      <c r="M429" s="34">
        <f t="shared" si="19"/>
        <v>483.43599999999998</v>
      </c>
    </row>
    <row r="430" spans="1:13" x14ac:dyDescent="0.25">
      <c r="A430" t="s">
        <v>179</v>
      </c>
      <c r="B430" s="30">
        <v>45753</v>
      </c>
      <c r="C430">
        <v>164679</v>
      </c>
      <c r="D430" s="31">
        <v>5000</v>
      </c>
      <c r="E430" s="31">
        <v>500</v>
      </c>
      <c r="F430" t="s">
        <v>33</v>
      </c>
      <c r="G430">
        <v>762668</v>
      </c>
      <c r="H430" t="s">
        <v>15</v>
      </c>
      <c r="I430" t="s">
        <v>34</v>
      </c>
      <c r="J430" t="s">
        <v>13</v>
      </c>
      <c r="K430" s="34">
        <f t="shared" si="21"/>
        <v>389270.29000000004</v>
      </c>
      <c r="L430" s="29">
        <f>IF(I430="Product",IF(K430/'Commission Rate and Quota'!$D$6&lt;0.5,'Commission Rate and Quota'!$D$20,IF(K430/'Commission Rate and Quota'!$D$6&lt;0.75,'Commission Rate and Quota'!$D$21,IF(K430/'Commission Rate and Quota'!$D$6&lt;0.9,'Commission Rate and Quota'!$D$22,IF('Data (1 &amp; 2)'!K469/'Commission Rate and Quota'!$D$6&lt;1,'Commission Rate and Quota'!$D$23,IF('Data (1 &amp; 2)'!K469/'Commission Rate and Quota'!$D$6&lt;1.25,'Commission Rate and Quota'!$D$24,'Commission Rate and Quota'!$D$25))))),IF(K430/'Commission Rate and Quota'!$E$6&lt;0.5,'Commission Rate and Quota'!$E$20,IF(K430/'Commission Rate and Quota'!$E$6&lt;0.75,'Commission Rate and Quota'!$E$21,IF(K430/'Commission Rate and Quota'!$E$6&lt;0.9,'Commission Rate and Quota'!$E$22,IF(K430/'Commission Rate and Quota'!$E$6&lt;1,'Commission Rate and Quota'!$E$23,IF(K430/'Commission Rate and Quota'!$E$6&lt;1.25,'Commission Rate and Quota'!$E$24,'Commission Rate and Quota'!$E$25))))))</f>
        <v>0.05</v>
      </c>
      <c r="M430" s="34">
        <f t="shared" si="19"/>
        <v>250</v>
      </c>
    </row>
    <row r="431" spans="1:13" x14ac:dyDescent="0.25">
      <c r="A431" t="s">
        <v>79</v>
      </c>
      <c r="B431" s="30">
        <v>45758</v>
      </c>
      <c r="C431">
        <v>41359</v>
      </c>
      <c r="D431" s="31">
        <v>2088.37</v>
      </c>
      <c r="E431" s="31">
        <v>0</v>
      </c>
      <c r="F431" t="s">
        <v>33</v>
      </c>
      <c r="G431">
        <v>762668</v>
      </c>
      <c r="H431" t="s">
        <v>15</v>
      </c>
      <c r="I431" t="s">
        <v>34</v>
      </c>
      <c r="J431" t="s">
        <v>13</v>
      </c>
      <c r="K431" s="34">
        <f t="shared" si="21"/>
        <v>391358.66000000003</v>
      </c>
      <c r="L431" s="29">
        <f>IF(I431="Product",IF(K431/'Commission Rate and Quota'!$D$6&lt;0.5,'Commission Rate and Quota'!$D$20,IF(K431/'Commission Rate and Quota'!$D$6&lt;0.75,'Commission Rate and Quota'!$D$21,IF(K431/'Commission Rate and Quota'!$D$6&lt;0.9,'Commission Rate and Quota'!$D$22,IF('Data (1 &amp; 2)'!K470/'Commission Rate and Quota'!$D$6&lt;1,'Commission Rate and Quota'!$D$23,IF('Data (1 &amp; 2)'!K470/'Commission Rate and Quota'!$D$6&lt;1.25,'Commission Rate and Quota'!$D$24,'Commission Rate and Quota'!$D$25))))),IF(K431/'Commission Rate and Quota'!$E$6&lt;0.5,'Commission Rate and Quota'!$E$20,IF(K431/'Commission Rate and Quota'!$E$6&lt;0.75,'Commission Rate and Quota'!$E$21,IF(K431/'Commission Rate and Quota'!$E$6&lt;0.9,'Commission Rate and Quota'!$E$22,IF(K431/'Commission Rate and Quota'!$E$6&lt;1,'Commission Rate and Quota'!$E$23,IF(K431/'Commission Rate and Quota'!$E$6&lt;1.25,'Commission Rate and Quota'!$E$24,'Commission Rate and Quota'!$E$25))))))</f>
        <v>0.05</v>
      </c>
      <c r="M431" s="34">
        <f t="shared" si="19"/>
        <v>104.41849999999999</v>
      </c>
    </row>
    <row r="432" spans="1:13" x14ac:dyDescent="0.25">
      <c r="A432" t="s">
        <v>80</v>
      </c>
      <c r="B432" s="30">
        <v>45758</v>
      </c>
      <c r="C432">
        <v>41359</v>
      </c>
      <c r="D432" s="31">
        <v>1622.59</v>
      </c>
      <c r="E432" s="31">
        <v>0</v>
      </c>
      <c r="F432" t="s">
        <v>33</v>
      </c>
      <c r="G432">
        <v>762668</v>
      </c>
      <c r="H432" t="s">
        <v>15</v>
      </c>
      <c r="I432" t="s">
        <v>34</v>
      </c>
      <c r="J432" t="s">
        <v>13</v>
      </c>
      <c r="K432" s="34">
        <f t="shared" si="21"/>
        <v>392981.25000000006</v>
      </c>
      <c r="L432" s="29">
        <f>IF(I432="Product",IF(K432/'Commission Rate and Quota'!$D$6&lt;0.5,'Commission Rate and Quota'!$D$20,IF(K432/'Commission Rate and Quota'!$D$6&lt;0.75,'Commission Rate and Quota'!$D$21,IF(K432/'Commission Rate and Quota'!$D$6&lt;0.9,'Commission Rate and Quota'!$D$22,IF('Data (1 &amp; 2)'!K471/'Commission Rate and Quota'!$D$6&lt;1,'Commission Rate and Quota'!$D$23,IF('Data (1 &amp; 2)'!K471/'Commission Rate and Quota'!$D$6&lt;1.25,'Commission Rate and Quota'!$D$24,'Commission Rate and Quota'!$D$25))))),IF(K432/'Commission Rate and Quota'!$E$6&lt;0.5,'Commission Rate and Quota'!$E$20,IF(K432/'Commission Rate and Quota'!$E$6&lt;0.75,'Commission Rate and Quota'!$E$21,IF(K432/'Commission Rate and Quota'!$E$6&lt;0.9,'Commission Rate and Quota'!$E$22,IF(K432/'Commission Rate and Quota'!$E$6&lt;1,'Commission Rate and Quota'!$E$23,IF(K432/'Commission Rate and Quota'!$E$6&lt;1.25,'Commission Rate and Quota'!$E$24,'Commission Rate and Quota'!$E$25))))))</f>
        <v>0.05</v>
      </c>
      <c r="M432" s="34">
        <f t="shared" si="19"/>
        <v>81.129500000000007</v>
      </c>
    </row>
    <row r="433" spans="1:13" x14ac:dyDescent="0.25">
      <c r="A433" t="s">
        <v>300</v>
      </c>
      <c r="B433" s="30">
        <v>45758</v>
      </c>
      <c r="C433">
        <v>394054</v>
      </c>
      <c r="D433" s="31">
        <v>5344.2</v>
      </c>
      <c r="E433" s="31">
        <v>640.79999999999995</v>
      </c>
      <c r="F433" t="s">
        <v>33</v>
      </c>
      <c r="G433">
        <v>762668</v>
      </c>
      <c r="H433" t="s">
        <v>15</v>
      </c>
      <c r="I433" t="s">
        <v>34</v>
      </c>
      <c r="J433" t="s">
        <v>13</v>
      </c>
      <c r="K433" s="34">
        <f t="shared" si="21"/>
        <v>398325.45000000007</v>
      </c>
      <c r="L433" s="29">
        <f>IF(I433="Product",IF(K433/'Commission Rate and Quota'!$D$6&lt;0.5,'Commission Rate and Quota'!$D$20,IF(K433/'Commission Rate and Quota'!$D$6&lt;0.75,'Commission Rate and Quota'!$D$21,IF(K433/'Commission Rate and Quota'!$D$6&lt;0.9,'Commission Rate and Quota'!$D$22,IF('Data (1 &amp; 2)'!K472/'Commission Rate and Quota'!$D$6&lt;1,'Commission Rate and Quota'!$D$23,IF('Data (1 &amp; 2)'!K472/'Commission Rate and Quota'!$D$6&lt;1.25,'Commission Rate and Quota'!$D$24,'Commission Rate and Quota'!$D$25))))),IF(K433/'Commission Rate and Quota'!$E$6&lt;0.5,'Commission Rate and Quota'!$E$20,IF(K433/'Commission Rate and Quota'!$E$6&lt;0.75,'Commission Rate and Quota'!$E$21,IF(K433/'Commission Rate and Quota'!$E$6&lt;0.9,'Commission Rate and Quota'!$E$22,IF(K433/'Commission Rate and Quota'!$E$6&lt;1,'Commission Rate and Quota'!$E$23,IF(K433/'Commission Rate and Quota'!$E$6&lt;1.25,'Commission Rate and Quota'!$E$24,'Commission Rate and Quota'!$E$25))))))</f>
        <v>0.05</v>
      </c>
      <c r="M433" s="34">
        <f t="shared" si="19"/>
        <v>267.20999999999998</v>
      </c>
    </row>
    <row r="434" spans="1:13" x14ac:dyDescent="0.25">
      <c r="A434" t="s">
        <v>300</v>
      </c>
      <c r="B434" s="30">
        <v>45758</v>
      </c>
      <c r="C434">
        <v>394054</v>
      </c>
      <c r="D434" s="31">
        <v>352.71</v>
      </c>
      <c r="E434" s="31">
        <v>0</v>
      </c>
      <c r="F434" t="s">
        <v>33</v>
      </c>
      <c r="G434">
        <v>762668</v>
      </c>
      <c r="H434" t="s">
        <v>15</v>
      </c>
      <c r="I434" t="s">
        <v>34</v>
      </c>
      <c r="J434" t="s">
        <v>13</v>
      </c>
      <c r="K434" s="34">
        <f t="shared" si="21"/>
        <v>398678.16000000009</v>
      </c>
      <c r="L434" s="29">
        <f>IF(I434="Product",IF(K434/'Commission Rate and Quota'!$D$6&lt;0.5,'Commission Rate and Quota'!$D$20,IF(K434/'Commission Rate and Quota'!$D$6&lt;0.75,'Commission Rate and Quota'!$D$21,IF(K434/'Commission Rate and Quota'!$D$6&lt;0.9,'Commission Rate and Quota'!$D$22,IF('Data (1 &amp; 2)'!K473/'Commission Rate and Quota'!$D$6&lt;1,'Commission Rate and Quota'!$D$23,IF('Data (1 &amp; 2)'!K473/'Commission Rate and Quota'!$D$6&lt;1.25,'Commission Rate and Quota'!$D$24,'Commission Rate and Quota'!$D$25))))),IF(K434/'Commission Rate and Quota'!$E$6&lt;0.5,'Commission Rate and Quota'!$E$20,IF(K434/'Commission Rate and Quota'!$E$6&lt;0.75,'Commission Rate and Quota'!$E$21,IF(K434/'Commission Rate and Quota'!$E$6&lt;0.9,'Commission Rate and Quota'!$E$22,IF(K434/'Commission Rate and Quota'!$E$6&lt;1,'Commission Rate and Quota'!$E$23,IF(K434/'Commission Rate and Quota'!$E$6&lt;1.25,'Commission Rate and Quota'!$E$24,'Commission Rate and Quota'!$E$25))))))</f>
        <v>0.05</v>
      </c>
      <c r="M434" s="34">
        <f t="shared" si="19"/>
        <v>17.6355</v>
      </c>
    </row>
    <row r="435" spans="1:13" x14ac:dyDescent="0.25">
      <c r="A435" t="s">
        <v>245</v>
      </c>
      <c r="B435" s="30">
        <v>45760</v>
      </c>
      <c r="C435">
        <v>167450</v>
      </c>
      <c r="D435" s="31">
        <v>16712.5</v>
      </c>
      <c r="E435" s="31">
        <v>1671.25</v>
      </c>
      <c r="F435" t="s">
        <v>33</v>
      </c>
      <c r="G435">
        <v>762668</v>
      </c>
      <c r="H435" t="s">
        <v>15</v>
      </c>
      <c r="I435" t="s">
        <v>34</v>
      </c>
      <c r="J435" t="s">
        <v>13</v>
      </c>
      <c r="K435" s="34">
        <f t="shared" si="21"/>
        <v>415390.66000000009</v>
      </c>
      <c r="L435" s="29">
        <f>IF(I435="Product",IF(K435/'Commission Rate and Quota'!$D$6&lt;0.5,'Commission Rate and Quota'!$D$20,IF(K435/'Commission Rate and Quota'!$D$6&lt;0.75,'Commission Rate and Quota'!$D$21,IF(K435/'Commission Rate and Quota'!$D$6&lt;0.9,'Commission Rate and Quota'!$D$22,IF('Data (1 &amp; 2)'!K474/'Commission Rate and Quota'!$D$6&lt;1,'Commission Rate and Quota'!$D$23,IF('Data (1 &amp; 2)'!K474/'Commission Rate and Quota'!$D$6&lt;1.25,'Commission Rate and Quota'!$D$24,'Commission Rate and Quota'!$D$25))))),IF(K435/'Commission Rate and Quota'!$E$6&lt;0.5,'Commission Rate and Quota'!$E$20,IF(K435/'Commission Rate and Quota'!$E$6&lt;0.75,'Commission Rate and Quota'!$E$21,IF(K435/'Commission Rate and Quota'!$E$6&lt;0.9,'Commission Rate and Quota'!$E$22,IF(K435/'Commission Rate and Quota'!$E$6&lt;1,'Commission Rate and Quota'!$E$23,IF(K435/'Commission Rate and Quota'!$E$6&lt;1.25,'Commission Rate and Quota'!$E$24,'Commission Rate and Quota'!$E$25))))))</f>
        <v>0.05</v>
      </c>
      <c r="M435" s="34">
        <f t="shared" si="19"/>
        <v>835.625</v>
      </c>
    </row>
    <row r="436" spans="1:13" x14ac:dyDescent="0.25">
      <c r="A436" t="s">
        <v>245</v>
      </c>
      <c r="B436" s="30">
        <v>45760</v>
      </c>
      <c r="C436">
        <v>167450</v>
      </c>
      <c r="D436" s="31">
        <v>1378.79</v>
      </c>
      <c r="E436" s="31">
        <v>0</v>
      </c>
      <c r="F436" t="s">
        <v>33</v>
      </c>
      <c r="G436">
        <v>762668</v>
      </c>
      <c r="H436" t="s">
        <v>15</v>
      </c>
      <c r="I436" t="s">
        <v>34</v>
      </c>
      <c r="J436" t="s">
        <v>13</v>
      </c>
      <c r="K436" s="34">
        <f t="shared" si="21"/>
        <v>416769.45000000007</v>
      </c>
      <c r="L436" s="29">
        <f>IF(I436="Product",IF(K436/'Commission Rate and Quota'!$D$6&lt;0.5,'Commission Rate and Quota'!$D$20,IF(K436/'Commission Rate and Quota'!$D$6&lt;0.75,'Commission Rate and Quota'!$D$21,IF(K436/'Commission Rate and Quota'!$D$6&lt;0.9,'Commission Rate and Quota'!$D$22,IF('Data (1 &amp; 2)'!K475/'Commission Rate and Quota'!$D$6&lt;1,'Commission Rate and Quota'!$D$23,IF('Data (1 &amp; 2)'!K475/'Commission Rate and Quota'!$D$6&lt;1.25,'Commission Rate and Quota'!$D$24,'Commission Rate and Quota'!$D$25))))),IF(K436/'Commission Rate and Quota'!$E$6&lt;0.5,'Commission Rate and Quota'!$E$20,IF(K436/'Commission Rate and Quota'!$E$6&lt;0.75,'Commission Rate and Quota'!$E$21,IF(K436/'Commission Rate and Quota'!$E$6&lt;0.9,'Commission Rate and Quota'!$E$22,IF(K436/'Commission Rate and Quota'!$E$6&lt;1,'Commission Rate and Quota'!$E$23,IF(K436/'Commission Rate and Quota'!$E$6&lt;1.25,'Commission Rate and Quota'!$E$24,'Commission Rate and Quota'!$E$25))))))</f>
        <v>0.05</v>
      </c>
      <c r="M436" s="34">
        <f t="shared" si="19"/>
        <v>68.939499999999995</v>
      </c>
    </row>
    <row r="437" spans="1:13" x14ac:dyDescent="0.25">
      <c r="A437" t="s">
        <v>81</v>
      </c>
      <c r="B437" s="30">
        <v>45765</v>
      </c>
      <c r="C437">
        <v>41359</v>
      </c>
      <c r="D437" s="31">
        <v>16275</v>
      </c>
      <c r="E437" s="31">
        <v>2445</v>
      </c>
      <c r="F437" t="s">
        <v>33</v>
      </c>
      <c r="G437">
        <v>762668</v>
      </c>
      <c r="H437" t="s">
        <v>15</v>
      </c>
      <c r="I437" t="s">
        <v>34</v>
      </c>
      <c r="J437" t="s">
        <v>13</v>
      </c>
      <c r="K437" s="34">
        <f t="shared" si="21"/>
        <v>433044.45000000007</v>
      </c>
      <c r="L437" s="29">
        <f>IF(I437="Product",IF(K437/'Commission Rate and Quota'!$D$6&lt;0.5,'Commission Rate and Quota'!$D$20,IF(K437/'Commission Rate and Quota'!$D$6&lt;0.75,'Commission Rate and Quota'!$D$21,IF(K437/'Commission Rate and Quota'!$D$6&lt;0.9,'Commission Rate and Quota'!$D$22,IF('Data (1 &amp; 2)'!K476/'Commission Rate and Quota'!$D$6&lt;1,'Commission Rate and Quota'!$D$23,IF('Data (1 &amp; 2)'!K476/'Commission Rate and Quota'!$D$6&lt;1.25,'Commission Rate and Quota'!$D$24,'Commission Rate and Quota'!$D$25))))),IF(K437/'Commission Rate and Quota'!$E$6&lt;0.5,'Commission Rate and Quota'!$E$20,IF(K437/'Commission Rate and Quota'!$E$6&lt;0.75,'Commission Rate and Quota'!$E$21,IF(K437/'Commission Rate and Quota'!$E$6&lt;0.9,'Commission Rate and Quota'!$E$22,IF(K437/'Commission Rate and Quota'!$E$6&lt;1,'Commission Rate and Quota'!$E$23,IF(K437/'Commission Rate and Quota'!$E$6&lt;1.25,'Commission Rate and Quota'!$E$24,'Commission Rate and Quota'!$E$25))))))</f>
        <v>6.9999999999999993E-2</v>
      </c>
      <c r="M437" s="34">
        <f t="shared" si="19"/>
        <v>1139.2499999999998</v>
      </c>
    </row>
    <row r="438" spans="1:13" x14ac:dyDescent="0.25">
      <c r="A438" t="s">
        <v>81</v>
      </c>
      <c r="B438" s="30">
        <v>45765</v>
      </c>
      <c r="C438">
        <v>41359</v>
      </c>
      <c r="D438" s="31">
        <v>10680</v>
      </c>
      <c r="E438" s="31">
        <v>1600</v>
      </c>
      <c r="F438" t="s">
        <v>33</v>
      </c>
      <c r="G438">
        <v>762668</v>
      </c>
      <c r="H438" t="s">
        <v>15</v>
      </c>
      <c r="I438" t="s">
        <v>34</v>
      </c>
      <c r="J438" t="s">
        <v>13</v>
      </c>
      <c r="K438" s="34">
        <f t="shared" si="21"/>
        <v>443724.45000000007</v>
      </c>
      <c r="L438" s="29">
        <f>IF(I438="Product",IF(K438/'Commission Rate and Quota'!$D$6&lt;0.5,'Commission Rate and Quota'!$D$20,IF(K438/'Commission Rate and Quota'!$D$6&lt;0.75,'Commission Rate and Quota'!$D$21,IF(K438/'Commission Rate and Quota'!$D$6&lt;0.9,'Commission Rate and Quota'!$D$22,IF('Data (1 &amp; 2)'!K477/'Commission Rate and Quota'!$D$6&lt;1,'Commission Rate and Quota'!$D$23,IF('Data (1 &amp; 2)'!K477/'Commission Rate and Quota'!$D$6&lt;1.25,'Commission Rate and Quota'!$D$24,'Commission Rate and Quota'!$D$25))))),IF(K438/'Commission Rate and Quota'!$E$6&lt;0.5,'Commission Rate and Quota'!$E$20,IF(K438/'Commission Rate and Quota'!$E$6&lt;0.75,'Commission Rate and Quota'!$E$21,IF(K438/'Commission Rate and Quota'!$E$6&lt;0.9,'Commission Rate and Quota'!$E$22,IF(K438/'Commission Rate and Quota'!$E$6&lt;1,'Commission Rate and Quota'!$E$23,IF(K438/'Commission Rate and Quota'!$E$6&lt;1.25,'Commission Rate and Quota'!$E$24,'Commission Rate and Quota'!$E$25))))))</f>
        <v>6.9999999999999993E-2</v>
      </c>
      <c r="M438" s="34">
        <f t="shared" si="19"/>
        <v>747.59999999999991</v>
      </c>
    </row>
    <row r="439" spans="1:13" x14ac:dyDescent="0.25">
      <c r="A439" t="s">
        <v>81</v>
      </c>
      <c r="B439" s="30">
        <v>45765</v>
      </c>
      <c r="C439">
        <v>41359</v>
      </c>
      <c r="D439" s="31">
        <v>2800</v>
      </c>
      <c r="E439" s="31">
        <v>1440</v>
      </c>
      <c r="F439" t="s">
        <v>33</v>
      </c>
      <c r="G439">
        <v>762668</v>
      </c>
      <c r="H439" t="s">
        <v>15</v>
      </c>
      <c r="I439" t="s">
        <v>34</v>
      </c>
      <c r="J439" t="s">
        <v>13</v>
      </c>
      <c r="K439" s="34">
        <f t="shared" si="21"/>
        <v>446524.45000000007</v>
      </c>
      <c r="L439" s="29">
        <f>IF(I439="Product",IF(K439/'Commission Rate and Quota'!$D$6&lt;0.5,'Commission Rate and Quota'!$D$20,IF(K439/'Commission Rate and Quota'!$D$6&lt;0.75,'Commission Rate and Quota'!$D$21,IF(K439/'Commission Rate and Quota'!$D$6&lt;0.9,'Commission Rate and Quota'!$D$22,IF('Data (1 &amp; 2)'!K478/'Commission Rate and Quota'!$D$6&lt;1,'Commission Rate and Quota'!$D$23,IF('Data (1 &amp; 2)'!K478/'Commission Rate and Quota'!$D$6&lt;1.25,'Commission Rate and Quota'!$D$24,'Commission Rate and Quota'!$D$25))))),IF(K439/'Commission Rate and Quota'!$E$6&lt;0.5,'Commission Rate and Quota'!$E$20,IF(K439/'Commission Rate and Quota'!$E$6&lt;0.75,'Commission Rate and Quota'!$E$21,IF(K439/'Commission Rate and Quota'!$E$6&lt;0.9,'Commission Rate and Quota'!$E$22,IF(K439/'Commission Rate and Quota'!$E$6&lt;1,'Commission Rate and Quota'!$E$23,IF(K439/'Commission Rate and Quota'!$E$6&lt;1.25,'Commission Rate and Quota'!$E$24,'Commission Rate and Quota'!$E$25))))))</f>
        <v>6.9999999999999993E-2</v>
      </c>
      <c r="M439" s="34">
        <f t="shared" si="19"/>
        <v>195.99999999999997</v>
      </c>
    </row>
    <row r="440" spans="1:13" x14ac:dyDescent="0.25">
      <c r="A440" t="s">
        <v>81</v>
      </c>
      <c r="B440" s="30">
        <v>45765</v>
      </c>
      <c r="C440">
        <v>41359</v>
      </c>
      <c r="D440" s="31">
        <v>2454.8000000000002</v>
      </c>
      <c r="E440" s="31">
        <v>0</v>
      </c>
      <c r="F440" t="s">
        <v>33</v>
      </c>
      <c r="G440">
        <v>762668</v>
      </c>
      <c r="H440" t="s">
        <v>15</v>
      </c>
      <c r="I440" t="s">
        <v>34</v>
      </c>
      <c r="J440" t="s">
        <v>13</v>
      </c>
      <c r="K440" s="34">
        <f t="shared" si="21"/>
        <v>448979.25000000006</v>
      </c>
      <c r="L440" s="29">
        <f>IF(I440="Product",IF(K440/'Commission Rate and Quota'!$D$6&lt;0.5,'Commission Rate and Quota'!$D$20,IF(K440/'Commission Rate and Quota'!$D$6&lt;0.75,'Commission Rate and Quota'!$D$21,IF(K440/'Commission Rate and Quota'!$D$6&lt;0.9,'Commission Rate and Quota'!$D$22,IF('Data (1 &amp; 2)'!K479/'Commission Rate and Quota'!$D$6&lt;1,'Commission Rate and Quota'!$D$23,IF('Data (1 &amp; 2)'!K479/'Commission Rate and Quota'!$D$6&lt;1.25,'Commission Rate and Quota'!$D$24,'Commission Rate and Quota'!$D$25))))),IF(K440/'Commission Rate and Quota'!$E$6&lt;0.5,'Commission Rate and Quota'!$E$20,IF(K440/'Commission Rate and Quota'!$E$6&lt;0.75,'Commission Rate and Quota'!$E$21,IF(K440/'Commission Rate and Quota'!$E$6&lt;0.9,'Commission Rate and Quota'!$E$22,IF(K440/'Commission Rate and Quota'!$E$6&lt;1,'Commission Rate and Quota'!$E$23,IF(K440/'Commission Rate and Quota'!$E$6&lt;1.25,'Commission Rate and Quota'!$E$24,'Commission Rate and Quota'!$E$25))))))</f>
        <v>6.9999999999999993E-2</v>
      </c>
      <c r="M440" s="34">
        <f t="shared" si="19"/>
        <v>171.83599999999998</v>
      </c>
    </row>
    <row r="441" spans="1:13" x14ac:dyDescent="0.25">
      <c r="A441" t="s">
        <v>40</v>
      </c>
      <c r="B441" s="30">
        <v>45770</v>
      </c>
      <c r="C441">
        <v>32783</v>
      </c>
      <c r="D441" s="31">
        <v>3465</v>
      </c>
      <c r="E441" s="31">
        <v>0</v>
      </c>
      <c r="F441" t="s">
        <v>33</v>
      </c>
      <c r="G441">
        <v>762668</v>
      </c>
      <c r="H441" t="s">
        <v>15</v>
      </c>
      <c r="I441" t="s">
        <v>34</v>
      </c>
      <c r="J441" t="s">
        <v>13</v>
      </c>
      <c r="K441" s="34">
        <f t="shared" si="21"/>
        <v>452444.25000000006</v>
      </c>
      <c r="L441" s="29">
        <f>IF(I441="Product",IF(K441/'Commission Rate and Quota'!$D$6&lt;0.5,'Commission Rate and Quota'!$D$20,IF(K441/'Commission Rate and Quota'!$D$6&lt;0.75,'Commission Rate and Quota'!$D$21,IF(K441/'Commission Rate and Quota'!$D$6&lt;0.9,'Commission Rate and Quota'!$D$22,IF('Data (1 &amp; 2)'!K480/'Commission Rate and Quota'!$D$6&lt;1,'Commission Rate and Quota'!$D$23,IF('Data (1 &amp; 2)'!K480/'Commission Rate and Quota'!$D$6&lt;1.25,'Commission Rate and Quota'!$D$24,'Commission Rate and Quota'!$D$25))))),IF(K441/'Commission Rate and Quota'!$E$6&lt;0.5,'Commission Rate and Quota'!$E$20,IF(K441/'Commission Rate and Quota'!$E$6&lt;0.75,'Commission Rate and Quota'!$E$21,IF(K441/'Commission Rate and Quota'!$E$6&lt;0.9,'Commission Rate and Quota'!$E$22,IF(K441/'Commission Rate and Quota'!$E$6&lt;1,'Commission Rate and Quota'!$E$23,IF(K441/'Commission Rate and Quota'!$E$6&lt;1.25,'Commission Rate and Quota'!$E$24,'Commission Rate and Quota'!$E$25))))))</f>
        <v>6.9999999999999993E-2</v>
      </c>
      <c r="M441" s="34">
        <f t="shared" si="19"/>
        <v>242.54999999999998</v>
      </c>
    </row>
    <row r="442" spans="1:13" x14ac:dyDescent="0.25">
      <c r="A442" t="s">
        <v>82</v>
      </c>
      <c r="B442" s="30">
        <v>45774</v>
      </c>
      <c r="C442">
        <v>41359</v>
      </c>
      <c r="D442" s="31">
        <v>118417.5</v>
      </c>
      <c r="E442" s="31">
        <v>5917.5</v>
      </c>
      <c r="F442" t="s">
        <v>33</v>
      </c>
      <c r="G442">
        <v>762668</v>
      </c>
      <c r="H442" t="s">
        <v>15</v>
      </c>
      <c r="I442" t="s">
        <v>34</v>
      </c>
      <c r="J442" t="s">
        <v>13</v>
      </c>
      <c r="K442" s="34">
        <f t="shared" si="21"/>
        <v>570861.75</v>
      </c>
      <c r="L442" s="29">
        <f>IF(I442="Product",IF(K442/'Commission Rate and Quota'!$D$6&lt;0.5,'Commission Rate and Quota'!$D$20,IF(K442/'Commission Rate and Quota'!$D$6&lt;0.75,'Commission Rate and Quota'!$D$21,IF(K442/'Commission Rate and Quota'!$D$6&lt;0.9,'Commission Rate and Quota'!$D$22,IF('Data (1 &amp; 2)'!K481/'Commission Rate and Quota'!$D$6&lt;1,'Commission Rate and Quota'!$D$23,IF('Data (1 &amp; 2)'!K481/'Commission Rate and Quota'!$D$6&lt;1.25,'Commission Rate and Quota'!$D$24,'Commission Rate and Quota'!$D$25))))),IF(K442/'Commission Rate and Quota'!$E$6&lt;0.5,'Commission Rate and Quota'!$E$20,IF(K442/'Commission Rate and Quota'!$E$6&lt;0.75,'Commission Rate and Quota'!$E$21,IF(K442/'Commission Rate and Quota'!$E$6&lt;0.9,'Commission Rate and Quota'!$E$22,IF(K442/'Commission Rate and Quota'!$E$6&lt;1,'Commission Rate and Quota'!$E$23,IF(K442/'Commission Rate and Quota'!$E$6&lt;1.25,'Commission Rate and Quota'!$E$24,'Commission Rate and Quota'!$E$25))))))</f>
        <v>6.9999999999999993E-2</v>
      </c>
      <c r="M442" s="34">
        <f t="shared" si="19"/>
        <v>8289.2249999999985</v>
      </c>
    </row>
    <row r="443" spans="1:13" x14ac:dyDescent="0.25">
      <c r="A443" t="s">
        <v>199</v>
      </c>
      <c r="B443" s="30">
        <v>45787</v>
      </c>
      <c r="C443">
        <v>167265</v>
      </c>
      <c r="D443" s="31">
        <v>46005.33</v>
      </c>
      <c r="E443" s="31">
        <v>1386.46</v>
      </c>
      <c r="F443" t="s">
        <v>33</v>
      </c>
      <c r="G443">
        <v>762668</v>
      </c>
      <c r="H443" t="s">
        <v>15</v>
      </c>
      <c r="I443" t="s">
        <v>34</v>
      </c>
      <c r="J443" t="s">
        <v>13</v>
      </c>
      <c r="K443" s="34">
        <f t="shared" si="21"/>
        <v>616867.07999999996</v>
      </c>
      <c r="L443" s="29">
        <f>IF(I443="Product",IF(K443/'Commission Rate and Quota'!$D$6&lt;0.5,'Commission Rate and Quota'!$D$20,IF(K443/'Commission Rate and Quota'!$D$6&lt;0.75,'Commission Rate and Quota'!$D$21,IF(K443/'Commission Rate and Quota'!$D$6&lt;0.9,'Commission Rate and Quota'!$D$22,IF('Data (1 &amp; 2)'!K482/'Commission Rate and Quota'!$D$6&lt;1,'Commission Rate and Quota'!$D$23,IF('Data (1 &amp; 2)'!K482/'Commission Rate and Quota'!$D$6&lt;1.25,'Commission Rate and Quota'!$D$24,'Commission Rate and Quota'!$D$25))))),IF(K443/'Commission Rate and Quota'!$E$6&lt;0.5,'Commission Rate and Quota'!$E$20,IF(K443/'Commission Rate and Quota'!$E$6&lt;0.75,'Commission Rate and Quota'!$E$21,IF(K443/'Commission Rate and Quota'!$E$6&lt;0.9,'Commission Rate and Quota'!$E$22,IF(K443/'Commission Rate and Quota'!$E$6&lt;1,'Commission Rate and Quota'!$E$23,IF(K443/'Commission Rate and Quota'!$E$6&lt;1.25,'Commission Rate and Quota'!$E$24,'Commission Rate and Quota'!$E$25))))))</f>
        <v>6.9999999999999993E-2</v>
      </c>
      <c r="M443" s="34">
        <f t="shared" si="19"/>
        <v>3220.3730999999998</v>
      </c>
    </row>
    <row r="444" spans="1:13" x14ac:dyDescent="0.25">
      <c r="A444" t="s">
        <v>53</v>
      </c>
      <c r="B444" s="30">
        <v>45816</v>
      </c>
      <c r="C444">
        <v>37707</v>
      </c>
      <c r="D444" s="31">
        <v>12675</v>
      </c>
      <c r="E444" s="31">
        <v>1787</v>
      </c>
      <c r="F444" t="s">
        <v>33</v>
      </c>
      <c r="G444">
        <v>762668</v>
      </c>
      <c r="H444" t="s">
        <v>15</v>
      </c>
      <c r="I444" t="s">
        <v>34</v>
      </c>
      <c r="J444" t="s">
        <v>13</v>
      </c>
      <c r="K444" s="34">
        <f t="shared" si="21"/>
        <v>629542.07999999996</v>
      </c>
      <c r="L444" s="29">
        <f>IF(I444="Product",IF(K444/'Commission Rate and Quota'!$D$6&lt;0.5,'Commission Rate and Quota'!$D$20,IF(K444/'Commission Rate and Quota'!$D$6&lt;0.75,'Commission Rate and Quota'!$D$21,IF(K444/'Commission Rate and Quota'!$D$6&lt;0.9,'Commission Rate and Quota'!$D$22,IF('Data (1 &amp; 2)'!K483/'Commission Rate and Quota'!$D$6&lt;1,'Commission Rate and Quota'!$D$23,IF('Data (1 &amp; 2)'!K483/'Commission Rate and Quota'!$D$6&lt;1.25,'Commission Rate and Quota'!$D$24,'Commission Rate and Quota'!$D$25))))),IF(K444/'Commission Rate and Quota'!$E$6&lt;0.5,'Commission Rate and Quota'!$E$20,IF(K444/'Commission Rate and Quota'!$E$6&lt;0.75,'Commission Rate and Quota'!$E$21,IF(K444/'Commission Rate and Quota'!$E$6&lt;0.9,'Commission Rate and Quota'!$E$22,IF(K444/'Commission Rate and Quota'!$E$6&lt;1,'Commission Rate and Quota'!$E$23,IF(K444/'Commission Rate and Quota'!$E$6&lt;1.25,'Commission Rate and Quota'!$E$24,'Commission Rate and Quota'!$E$25))))))</f>
        <v>0.08</v>
      </c>
      <c r="M444" s="34">
        <f t="shared" si="19"/>
        <v>1014</v>
      </c>
    </row>
    <row r="445" spans="1:13" x14ac:dyDescent="0.25">
      <c r="A445" t="s">
        <v>53</v>
      </c>
      <c r="B445" s="30">
        <v>45816</v>
      </c>
      <c r="C445">
        <v>37707</v>
      </c>
      <c r="D445" s="31">
        <v>3276</v>
      </c>
      <c r="E445" s="31">
        <v>663</v>
      </c>
      <c r="F445" t="s">
        <v>33</v>
      </c>
      <c r="G445">
        <v>762668</v>
      </c>
      <c r="H445" t="s">
        <v>15</v>
      </c>
      <c r="I445" t="s">
        <v>34</v>
      </c>
      <c r="J445" t="s">
        <v>13</v>
      </c>
      <c r="K445" s="34">
        <f t="shared" si="21"/>
        <v>632818.07999999996</v>
      </c>
      <c r="L445" s="29">
        <f>IF(I445="Product",IF(K445/'Commission Rate and Quota'!$D$6&lt;0.5,'Commission Rate and Quota'!$D$20,IF(K445/'Commission Rate and Quota'!$D$6&lt;0.75,'Commission Rate and Quota'!$D$21,IF(K445/'Commission Rate and Quota'!$D$6&lt;0.9,'Commission Rate and Quota'!$D$22,IF('Data (1 &amp; 2)'!K484/'Commission Rate and Quota'!$D$6&lt;1,'Commission Rate and Quota'!$D$23,IF('Data (1 &amp; 2)'!K484/'Commission Rate and Quota'!$D$6&lt;1.25,'Commission Rate and Quota'!$D$24,'Commission Rate and Quota'!$D$25))))),IF(K445/'Commission Rate and Quota'!$E$6&lt;0.5,'Commission Rate and Quota'!$E$20,IF(K445/'Commission Rate and Quota'!$E$6&lt;0.75,'Commission Rate and Quota'!$E$21,IF(K445/'Commission Rate and Quota'!$E$6&lt;0.9,'Commission Rate and Quota'!$E$22,IF(K445/'Commission Rate and Quota'!$E$6&lt;1,'Commission Rate and Quota'!$E$23,IF(K445/'Commission Rate and Quota'!$E$6&lt;1.25,'Commission Rate and Quota'!$E$24,'Commission Rate and Quota'!$E$25))))))</f>
        <v>0.08</v>
      </c>
      <c r="M445" s="34">
        <f t="shared" si="19"/>
        <v>262.08</v>
      </c>
    </row>
    <row r="446" spans="1:13" x14ac:dyDescent="0.25">
      <c r="A446" t="s">
        <v>53</v>
      </c>
      <c r="B446" s="30">
        <v>45816</v>
      </c>
      <c r="C446">
        <v>37707</v>
      </c>
      <c r="D446" s="31">
        <v>1315.96</v>
      </c>
      <c r="E446" s="31">
        <v>0</v>
      </c>
      <c r="F446" t="s">
        <v>33</v>
      </c>
      <c r="G446">
        <v>762668</v>
      </c>
      <c r="H446" t="s">
        <v>15</v>
      </c>
      <c r="I446" t="s">
        <v>34</v>
      </c>
      <c r="J446" t="s">
        <v>13</v>
      </c>
      <c r="K446" s="34">
        <f t="shared" si="21"/>
        <v>634134.03999999992</v>
      </c>
      <c r="L446" s="29">
        <f>IF(I446="Product",IF(K446/'Commission Rate and Quota'!$D$6&lt;0.5,'Commission Rate and Quota'!$D$20,IF(K446/'Commission Rate and Quota'!$D$6&lt;0.75,'Commission Rate and Quota'!$D$21,IF(K446/'Commission Rate and Quota'!$D$6&lt;0.9,'Commission Rate and Quota'!$D$22,IF('Data (1 &amp; 2)'!K485/'Commission Rate and Quota'!$D$6&lt;1,'Commission Rate and Quota'!$D$23,IF('Data (1 &amp; 2)'!K485/'Commission Rate and Quota'!$D$6&lt;1.25,'Commission Rate and Quota'!$D$24,'Commission Rate and Quota'!$D$25))))),IF(K446/'Commission Rate and Quota'!$E$6&lt;0.5,'Commission Rate and Quota'!$E$20,IF(K446/'Commission Rate and Quota'!$E$6&lt;0.75,'Commission Rate and Quota'!$E$21,IF(K446/'Commission Rate and Quota'!$E$6&lt;0.9,'Commission Rate and Quota'!$E$22,IF(K446/'Commission Rate and Quota'!$E$6&lt;1,'Commission Rate and Quota'!$E$23,IF(K446/'Commission Rate and Quota'!$E$6&lt;1.25,'Commission Rate and Quota'!$E$24,'Commission Rate and Quota'!$E$25))))))</f>
        <v>0.08</v>
      </c>
      <c r="M446" s="34">
        <f t="shared" si="19"/>
        <v>105.27680000000001</v>
      </c>
    </row>
    <row r="447" spans="1:13" x14ac:dyDescent="0.25">
      <c r="A447" t="s">
        <v>181</v>
      </c>
      <c r="B447" s="30">
        <v>45823</v>
      </c>
      <c r="C447">
        <v>164679</v>
      </c>
      <c r="D447" s="31">
        <v>48086.76</v>
      </c>
      <c r="E447" s="31">
        <v>5771.76</v>
      </c>
      <c r="F447" t="s">
        <v>33</v>
      </c>
      <c r="G447">
        <v>762668</v>
      </c>
      <c r="H447" t="s">
        <v>15</v>
      </c>
      <c r="I447" t="s">
        <v>34</v>
      </c>
      <c r="J447" t="s">
        <v>13</v>
      </c>
      <c r="K447" s="34">
        <f t="shared" si="21"/>
        <v>682220.79999999993</v>
      </c>
      <c r="L447" s="29">
        <f>IF(I447="Product",IF(K447/'Commission Rate and Quota'!$D$6&lt;0.5,'Commission Rate and Quota'!$D$20,IF(K447/'Commission Rate and Quota'!$D$6&lt;0.75,'Commission Rate and Quota'!$D$21,IF(K447/'Commission Rate and Quota'!$D$6&lt;0.9,'Commission Rate and Quota'!$D$22,IF('Data (1 &amp; 2)'!K486/'Commission Rate and Quota'!$D$6&lt;1,'Commission Rate and Quota'!$D$23,IF('Data (1 &amp; 2)'!K486/'Commission Rate and Quota'!$D$6&lt;1.25,'Commission Rate and Quota'!$D$24,'Commission Rate and Quota'!$D$25))))),IF(K447/'Commission Rate and Quota'!$E$6&lt;0.5,'Commission Rate and Quota'!$E$20,IF(K447/'Commission Rate and Quota'!$E$6&lt;0.75,'Commission Rate and Quota'!$E$21,IF(K447/'Commission Rate and Quota'!$E$6&lt;0.9,'Commission Rate and Quota'!$E$22,IF(K447/'Commission Rate and Quota'!$E$6&lt;1,'Commission Rate and Quota'!$E$23,IF(K447/'Commission Rate and Quota'!$E$6&lt;1.25,'Commission Rate and Quota'!$E$24,'Commission Rate and Quota'!$E$25))))))</f>
        <v>0.08</v>
      </c>
      <c r="M447" s="34">
        <f t="shared" si="19"/>
        <v>3846.9408000000003</v>
      </c>
    </row>
    <row r="448" spans="1:13" x14ac:dyDescent="0.25">
      <c r="A448" t="s">
        <v>181</v>
      </c>
      <c r="B448" s="30">
        <v>45823</v>
      </c>
      <c r="C448">
        <v>164679</v>
      </c>
      <c r="D448" s="31">
        <v>3173.74</v>
      </c>
      <c r="E448" s="31">
        <v>0</v>
      </c>
      <c r="F448" t="s">
        <v>33</v>
      </c>
      <c r="G448">
        <v>762668</v>
      </c>
      <c r="H448" t="s">
        <v>15</v>
      </c>
      <c r="I448" t="s">
        <v>34</v>
      </c>
      <c r="J448" t="s">
        <v>13</v>
      </c>
      <c r="K448" s="34">
        <f t="shared" si="21"/>
        <v>685394.53999999992</v>
      </c>
      <c r="L448" s="29">
        <f>IF(I448="Product",IF(K448/'Commission Rate and Quota'!$D$6&lt;0.5,'Commission Rate and Quota'!$D$20,IF(K448/'Commission Rate and Quota'!$D$6&lt;0.75,'Commission Rate and Quota'!$D$21,IF(K448/'Commission Rate and Quota'!$D$6&lt;0.9,'Commission Rate and Quota'!$D$22,IF('Data (1 &amp; 2)'!K487/'Commission Rate and Quota'!$D$6&lt;1,'Commission Rate and Quota'!$D$23,IF('Data (1 &amp; 2)'!K487/'Commission Rate and Quota'!$D$6&lt;1.25,'Commission Rate and Quota'!$D$24,'Commission Rate and Quota'!$D$25))))),IF(K448/'Commission Rate and Quota'!$E$6&lt;0.5,'Commission Rate and Quota'!$E$20,IF(K448/'Commission Rate and Quota'!$E$6&lt;0.75,'Commission Rate and Quota'!$E$21,IF(K448/'Commission Rate and Quota'!$E$6&lt;0.9,'Commission Rate and Quota'!$E$22,IF(K448/'Commission Rate and Quota'!$E$6&lt;1,'Commission Rate and Quota'!$E$23,IF(K448/'Commission Rate and Quota'!$E$6&lt;1.25,'Commission Rate and Quota'!$E$24,'Commission Rate and Quota'!$E$25))))))</f>
        <v>0.08</v>
      </c>
      <c r="M448" s="34">
        <f t="shared" si="19"/>
        <v>253.89919999999998</v>
      </c>
    </row>
    <row r="449" spans="1:13" x14ac:dyDescent="0.25">
      <c r="A449" t="s">
        <v>254</v>
      </c>
      <c r="B449" s="30">
        <v>45836</v>
      </c>
      <c r="C449">
        <v>168030</v>
      </c>
      <c r="D449" s="31">
        <v>6934</v>
      </c>
      <c r="E449" s="31">
        <v>1040.1400000000001</v>
      </c>
      <c r="F449" t="s">
        <v>33</v>
      </c>
      <c r="G449">
        <v>762668</v>
      </c>
      <c r="H449" t="s">
        <v>15</v>
      </c>
      <c r="I449" t="s">
        <v>34</v>
      </c>
      <c r="J449" t="s">
        <v>13</v>
      </c>
      <c r="K449" s="34">
        <f t="shared" si="21"/>
        <v>692328.53999999992</v>
      </c>
      <c r="L449" s="29">
        <f>IF(I449="Product",IF(K449/'Commission Rate and Quota'!$D$6&lt;0.5,'Commission Rate and Quota'!$D$20,IF(K449/'Commission Rate and Quota'!$D$6&lt;0.75,'Commission Rate and Quota'!$D$21,IF(K449/'Commission Rate and Quota'!$D$6&lt;0.9,'Commission Rate and Quota'!$D$22,IF('Data (1 &amp; 2)'!K488/'Commission Rate and Quota'!$D$6&lt;1,'Commission Rate and Quota'!$D$23,IF('Data (1 &amp; 2)'!K488/'Commission Rate and Quota'!$D$6&lt;1.25,'Commission Rate and Quota'!$D$24,'Commission Rate and Quota'!$D$25))))),IF(K449/'Commission Rate and Quota'!$E$6&lt;0.5,'Commission Rate and Quota'!$E$20,IF(K449/'Commission Rate and Quota'!$E$6&lt;0.75,'Commission Rate and Quota'!$E$21,IF(K449/'Commission Rate and Quota'!$E$6&lt;0.9,'Commission Rate and Quota'!$E$22,IF(K449/'Commission Rate and Quota'!$E$6&lt;1,'Commission Rate and Quota'!$E$23,IF(K449/'Commission Rate and Quota'!$E$6&lt;1.25,'Commission Rate and Quota'!$E$24,'Commission Rate and Quota'!$E$25))))))</f>
        <v>0.08</v>
      </c>
      <c r="M449" s="34">
        <f t="shared" si="19"/>
        <v>554.72</v>
      </c>
    </row>
    <row r="450" spans="1:13" x14ac:dyDescent="0.25">
      <c r="A450" t="s">
        <v>254</v>
      </c>
      <c r="B450" s="30">
        <v>45836</v>
      </c>
      <c r="C450">
        <v>168030</v>
      </c>
      <c r="D450" s="31">
        <v>572.08000000000004</v>
      </c>
      <c r="E450" s="31">
        <v>0</v>
      </c>
      <c r="F450" t="s">
        <v>33</v>
      </c>
      <c r="G450">
        <v>762668</v>
      </c>
      <c r="H450" t="s">
        <v>15</v>
      </c>
      <c r="I450" t="s">
        <v>34</v>
      </c>
      <c r="J450" t="s">
        <v>13</v>
      </c>
      <c r="K450" s="34">
        <f t="shared" si="21"/>
        <v>692900.61999999988</v>
      </c>
      <c r="L450" s="29">
        <f>IF(I450="Product",IF(K450/'Commission Rate and Quota'!$D$6&lt;0.5,'Commission Rate and Quota'!$D$20,IF(K450/'Commission Rate and Quota'!$D$6&lt;0.75,'Commission Rate and Quota'!$D$21,IF(K450/'Commission Rate and Quota'!$D$6&lt;0.9,'Commission Rate and Quota'!$D$22,IF('Data (1 &amp; 2)'!K489/'Commission Rate and Quota'!$D$6&lt;1,'Commission Rate and Quota'!$D$23,IF('Data (1 &amp; 2)'!K489/'Commission Rate and Quota'!$D$6&lt;1.25,'Commission Rate and Quota'!$D$24,'Commission Rate and Quota'!$D$25))))),IF(K450/'Commission Rate and Quota'!$E$6&lt;0.5,'Commission Rate and Quota'!$E$20,IF(K450/'Commission Rate and Quota'!$E$6&lt;0.75,'Commission Rate and Quota'!$E$21,IF(K450/'Commission Rate and Quota'!$E$6&lt;0.9,'Commission Rate and Quota'!$E$22,IF(K450/'Commission Rate and Quota'!$E$6&lt;1,'Commission Rate and Quota'!$E$23,IF(K450/'Commission Rate and Quota'!$E$6&lt;1.25,'Commission Rate and Quota'!$E$24,'Commission Rate and Quota'!$E$25))))))</f>
        <v>0.08</v>
      </c>
      <c r="M450" s="34">
        <f t="shared" ref="M450:M513" si="22">L450*D450</f>
        <v>45.766400000000004</v>
      </c>
    </row>
    <row r="451" spans="1:13" x14ac:dyDescent="0.25">
      <c r="A451" t="s">
        <v>260</v>
      </c>
      <c r="B451" s="30">
        <v>45857</v>
      </c>
      <c r="C451">
        <v>168699</v>
      </c>
      <c r="D451" s="31">
        <v>3024</v>
      </c>
      <c r="E451" s="31">
        <v>840</v>
      </c>
      <c r="F451" t="s">
        <v>33</v>
      </c>
      <c r="G451">
        <v>762668</v>
      </c>
      <c r="H451" t="s">
        <v>15</v>
      </c>
      <c r="I451" t="s">
        <v>34</v>
      </c>
      <c r="J451" t="s">
        <v>13</v>
      </c>
      <c r="K451" s="34">
        <f t="shared" si="21"/>
        <v>695924.61999999988</v>
      </c>
      <c r="L451" s="29">
        <f>IF(I451="Product",IF(K451/'Commission Rate and Quota'!$D$6&lt;0.5,'Commission Rate and Quota'!$D$20,IF(K451/'Commission Rate and Quota'!$D$6&lt;0.75,'Commission Rate and Quota'!$D$21,IF(K451/'Commission Rate and Quota'!$D$6&lt;0.9,'Commission Rate and Quota'!$D$22,IF('Data (1 &amp; 2)'!K490/'Commission Rate and Quota'!$D$6&lt;1,'Commission Rate and Quota'!$D$23,IF('Data (1 &amp; 2)'!K490/'Commission Rate and Quota'!$D$6&lt;1.25,'Commission Rate and Quota'!$D$24,'Commission Rate and Quota'!$D$25))))),IF(K451/'Commission Rate and Quota'!$E$6&lt;0.5,'Commission Rate and Quota'!$E$20,IF(K451/'Commission Rate and Quota'!$E$6&lt;0.75,'Commission Rate and Quota'!$E$21,IF(K451/'Commission Rate and Quota'!$E$6&lt;0.9,'Commission Rate and Quota'!$E$22,IF(K451/'Commission Rate and Quota'!$E$6&lt;1,'Commission Rate and Quota'!$E$23,IF(K451/'Commission Rate and Quota'!$E$6&lt;1.25,'Commission Rate and Quota'!$E$24,'Commission Rate and Quota'!$E$25))))))</f>
        <v>0.08</v>
      </c>
      <c r="M451" s="34">
        <f t="shared" si="22"/>
        <v>241.92000000000002</v>
      </c>
    </row>
    <row r="452" spans="1:13" x14ac:dyDescent="0.25">
      <c r="A452" t="s">
        <v>260</v>
      </c>
      <c r="B452" s="30">
        <v>45857</v>
      </c>
      <c r="C452">
        <v>168699</v>
      </c>
      <c r="D452" s="31">
        <v>249.48</v>
      </c>
      <c r="E452" s="31">
        <v>0</v>
      </c>
      <c r="F452" t="s">
        <v>33</v>
      </c>
      <c r="G452">
        <v>762668</v>
      </c>
      <c r="H452" t="s">
        <v>15</v>
      </c>
      <c r="I452" t="s">
        <v>34</v>
      </c>
      <c r="J452" t="s">
        <v>13</v>
      </c>
      <c r="K452" s="34">
        <f t="shared" si="21"/>
        <v>696174.09999999986</v>
      </c>
      <c r="L452" s="29">
        <f>IF(I452="Product",IF(K452/'Commission Rate and Quota'!$D$6&lt;0.5,'Commission Rate and Quota'!$D$20,IF(K452/'Commission Rate and Quota'!$D$6&lt;0.75,'Commission Rate and Quota'!$D$21,IF(K452/'Commission Rate and Quota'!$D$6&lt;0.9,'Commission Rate and Quota'!$D$22,IF('Data (1 &amp; 2)'!K491/'Commission Rate and Quota'!$D$6&lt;1,'Commission Rate and Quota'!$D$23,IF('Data (1 &amp; 2)'!K491/'Commission Rate and Quota'!$D$6&lt;1.25,'Commission Rate and Quota'!$D$24,'Commission Rate and Quota'!$D$25))))),IF(K452/'Commission Rate and Quota'!$E$6&lt;0.5,'Commission Rate and Quota'!$E$20,IF(K452/'Commission Rate and Quota'!$E$6&lt;0.75,'Commission Rate and Quota'!$E$21,IF(K452/'Commission Rate and Quota'!$E$6&lt;0.9,'Commission Rate and Quota'!$E$22,IF(K452/'Commission Rate and Quota'!$E$6&lt;1,'Commission Rate and Quota'!$E$23,IF(K452/'Commission Rate and Quota'!$E$6&lt;1.25,'Commission Rate and Quota'!$E$24,'Commission Rate and Quota'!$E$25))))))</f>
        <v>0.08</v>
      </c>
      <c r="M452" s="34">
        <f t="shared" si="22"/>
        <v>19.958400000000001</v>
      </c>
    </row>
    <row r="453" spans="1:13" x14ac:dyDescent="0.25">
      <c r="A453" t="s">
        <v>137</v>
      </c>
      <c r="B453" s="30">
        <v>45868</v>
      </c>
      <c r="C453">
        <v>67123</v>
      </c>
      <c r="D453" s="31">
        <v>11600</v>
      </c>
      <c r="E453" s="31">
        <v>11600</v>
      </c>
      <c r="F453" t="s">
        <v>33</v>
      </c>
      <c r="G453">
        <v>762668</v>
      </c>
      <c r="H453" t="s">
        <v>15</v>
      </c>
      <c r="I453" t="s">
        <v>34</v>
      </c>
      <c r="J453" t="s">
        <v>13</v>
      </c>
      <c r="K453" s="34">
        <f t="shared" ref="K453:K484" si="23">K452+D453</f>
        <v>707774.09999999986</v>
      </c>
      <c r="L453" s="29">
        <f>IF(I453="Product",IF(K453/'Commission Rate and Quota'!$D$6&lt;0.5,'Commission Rate and Quota'!$D$20,IF(K453/'Commission Rate and Quota'!$D$6&lt;0.75,'Commission Rate and Quota'!$D$21,IF(K453/'Commission Rate and Quota'!$D$6&lt;0.9,'Commission Rate and Quota'!$D$22,IF('Data (1 &amp; 2)'!K492/'Commission Rate and Quota'!$D$6&lt;1,'Commission Rate and Quota'!$D$23,IF('Data (1 &amp; 2)'!K492/'Commission Rate and Quota'!$D$6&lt;1.25,'Commission Rate and Quota'!$D$24,'Commission Rate and Quota'!$D$25))))),IF(K453/'Commission Rate and Quota'!$E$6&lt;0.5,'Commission Rate and Quota'!$E$20,IF(K453/'Commission Rate and Quota'!$E$6&lt;0.75,'Commission Rate and Quota'!$E$21,IF(K453/'Commission Rate and Quota'!$E$6&lt;0.9,'Commission Rate and Quota'!$E$22,IF(K453/'Commission Rate and Quota'!$E$6&lt;1,'Commission Rate and Quota'!$E$23,IF(K453/'Commission Rate and Quota'!$E$6&lt;1.25,'Commission Rate and Quota'!$E$24,'Commission Rate and Quota'!$E$25))))))</f>
        <v>0.08</v>
      </c>
      <c r="M453" s="34">
        <f t="shared" si="22"/>
        <v>928</v>
      </c>
    </row>
    <row r="454" spans="1:13" x14ac:dyDescent="0.25">
      <c r="A454" t="s">
        <v>83</v>
      </c>
      <c r="B454" s="30">
        <v>45871</v>
      </c>
      <c r="C454">
        <v>41359</v>
      </c>
      <c r="D454" s="31">
        <v>1169.3399999999999</v>
      </c>
      <c r="E454" s="31">
        <v>140.34</v>
      </c>
      <c r="F454" t="s">
        <v>33</v>
      </c>
      <c r="G454">
        <v>762668</v>
      </c>
      <c r="H454" t="s">
        <v>15</v>
      </c>
      <c r="I454" t="s">
        <v>34</v>
      </c>
      <c r="J454" t="s">
        <v>13</v>
      </c>
      <c r="K454" s="34">
        <f t="shared" si="23"/>
        <v>708943.43999999983</v>
      </c>
      <c r="L454" s="29">
        <f>IF(I454="Product",IF(K454/'Commission Rate and Quota'!$D$6&lt;0.5,'Commission Rate and Quota'!$D$20,IF(K454/'Commission Rate and Quota'!$D$6&lt;0.75,'Commission Rate and Quota'!$D$21,IF(K454/'Commission Rate and Quota'!$D$6&lt;0.9,'Commission Rate and Quota'!$D$22,IF('Data (1 &amp; 2)'!K493/'Commission Rate and Quota'!$D$6&lt;1,'Commission Rate and Quota'!$D$23,IF('Data (1 &amp; 2)'!K493/'Commission Rate and Quota'!$D$6&lt;1.25,'Commission Rate and Quota'!$D$24,'Commission Rate and Quota'!$D$25))))),IF(K454/'Commission Rate and Quota'!$E$6&lt;0.5,'Commission Rate and Quota'!$E$20,IF(K454/'Commission Rate and Quota'!$E$6&lt;0.75,'Commission Rate and Quota'!$E$21,IF(K454/'Commission Rate and Quota'!$E$6&lt;0.9,'Commission Rate and Quota'!$E$22,IF(K454/'Commission Rate and Quota'!$E$6&lt;1,'Commission Rate and Quota'!$E$23,IF(K454/'Commission Rate and Quota'!$E$6&lt;1.25,'Commission Rate and Quota'!$E$24,'Commission Rate and Quota'!$E$25))))))</f>
        <v>0.08</v>
      </c>
      <c r="M454" s="34">
        <f t="shared" si="22"/>
        <v>93.547199999999989</v>
      </c>
    </row>
    <row r="455" spans="1:13" x14ac:dyDescent="0.25">
      <c r="A455" t="s">
        <v>83</v>
      </c>
      <c r="B455" s="30">
        <v>45871</v>
      </c>
      <c r="C455">
        <v>41359</v>
      </c>
      <c r="D455" s="31">
        <v>22.48</v>
      </c>
      <c r="E455" s="31">
        <v>0</v>
      </c>
      <c r="F455" t="s">
        <v>33</v>
      </c>
      <c r="G455">
        <v>762668</v>
      </c>
      <c r="H455" t="s">
        <v>15</v>
      </c>
      <c r="I455" t="s">
        <v>34</v>
      </c>
      <c r="J455" t="s">
        <v>13</v>
      </c>
      <c r="K455" s="34">
        <f t="shared" si="23"/>
        <v>708965.91999999981</v>
      </c>
      <c r="L455" s="29">
        <f>IF(I455="Product",IF(K455/'Commission Rate and Quota'!$D$6&lt;0.5,'Commission Rate and Quota'!$D$20,IF(K455/'Commission Rate and Quota'!$D$6&lt;0.75,'Commission Rate and Quota'!$D$21,IF(K455/'Commission Rate and Quota'!$D$6&lt;0.9,'Commission Rate and Quota'!$D$22,IF('Data (1 &amp; 2)'!K494/'Commission Rate and Quota'!$D$6&lt;1,'Commission Rate and Quota'!$D$23,IF('Data (1 &amp; 2)'!K494/'Commission Rate and Quota'!$D$6&lt;1.25,'Commission Rate and Quota'!$D$24,'Commission Rate and Quota'!$D$25))))),IF(K455/'Commission Rate and Quota'!$E$6&lt;0.5,'Commission Rate and Quota'!$E$20,IF(K455/'Commission Rate and Quota'!$E$6&lt;0.75,'Commission Rate and Quota'!$E$21,IF(K455/'Commission Rate and Quota'!$E$6&lt;0.9,'Commission Rate and Quota'!$E$22,IF(K455/'Commission Rate and Quota'!$E$6&lt;1,'Commission Rate and Quota'!$E$23,IF(K455/'Commission Rate and Quota'!$E$6&lt;1.25,'Commission Rate and Quota'!$E$24,'Commission Rate and Quota'!$E$25))))))</f>
        <v>0.08</v>
      </c>
      <c r="M455" s="34">
        <f t="shared" si="22"/>
        <v>1.7984</v>
      </c>
    </row>
    <row r="456" spans="1:13" x14ac:dyDescent="0.25">
      <c r="A456" t="s">
        <v>135</v>
      </c>
      <c r="B456" s="30">
        <v>45892</v>
      </c>
      <c r="C456">
        <v>58426</v>
      </c>
      <c r="D456" s="31">
        <v>465.6</v>
      </c>
      <c r="E456" s="31">
        <v>59.23</v>
      </c>
      <c r="F456" t="s">
        <v>33</v>
      </c>
      <c r="G456">
        <v>762668</v>
      </c>
      <c r="H456" t="s">
        <v>15</v>
      </c>
      <c r="I456" t="s">
        <v>34</v>
      </c>
      <c r="J456" t="s">
        <v>13</v>
      </c>
      <c r="K456" s="34">
        <f t="shared" si="23"/>
        <v>709431.51999999979</v>
      </c>
      <c r="L456" s="29">
        <f>IF(I456="Product",IF(K456/'Commission Rate and Quota'!$D$6&lt;0.5,'Commission Rate and Quota'!$D$20,IF(K456/'Commission Rate and Quota'!$D$6&lt;0.75,'Commission Rate and Quota'!$D$21,IF(K456/'Commission Rate and Quota'!$D$6&lt;0.9,'Commission Rate and Quota'!$D$22,IF('Data (1 &amp; 2)'!K495/'Commission Rate and Quota'!$D$6&lt;1,'Commission Rate and Quota'!$D$23,IF('Data (1 &amp; 2)'!K495/'Commission Rate and Quota'!$D$6&lt;1.25,'Commission Rate and Quota'!$D$24,'Commission Rate and Quota'!$D$25))))),IF(K456/'Commission Rate and Quota'!$E$6&lt;0.5,'Commission Rate and Quota'!$E$20,IF(K456/'Commission Rate and Quota'!$E$6&lt;0.75,'Commission Rate and Quota'!$E$21,IF(K456/'Commission Rate and Quota'!$E$6&lt;0.9,'Commission Rate and Quota'!$E$22,IF(K456/'Commission Rate and Quota'!$E$6&lt;1,'Commission Rate and Quota'!$E$23,IF(K456/'Commission Rate and Quota'!$E$6&lt;1.25,'Commission Rate and Quota'!$E$24,'Commission Rate and Quota'!$E$25))))))</f>
        <v>0.08</v>
      </c>
      <c r="M456" s="34">
        <f t="shared" si="22"/>
        <v>37.248000000000005</v>
      </c>
    </row>
    <row r="457" spans="1:13" x14ac:dyDescent="0.25">
      <c r="A457" t="s">
        <v>135</v>
      </c>
      <c r="B457" s="30">
        <v>45892</v>
      </c>
      <c r="C457">
        <v>58426</v>
      </c>
      <c r="D457" s="31">
        <v>38.42</v>
      </c>
      <c r="E457" s="31">
        <v>0</v>
      </c>
      <c r="F457" t="s">
        <v>33</v>
      </c>
      <c r="G457">
        <v>762668</v>
      </c>
      <c r="H457" t="s">
        <v>15</v>
      </c>
      <c r="I457" t="s">
        <v>34</v>
      </c>
      <c r="J457" t="s">
        <v>13</v>
      </c>
      <c r="K457" s="34">
        <f t="shared" si="23"/>
        <v>709469.93999999983</v>
      </c>
      <c r="L457" s="29">
        <f>IF(I457="Product",IF(K457/'Commission Rate and Quota'!$D$6&lt;0.5,'Commission Rate and Quota'!$D$20,IF(K457/'Commission Rate and Quota'!$D$6&lt;0.75,'Commission Rate and Quota'!$D$21,IF(K457/'Commission Rate and Quota'!$D$6&lt;0.9,'Commission Rate and Quota'!$D$22,IF('Data (1 &amp; 2)'!K496/'Commission Rate and Quota'!$D$6&lt;1,'Commission Rate and Quota'!$D$23,IF('Data (1 &amp; 2)'!K496/'Commission Rate and Quota'!$D$6&lt;1.25,'Commission Rate and Quota'!$D$24,'Commission Rate and Quota'!$D$25))))),IF(K457/'Commission Rate and Quota'!$E$6&lt;0.5,'Commission Rate and Quota'!$E$20,IF(K457/'Commission Rate and Quota'!$E$6&lt;0.75,'Commission Rate and Quota'!$E$21,IF(K457/'Commission Rate and Quota'!$E$6&lt;0.9,'Commission Rate and Quota'!$E$22,IF(K457/'Commission Rate and Quota'!$E$6&lt;1,'Commission Rate and Quota'!$E$23,IF(K457/'Commission Rate and Quota'!$E$6&lt;1.25,'Commission Rate and Quota'!$E$24,'Commission Rate and Quota'!$E$25))))))</f>
        <v>0.08</v>
      </c>
      <c r="M457" s="34">
        <f t="shared" si="22"/>
        <v>3.0736000000000003</v>
      </c>
    </row>
    <row r="458" spans="1:13" x14ac:dyDescent="0.25">
      <c r="A458" t="s">
        <v>159</v>
      </c>
      <c r="B458" s="30">
        <v>45904</v>
      </c>
      <c r="C458">
        <v>77535</v>
      </c>
      <c r="D458" s="31">
        <v>33728.74</v>
      </c>
      <c r="E458" s="31">
        <v>4981.84</v>
      </c>
      <c r="F458" t="s">
        <v>33</v>
      </c>
      <c r="G458">
        <v>762668</v>
      </c>
      <c r="H458" t="s">
        <v>15</v>
      </c>
      <c r="I458" t="s">
        <v>34</v>
      </c>
      <c r="J458" t="s">
        <v>13</v>
      </c>
      <c r="K458" s="34">
        <f t="shared" si="23"/>
        <v>743198.67999999982</v>
      </c>
      <c r="L458" s="29">
        <f>IF(I458="Product",IF(K458/'Commission Rate and Quota'!$D$6&lt;0.5,'Commission Rate and Quota'!$D$20,IF(K458/'Commission Rate and Quota'!$D$6&lt;0.75,'Commission Rate and Quota'!$D$21,IF(K458/'Commission Rate and Quota'!$D$6&lt;0.9,'Commission Rate and Quota'!$D$22,IF('Data (1 &amp; 2)'!K497/'Commission Rate and Quota'!$D$6&lt;1,'Commission Rate and Quota'!$D$23,IF('Data (1 &amp; 2)'!K497/'Commission Rate and Quota'!$D$6&lt;1.25,'Commission Rate and Quota'!$D$24,'Commission Rate and Quota'!$D$25))))),IF(K458/'Commission Rate and Quota'!$E$6&lt;0.5,'Commission Rate and Quota'!$E$20,IF(K458/'Commission Rate and Quota'!$E$6&lt;0.75,'Commission Rate and Quota'!$E$21,IF(K458/'Commission Rate and Quota'!$E$6&lt;0.9,'Commission Rate and Quota'!$E$22,IF(K458/'Commission Rate and Quota'!$E$6&lt;1,'Commission Rate and Quota'!$E$23,IF(K458/'Commission Rate and Quota'!$E$6&lt;1.25,'Commission Rate and Quota'!$E$24,'Commission Rate and Quota'!$E$25))))))</f>
        <v>0.08</v>
      </c>
      <c r="M458" s="34">
        <f t="shared" si="22"/>
        <v>2698.2991999999999</v>
      </c>
    </row>
    <row r="459" spans="1:13" x14ac:dyDescent="0.25">
      <c r="A459" t="s">
        <v>159</v>
      </c>
      <c r="B459" s="30">
        <v>45904</v>
      </c>
      <c r="C459">
        <v>77535</v>
      </c>
      <c r="D459" s="31">
        <v>2782.65</v>
      </c>
      <c r="E459" s="31">
        <v>0</v>
      </c>
      <c r="F459" t="s">
        <v>33</v>
      </c>
      <c r="G459">
        <v>762668</v>
      </c>
      <c r="H459" t="s">
        <v>15</v>
      </c>
      <c r="I459" t="s">
        <v>34</v>
      </c>
      <c r="J459" t="s">
        <v>13</v>
      </c>
      <c r="K459" s="34">
        <f t="shared" si="23"/>
        <v>745981.32999999984</v>
      </c>
      <c r="L459" s="29">
        <f>IF(I459="Product",IF(K459/'Commission Rate and Quota'!$D$6&lt;0.5,'Commission Rate and Quota'!$D$20,IF(K459/'Commission Rate and Quota'!$D$6&lt;0.75,'Commission Rate and Quota'!$D$21,IF(K459/'Commission Rate and Quota'!$D$6&lt;0.9,'Commission Rate and Quota'!$D$22,IF('Data (1 &amp; 2)'!K498/'Commission Rate and Quota'!$D$6&lt;1,'Commission Rate and Quota'!$D$23,IF('Data (1 &amp; 2)'!K498/'Commission Rate and Quota'!$D$6&lt;1.25,'Commission Rate and Quota'!$D$24,'Commission Rate and Quota'!$D$25))))),IF(K459/'Commission Rate and Quota'!$E$6&lt;0.5,'Commission Rate and Quota'!$E$20,IF(K459/'Commission Rate and Quota'!$E$6&lt;0.75,'Commission Rate and Quota'!$E$21,IF(K459/'Commission Rate and Quota'!$E$6&lt;0.9,'Commission Rate and Quota'!$E$22,IF(K459/'Commission Rate and Quota'!$E$6&lt;1,'Commission Rate and Quota'!$E$23,IF(K459/'Commission Rate and Quota'!$E$6&lt;1.25,'Commission Rate and Quota'!$E$24,'Commission Rate and Quota'!$E$25))))))</f>
        <v>0.08</v>
      </c>
      <c r="M459" s="34">
        <f t="shared" si="22"/>
        <v>222.61200000000002</v>
      </c>
    </row>
    <row r="460" spans="1:13" x14ac:dyDescent="0.25">
      <c r="A460" t="s">
        <v>160</v>
      </c>
      <c r="B460" s="30">
        <v>45907</v>
      </c>
      <c r="C460">
        <v>77535</v>
      </c>
      <c r="D460" s="31">
        <v>4812</v>
      </c>
      <c r="E460" s="31">
        <v>866.1</v>
      </c>
      <c r="F460" t="s">
        <v>33</v>
      </c>
      <c r="G460">
        <v>762668</v>
      </c>
      <c r="H460" t="s">
        <v>15</v>
      </c>
      <c r="I460" t="s">
        <v>34</v>
      </c>
      <c r="J460" t="s">
        <v>13</v>
      </c>
      <c r="K460" s="34">
        <f t="shared" si="23"/>
        <v>750793.32999999984</v>
      </c>
      <c r="L460" s="29">
        <f>IF(I460="Product",IF(K460/'Commission Rate and Quota'!$D$6&lt;0.5,'Commission Rate and Quota'!$D$20,IF(K460/'Commission Rate and Quota'!$D$6&lt;0.75,'Commission Rate and Quota'!$D$21,IF(K460/'Commission Rate and Quota'!$D$6&lt;0.9,'Commission Rate and Quota'!$D$22,IF('Data (1 &amp; 2)'!K499/'Commission Rate and Quota'!$D$6&lt;1,'Commission Rate and Quota'!$D$23,IF('Data (1 &amp; 2)'!K499/'Commission Rate and Quota'!$D$6&lt;1.25,'Commission Rate and Quota'!$D$24,'Commission Rate and Quota'!$D$25))))),IF(K460/'Commission Rate and Quota'!$E$6&lt;0.5,'Commission Rate and Quota'!$E$20,IF(K460/'Commission Rate and Quota'!$E$6&lt;0.75,'Commission Rate and Quota'!$E$21,IF(K460/'Commission Rate and Quota'!$E$6&lt;0.9,'Commission Rate and Quota'!$E$22,IF(K460/'Commission Rate and Quota'!$E$6&lt;1,'Commission Rate and Quota'!$E$23,IF(K460/'Commission Rate and Quota'!$E$6&lt;1.25,'Commission Rate and Quota'!$E$24,'Commission Rate and Quota'!$E$25))))))</f>
        <v>0.14000000000000001</v>
      </c>
      <c r="M460" s="34">
        <f t="shared" si="22"/>
        <v>673.68000000000006</v>
      </c>
    </row>
    <row r="461" spans="1:13" x14ac:dyDescent="0.25">
      <c r="A461" t="s">
        <v>160</v>
      </c>
      <c r="B461" s="30">
        <v>45907</v>
      </c>
      <c r="C461">
        <v>77535</v>
      </c>
      <c r="D461" s="31">
        <v>396.99</v>
      </c>
      <c r="E461" s="31">
        <v>0</v>
      </c>
      <c r="F461" t="s">
        <v>33</v>
      </c>
      <c r="G461">
        <v>762668</v>
      </c>
      <c r="H461" t="s">
        <v>15</v>
      </c>
      <c r="I461" t="s">
        <v>34</v>
      </c>
      <c r="J461" t="s">
        <v>13</v>
      </c>
      <c r="K461" s="34">
        <f t="shared" si="23"/>
        <v>751190.31999999983</v>
      </c>
      <c r="L461" s="29">
        <f>IF(I461="Product",IF(K461/'Commission Rate and Quota'!$D$6&lt;0.5,'Commission Rate and Quota'!$D$20,IF(K461/'Commission Rate and Quota'!$D$6&lt;0.75,'Commission Rate and Quota'!$D$21,IF(K461/'Commission Rate and Quota'!$D$6&lt;0.9,'Commission Rate and Quota'!$D$22,IF('Data (1 &amp; 2)'!K500/'Commission Rate and Quota'!$D$6&lt;1,'Commission Rate and Quota'!$D$23,IF('Data (1 &amp; 2)'!K500/'Commission Rate and Quota'!$D$6&lt;1.25,'Commission Rate and Quota'!$D$24,'Commission Rate and Quota'!$D$25))))),IF(K461/'Commission Rate and Quota'!$E$6&lt;0.5,'Commission Rate and Quota'!$E$20,IF(K461/'Commission Rate and Quota'!$E$6&lt;0.75,'Commission Rate and Quota'!$E$21,IF(K461/'Commission Rate and Quota'!$E$6&lt;0.9,'Commission Rate and Quota'!$E$22,IF(K461/'Commission Rate and Quota'!$E$6&lt;1,'Commission Rate and Quota'!$E$23,IF(K461/'Commission Rate and Quota'!$E$6&lt;1.25,'Commission Rate and Quota'!$E$24,'Commission Rate and Quota'!$E$25))))))</f>
        <v>0.14000000000000001</v>
      </c>
      <c r="M461" s="34">
        <f t="shared" si="22"/>
        <v>55.578600000000009</v>
      </c>
    </row>
    <row r="462" spans="1:13" x14ac:dyDescent="0.25">
      <c r="A462" t="s">
        <v>84</v>
      </c>
      <c r="B462" s="30">
        <v>45921</v>
      </c>
      <c r="C462">
        <v>41359</v>
      </c>
      <c r="D462" s="31">
        <v>12432</v>
      </c>
      <c r="E462" s="31">
        <v>992</v>
      </c>
      <c r="F462" t="s">
        <v>33</v>
      </c>
      <c r="G462">
        <v>762668</v>
      </c>
      <c r="H462" t="s">
        <v>15</v>
      </c>
      <c r="I462" t="s">
        <v>34</v>
      </c>
      <c r="J462" t="s">
        <v>13</v>
      </c>
      <c r="K462" s="34">
        <f t="shared" si="23"/>
        <v>763622.31999999983</v>
      </c>
      <c r="L462" s="29">
        <f>IF(I462="Product",IF(K462/'Commission Rate and Quota'!$D$6&lt;0.5,'Commission Rate and Quota'!$D$20,IF(K462/'Commission Rate and Quota'!$D$6&lt;0.75,'Commission Rate and Quota'!$D$21,IF(K462/'Commission Rate and Quota'!$D$6&lt;0.9,'Commission Rate and Quota'!$D$22,IF('Data (1 &amp; 2)'!K501/'Commission Rate and Quota'!$D$6&lt;1,'Commission Rate and Quota'!$D$23,IF('Data (1 &amp; 2)'!K501/'Commission Rate and Quota'!$D$6&lt;1.25,'Commission Rate and Quota'!$D$24,'Commission Rate and Quota'!$D$25))))),IF(K462/'Commission Rate and Quota'!$E$6&lt;0.5,'Commission Rate and Quota'!$E$20,IF(K462/'Commission Rate and Quota'!$E$6&lt;0.75,'Commission Rate and Quota'!$E$21,IF(K462/'Commission Rate and Quota'!$E$6&lt;0.9,'Commission Rate and Quota'!$E$22,IF(K462/'Commission Rate and Quota'!$E$6&lt;1,'Commission Rate and Quota'!$E$23,IF(K462/'Commission Rate and Quota'!$E$6&lt;1.25,'Commission Rate and Quota'!$E$24,'Commission Rate and Quota'!$E$25))))))</f>
        <v>0.14000000000000001</v>
      </c>
      <c r="M462" s="34">
        <f t="shared" si="22"/>
        <v>1740.4800000000002</v>
      </c>
    </row>
    <row r="463" spans="1:13" x14ac:dyDescent="0.25">
      <c r="A463" t="s">
        <v>84</v>
      </c>
      <c r="B463" s="30">
        <v>45921</v>
      </c>
      <c r="C463">
        <v>41359</v>
      </c>
      <c r="D463" s="31">
        <v>1243.53</v>
      </c>
      <c r="E463" s="31">
        <v>99.53</v>
      </c>
      <c r="F463" t="s">
        <v>33</v>
      </c>
      <c r="G463">
        <v>762668</v>
      </c>
      <c r="H463" t="s">
        <v>15</v>
      </c>
      <c r="I463" t="s">
        <v>34</v>
      </c>
      <c r="J463" t="s">
        <v>13</v>
      </c>
      <c r="K463" s="34">
        <f t="shared" si="23"/>
        <v>764865.84999999986</v>
      </c>
      <c r="L463" s="29">
        <f>IF(I463="Product",IF(K463/'Commission Rate and Quota'!$D$6&lt;0.5,'Commission Rate and Quota'!$D$20,IF(K463/'Commission Rate and Quota'!$D$6&lt;0.75,'Commission Rate and Quota'!$D$21,IF(K463/'Commission Rate and Quota'!$D$6&lt;0.9,'Commission Rate and Quota'!$D$22,IF('Data (1 &amp; 2)'!K502/'Commission Rate and Quota'!$D$6&lt;1,'Commission Rate and Quota'!$D$23,IF('Data (1 &amp; 2)'!K502/'Commission Rate and Quota'!$D$6&lt;1.25,'Commission Rate and Quota'!$D$24,'Commission Rate and Quota'!$D$25))))),IF(K463/'Commission Rate and Quota'!$E$6&lt;0.5,'Commission Rate and Quota'!$E$20,IF(K463/'Commission Rate and Quota'!$E$6&lt;0.75,'Commission Rate and Quota'!$E$21,IF(K463/'Commission Rate and Quota'!$E$6&lt;0.9,'Commission Rate and Quota'!$E$22,IF(K463/'Commission Rate and Quota'!$E$6&lt;1,'Commission Rate and Quota'!$E$23,IF(K463/'Commission Rate and Quota'!$E$6&lt;1.25,'Commission Rate and Quota'!$E$24,'Commission Rate and Quota'!$E$25))))))</f>
        <v>0.14000000000000001</v>
      </c>
      <c r="M463" s="34">
        <f t="shared" si="22"/>
        <v>174.0942</v>
      </c>
    </row>
    <row r="464" spans="1:13" x14ac:dyDescent="0.25">
      <c r="A464" t="s">
        <v>84</v>
      </c>
      <c r="B464" s="30">
        <v>45921</v>
      </c>
      <c r="C464">
        <v>41359</v>
      </c>
      <c r="D464" s="31">
        <v>923.12</v>
      </c>
      <c r="E464" s="31">
        <v>0</v>
      </c>
      <c r="F464" t="s">
        <v>33</v>
      </c>
      <c r="G464">
        <v>762668</v>
      </c>
      <c r="H464" t="s">
        <v>15</v>
      </c>
      <c r="I464" t="s">
        <v>34</v>
      </c>
      <c r="J464" t="s">
        <v>13</v>
      </c>
      <c r="K464" s="34">
        <f t="shared" si="23"/>
        <v>765788.96999999986</v>
      </c>
      <c r="L464" s="29">
        <f>IF(I464="Product",IF(K464/'Commission Rate and Quota'!$D$6&lt;0.5,'Commission Rate and Quota'!$D$20,IF(K464/'Commission Rate and Quota'!$D$6&lt;0.75,'Commission Rate and Quota'!$D$21,IF(K464/'Commission Rate and Quota'!$D$6&lt;0.9,'Commission Rate and Quota'!$D$22,IF('Data (1 &amp; 2)'!K503/'Commission Rate and Quota'!$D$6&lt;1,'Commission Rate and Quota'!$D$23,IF('Data (1 &amp; 2)'!K503/'Commission Rate and Quota'!$D$6&lt;1.25,'Commission Rate and Quota'!$D$24,'Commission Rate and Quota'!$D$25))))),IF(K464/'Commission Rate and Quota'!$E$6&lt;0.5,'Commission Rate and Quota'!$E$20,IF(K464/'Commission Rate and Quota'!$E$6&lt;0.75,'Commission Rate and Quota'!$E$21,IF(K464/'Commission Rate and Quota'!$E$6&lt;0.9,'Commission Rate and Quota'!$E$22,IF(K464/'Commission Rate and Quota'!$E$6&lt;1,'Commission Rate and Quota'!$E$23,IF(K464/'Commission Rate and Quota'!$E$6&lt;1.25,'Commission Rate and Quota'!$E$24,'Commission Rate and Quota'!$E$25))))))</f>
        <v>0.14000000000000001</v>
      </c>
      <c r="M464" s="34">
        <f t="shared" si="22"/>
        <v>129.23680000000002</v>
      </c>
    </row>
    <row r="465" spans="1:13" x14ac:dyDescent="0.25">
      <c r="A465" t="s">
        <v>85</v>
      </c>
      <c r="B465" s="30">
        <v>45921</v>
      </c>
      <c r="C465">
        <v>41359</v>
      </c>
      <c r="D465" s="31">
        <v>19192.939999999999</v>
      </c>
      <c r="E465" s="31">
        <v>1536.14</v>
      </c>
      <c r="F465" t="s">
        <v>33</v>
      </c>
      <c r="G465">
        <v>762668</v>
      </c>
      <c r="H465" t="s">
        <v>15</v>
      </c>
      <c r="I465" t="s">
        <v>34</v>
      </c>
      <c r="J465" t="s">
        <v>13</v>
      </c>
      <c r="K465" s="34">
        <f t="shared" si="23"/>
        <v>784981.9099999998</v>
      </c>
      <c r="L465" s="29">
        <f>IF(I465="Product",IF(K465/'Commission Rate and Quota'!$D$6&lt;0.5,'Commission Rate and Quota'!$D$20,IF(K465/'Commission Rate and Quota'!$D$6&lt;0.75,'Commission Rate and Quota'!$D$21,IF(K465/'Commission Rate and Quota'!$D$6&lt;0.9,'Commission Rate and Quota'!$D$22,IF('Data (1 &amp; 2)'!K504/'Commission Rate and Quota'!$D$6&lt;1,'Commission Rate and Quota'!$D$23,IF('Data (1 &amp; 2)'!K504/'Commission Rate and Quota'!$D$6&lt;1.25,'Commission Rate and Quota'!$D$24,'Commission Rate and Quota'!$D$25))))),IF(K465/'Commission Rate and Quota'!$E$6&lt;0.5,'Commission Rate and Quota'!$E$20,IF(K465/'Commission Rate and Quota'!$E$6&lt;0.75,'Commission Rate and Quota'!$E$21,IF(K465/'Commission Rate and Quota'!$E$6&lt;0.9,'Commission Rate and Quota'!$E$22,IF(K465/'Commission Rate and Quota'!$E$6&lt;1,'Commission Rate and Quota'!$E$23,IF(K465/'Commission Rate and Quota'!$E$6&lt;1.25,'Commission Rate and Quota'!$E$24,'Commission Rate and Quota'!$E$25))))))</f>
        <v>0.14000000000000001</v>
      </c>
      <c r="M465" s="34">
        <f t="shared" si="22"/>
        <v>2687.0116000000003</v>
      </c>
    </row>
    <row r="466" spans="1:13" x14ac:dyDescent="0.25">
      <c r="A466" t="s">
        <v>85</v>
      </c>
      <c r="B466" s="30">
        <v>45921</v>
      </c>
      <c r="C466">
        <v>41359</v>
      </c>
      <c r="D466" s="31">
        <v>35610.120000000003</v>
      </c>
      <c r="E466" s="31">
        <v>2850.12</v>
      </c>
      <c r="F466" t="s">
        <v>33</v>
      </c>
      <c r="G466">
        <v>762668</v>
      </c>
      <c r="H466" t="s">
        <v>15</v>
      </c>
      <c r="I466" t="s">
        <v>34</v>
      </c>
      <c r="J466" t="s">
        <v>13</v>
      </c>
      <c r="K466" s="34">
        <f t="shared" si="23"/>
        <v>820592.0299999998</v>
      </c>
      <c r="L466" s="29">
        <f>IF(I466="Product",IF(K466/'Commission Rate and Quota'!$D$6&lt;0.5,'Commission Rate and Quota'!$D$20,IF(K466/'Commission Rate and Quota'!$D$6&lt;0.75,'Commission Rate and Quota'!$D$21,IF(K466/'Commission Rate and Quota'!$D$6&lt;0.9,'Commission Rate and Quota'!$D$22,IF('Data (1 &amp; 2)'!K505/'Commission Rate and Quota'!$D$6&lt;1,'Commission Rate and Quota'!$D$23,IF('Data (1 &amp; 2)'!K505/'Commission Rate and Quota'!$D$6&lt;1.25,'Commission Rate and Quota'!$D$24,'Commission Rate and Quota'!$D$25))))),IF(K466/'Commission Rate and Quota'!$E$6&lt;0.5,'Commission Rate and Quota'!$E$20,IF(K466/'Commission Rate and Quota'!$E$6&lt;0.75,'Commission Rate and Quota'!$E$21,IF(K466/'Commission Rate and Quota'!$E$6&lt;0.9,'Commission Rate and Quota'!$E$22,IF(K466/'Commission Rate and Quota'!$E$6&lt;1,'Commission Rate and Quota'!$E$23,IF(K466/'Commission Rate and Quota'!$E$6&lt;1.25,'Commission Rate and Quota'!$E$24,'Commission Rate and Quota'!$E$25))))))</f>
        <v>0.14000000000000001</v>
      </c>
      <c r="M466" s="34">
        <f t="shared" si="22"/>
        <v>4985.4168000000009</v>
      </c>
    </row>
    <row r="467" spans="1:13" x14ac:dyDescent="0.25">
      <c r="A467" t="s">
        <v>85</v>
      </c>
      <c r="B467" s="30">
        <v>45921</v>
      </c>
      <c r="C467">
        <v>41359</v>
      </c>
      <c r="D467" s="31">
        <v>6008.07</v>
      </c>
      <c r="E467" s="31">
        <v>480.87</v>
      </c>
      <c r="F467" t="s">
        <v>33</v>
      </c>
      <c r="G467">
        <v>762668</v>
      </c>
      <c r="H467" t="s">
        <v>15</v>
      </c>
      <c r="I467" t="s">
        <v>34</v>
      </c>
      <c r="J467" t="s">
        <v>13</v>
      </c>
      <c r="K467" s="34">
        <f t="shared" si="23"/>
        <v>826600.09999999974</v>
      </c>
      <c r="L467" s="29">
        <f>IF(I467="Product",IF(K467/'Commission Rate and Quota'!$D$6&lt;0.5,'Commission Rate and Quota'!$D$20,IF(K467/'Commission Rate and Quota'!$D$6&lt;0.75,'Commission Rate and Quota'!$D$21,IF(K467/'Commission Rate and Quota'!$D$6&lt;0.9,'Commission Rate and Quota'!$D$22,IF('Data (1 &amp; 2)'!K506/'Commission Rate and Quota'!$D$6&lt;1,'Commission Rate and Quota'!$D$23,IF('Data (1 &amp; 2)'!K506/'Commission Rate and Quota'!$D$6&lt;1.25,'Commission Rate and Quota'!$D$24,'Commission Rate and Quota'!$D$25))))),IF(K467/'Commission Rate and Quota'!$E$6&lt;0.5,'Commission Rate and Quota'!$E$20,IF(K467/'Commission Rate and Quota'!$E$6&lt;0.75,'Commission Rate and Quota'!$E$21,IF(K467/'Commission Rate and Quota'!$E$6&lt;0.9,'Commission Rate and Quota'!$E$22,IF(K467/'Commission Rate and Quota'!$E$6&lt;1,'Commission Rate and Quota'!$E$23,IF(K467/'Commission Rate and Quota'!$E$6&lt;1.25,'Commission Rate and Quota'!$E$24,'Commission Rate and Quota'!$E$25))))))</f>
        <v>0.14000000000000001</v>
      </c>
      <c r="M467" s="34">
        <f t="shared" si="22"/>
        <v>841.12980000000005</v>
      </c>
    </row>
    <row r="468" spans="1:13" x14ac:dyDescent="0.25">
      <c r="A468" t="s">
        <v>85</v>
      </c>
      <c r="B468" s="30">
        <v>45921</v>
      </c>
      <c r="C468">
        <v>41359</v>
      </c>
      <c r="D468" s="31">
        <v>5016.91</v>
      </c>
      <c r="E468" s="31">
        <v>0</v>
      </c>
      <c r="F468" t="s">
        <v>33</v>
      </c>
      <c r="G468">
        <v>762668</v>
      </c>
      <c r="H468" t="s">
        <v>15</v>
      </c>
      <c r="I468" t="s">
        <v>34</v>
      </c>
      <c r="J468" t="s">
        <v>13</v>
      </c>
      <c r="K468" s="34">
        <f t="shared" si="23"/>
        <v>831617.00999999978</v>
      </c>
      <c r="L468" s="29">
        <f>IF(I468="Product",IF(K468/'Commission Rate and Quota'!$D$6&lt;0.5,'Commission Rate and Quota'!$D$20,IF(K468/'Commission Rate and Quota'!$D$6&lt;0.75,'Commission Rate and Quota'!$D$21,IF(K468/'Commission Rate and Quota'!$D$6&lt;0.9,'Commission Rate and Quota'!$D$22,IF('Data (1 &amp; 2)'!K507/'Commission Rate and Quota'!$D$6&lt;1,'Commission Rate and Quota'!$D$23,IF('Data (1 &amp; 2)'!K507/'Commission Rate and Quota'!$D$6&lt;1.25,'Commission Rate and Quota'!$D$24,'Commission Rate and Quota'!$D$25))))),IF(K468/'Commission Rate and Quota'!$E$6&lt;0.5,'Commission Rate and Quota'!$E$20,IF(K468/'Commission Rate and Quota'!$E$6&lt;0.75,'Commission Rate and Quota'!$E$21,IF(K468/'Commission Rate and Quota'!$E$6&lt;0.9,'Commission Rate and Quota'!$E$22,IF(K468/'Commission Rate and Quota'!$E$6&lt;1,'Commission Rate and Quota'!$E$23,IF(K468/'Commission Rate and Quota'!$E$6&lt;1.25,'Commission Rate and Quota'!$E$24,'Commission Rate and Quota'!$E$25))))))</f>
        <v>0.14000000000000001</v>
      </c>
      <c r="M468" s="34">
        <f t="shared" si="22"/>
        <v>702.36740000000009</v>
      </c>
    </row>
    <row r="469" spans="1:13" x14ac:dyDescent="0.25">
      <c r="A469" t="s">
        <v>86</v>
      </c>
      <c r="B469" s="30">
        <v>45921</v>
      </c>
      <c r="C469">
        <v>41359</v>
      </c>
      <c r="D469" s="31">
        <v>55090</v>
      </c>
      <c r="E469" s="31">
        <v>6615</v>
      </c>
      <c r="F469" t="s">
        <v>33</v>
      </c>
      <c r="G469">
        <v>762668</v>
      </c>
      <c r="H469" t="s">
        <v>15</v>
      </c>
      <c r="I469" t="s">
        <v>34</v>
      </c>
      <c r="J469" t="s">
        <v>13</v>
      </c>
      <c r="K469" s="34">
        <f t="shared" si="23"/>
        <v>886707.00999999978</v>
      </c>
      <c r="L469" s="29">
        <f>IF(I469="Product",IF(K469/'Commission Rate and Quota'!$D$6&lt;0.5,'Commission Rate and Quota'!$D$20,IF(K469/'Commission Rate and Quota'!$D$6&lt;0.75,'Commission Rate and Quota'!$D$21,IF(K469/'Commission Rate and Quota'!$D$6&lt;0.9,'Commission Rate and Quota'!$D$22,IF('Data (1 &amp; 2)'!K508/'Commission Rate and Quota'!$D$6&lt;1,'Commission Rate and Quota'!$D$23,IF('Data (1 &amp; 2)'!K508/'Commission Rate and Quota'!$D$6&lt;1.25,'Commission Rate and Quota'!$D$24,'Commission Rate and Quota'!$D$25))))),IF(K469/'Commission Rate and Quota'!$E$6&lt;0.5,'Commission Rate and Quota'!$E$20,IF(K469/'Commission Rate and Quota'!$E$6&lt;0.75,'Commission Rate and Quota'!$E$21,IF(K469/'Commission Rate and Quota'!$E$6&lt;0.9,'Commission Rate and Quota'!$E$22,IF(K469/'Commission Rate and Quota'!$E$6&lt;1,'Commission Rate and Quota'!$E$23,IF(K469/'Commission Rate and Quota'!$E$6&lt;1.25,'Commission Rate and Quota'!$E$24,'Commission Rate and Quota'!$E$25))))))</f>
        <v>0.16</v>
      </c>
      <c r="M469" s="34">
        <f t="shared" si="22"/>
        <v>8814.4</v>
      </c>
    </row>
    <row r="470" spans="1:13" x14ac:dyDescent="0.25">
      <c r="A470" t="s">
        <v>86</v>
      </c>
      <c r="B470" s="30">
        <v>45921</v>
      </c>
      <c r="C470">
        <v>41359</v>
      </c>
      <c r="D470" s="31">
        <v>13566</v>
      </c>
      <c r="E470" s="31">
        <v>1631</v>
      </c>
      <c r="F470" t="s">
        <v>33</v>
      </c>
      <c r="G470">
        <v>762668</v>
      </c>
      <c r="H470" t="s">
        <v>15</v>
      </c>
      <c r="I470" t="s">
        <v>34</v>
      </c>
      <c r="J470" t="s">
        <v>13</v>
      </c>
      <c r="K470" s="34">
        <f t="shared" si="23"/>
        <v>900273.00999999978</v>
      </c>
      <c r="L470" s="29">
        <f>IF(I470="Product",IF(K470/'Commission Rate and Quota'!$D$6&lt;0.5,'Commission Rate and Quota'!$D$20,IF(K470/'Commission Rate and Quota'!$D$6&lt;0.75,'Commission Rate and Quota'!$D$21,IF(K470/'Commission Rate and Quota'!$D$6&lt;0.9,'Commission Rate and Quota'!$D$22,IF('Data (1 &amp; 2)'!K509/'Commission Rate and Quota'!$D$6&lt;1,'Commission Rate and Quota'!$D$23,IF('Data (1 &amp; 2)'!K509/'Commission Rate and Quota'!$D$6&lt;1.25,'Commission Rate and Quota'!$D$24,'Commission Rate and Quota'!$D$25))))),IF(K470/'Commission Rate and Quota'!$E$6&lt;0.5,'Commission Rate and Quota'!$E$20,IF(K470/'Commission Rate and Quota'!$E$6&lt;0.75,'Commission Rate and Quota'!$E$21,IF(K470/'Commission Rate and Quota'!$E$6&lt;0.9,'Commission Rate and Quota'!$E$22,IF(K470/'Commission Rate and Quota'!$E$6&lt;1,'Commission Rate and Quota'!$E$23,IF(K470/'Commission Rate and Quota'!$E$6&lt;1.25,'Commission Rate and Quota'!$E$24,'Commission Rate and Quota'!$E$25))))))</f>
        <v>0.16</v>
      </c>
      <c r="M470" s="34">
        <f t="shared" si="22"/>
        <v>2170.56</v>
      </c>
    </row>
    <row r="471" spans="1:13" x14ac:dyDescent="0.25">
      <c r="A471" t="s">
        <v>86</v>
      </c>
      <c r="B471" s="30">
        <v>45921</v>
      </c>
      <c r="C471">
        <v>41359</v>
      </c>
      <c r="D471" s="31">
        <v>5664.13</v>
      </c>
      <c r="E471" s="31">
        <v>0</v>
      </c>
      <c r="F471" t="s">
        <v>33</v>
      </c>
      <c r="G471">
        <v>762668</v>
      </c>
      <c r="H471" t="s">
        <v>15</v>
      </c>
      <c r="I471" t="s">
        <v>34</v>
      </c>
      <c r="J471" t="s">
        <v>13</v>
      </c>
      <c r="K471" s="34">
        <f t="shared" si="23"/>
        <v>905937.13999999978</v>
      </c>
      <c r="L471" s="29">
        <f>IF(I471="Product",IF(K471/'Commission Rate and Quota'!$D$6&lt;0.5,'Commission Rate and Quota'!$D$20,IF(K471/'Commission Rate and Quota'!$D$6&lt;0.75,'Commission Rate and Quota'!$D$21,IF(K471/'Commission Rate and Quota'!$D$6&lt;0.9,'Commission Rate and Quota'!$D$22,IF('Data (1 &amp; 2)'!K510/'Commission Rate and Quota'!$D$6&lt;1,'Commission Rate and Quota'!$D$23,IF('Data (1 &amp; 2)'!K510/'Commission Rate and Quota'!$D$6&lt;1.25,'Commission Rate and Quota'!$D$24,'Commission Rate and Quota'!$D$25))))),IF(K471/'Commission Rate and Quota'!$E$6&lt;0.5,'Commission Rate and Quota'!$E$20,IF(K471/'Commission Rate and Quota'!$E$6&lt;0.75,'Commission Rate and Quota'!$E$21,IF(K471/'Commission Rate and Quota'!$E$6&lt;0.9,'Commission Rate and Quota'!$E$22,IF(K471/'Commission Rate and Quota'!$E$6&lt;1,'Commission Rate and Quota'!$E$23,IF(K471/'Commission Rate and Quota'!$E$6&lt;1.25,'Commission Rate and Quota'!$E$24,'Commission Rate and Quota'!$E$25))))))</f>
        <v>0.16</v>
      </c>
      <c r="M471" s="34">
        <f t="shared" si="22"/>
        <v>906.26080000000002</v>
      </c>
    </row>
    <row r="472" spans="1:13" x14ac:dyDescent="0.25">
      <c r="A472" t="s">
        <v>70</v>
      </c>
      <c r="B472" s="30">
        <v>45924</v>
      </c>
      <c r="C472">
        <v>41318</v>
      </c>
      <c r="D472" s="31">
        <v>14823.9</v>
      </c>
      <c r="E472" s="31">
        <v>2223.9</v>
      </c>
      <c r="F472" t="s">
        <v>33</v>
      </c>
      <c r="G472">
        <v>762668</v>
      </c>
      <c r="H472" t="s">
        <v>15</v>
      </c>
      <c r="I472" t="s">
        <v>34</v>
      </c>
      <c r="J472" t="s">
        <v>13</v>
      </c>
      <c r="K472" s="34">
        <f t="shared" si="23"/>
        <v>920761.0399999998</v>
      </c>
      <c r="L472" s="29">
        <f>IF(I472="Product",IF(K472/'Commission Rate and Quota'!$D$6&lt;0.5,'Commission Rate and Quota'!$D$20,IF(K472/'Commission Rate and Quota'!$D$6&lt;0.75,'Commission Rate and Quota'!$D$21,IF(K472/'Commission Rate and Quota'!$D$6&lt;0.9,'Commission Rate and Quota'!$D$22,IF('Data (1 &amp; 2)'!K511/'Commission Rate and Quota'!$D$6&lt;1,'Commission Rate and Quota'!$D$23,IF('Data (1 &amp; 2)'!K511/'Commission Rate and Quota'!$D$6&lt;1.25,'Commission Rate and Quota'!$D$24,'Commission Rate and Quota'!$D$25))))),IF(K472/'Commission Rate and Quota'!$E$6&lt;0.5,'Commission Rate and Quota'!$E$20,IF(K472/'Commission Rate and Quota'!$E$6&lt;0.75,'Commission Rate and Quota'!$E$21,IF(K472/'Commission Rate and Quota'!$E$6&lt;0.9,'Commission Rate and Quota'!$E$22,IF(K472/'Commission Rate and Quota'!$E$6&lt;1,'Commission Rate and Quota'!$E$23,IF(K472/'Commission Rate and Quota'!$E$6&lt;1.25,'Commission Rate and Quota'!$E$24,'Commission Rate and Quota'!$E$25))))))</f>
        <v>0.16</v>
      </c>
      <c r="M472" s="34">
        <f t="shared" si="22"/>
        <v>2371.8240000000001</v>
      </c>
    </row>
    <row r="473" spans="1:13" x14ac:dyDescent="0.25">
      <c r="A473" t="s">
        <v>70</v>
      </c>
      <c r="B473" s="30">
        <v>45924</v>
      </c>
      <c r="C473">
        <v>41318</v>
      </c>
      <c r="D473" s="31">
        <v>2823.6</v>
      </c>
      <c r="E473" s="31">
        <v>423.6</v>
      </c>
      <c r="F473" t="s">
        <v>33</v>
      </c>
      <c r="G473">
        <v>762668</v>
      </c>
      <c r="H473" t="s">
        <v>15</v>
      </c>
      <c r="I473" t="s">
        <v>34</v>
      </c>
      <c r="J473" t="s">
        <v>13</v>
      </c>
      <c r="K473" s="34">
        <f t="shared" si="23"/>
        <v>923584.63999999978</v>
      </c>
      <c r="L473" s="29">
        <f>IF(I473="Product",IF(K473/'Commission Rate and Quota'!$D$6&lt;0.5,'Commission Rate and Quota'!$D$20,IF(K473/'Commission Rate and Quota'!$D$6&lt;0.75,'Commission Rate and Quota'!$D$21,IF(K473/'Commission Rate and Quota'!$D$6&lt;0.9,'Commission Rate and Quota'!$D$22,IF('Data (1 &amp; 2)'!K512/'Commission Rate and Quota'!$D$6&lt;1,'Commission Rate and Quota'!$D$23,IF('Data (1 &amp; 2)'!K512/'Commission Rate and Quota'!$D$6&lt;1.25,'Commission Rate and Quota'!$D$24,'Commission Rate and Quota'!$D$25))))),IF(K473/'Commission Rate and Quota'!$E$6&lt;0.5,'Commission Rate and Quota'!$E$20,IF(K473/'Commission Rate and Quota'!$E$6&lt;0.75,'Commission Rate and Quota'!$E$21,IF(K473/'Commission Rate and Quota'!$E$6&lt;0.9,'Commission Rate and Quota'!$E$22,IF(K473/'Commission Rate and Quota'!$E$6&lt;1,'Commission Rate and Quota'!$E$23,IF(K473/'Commission Rate and Quota'!$E$6&lt;1.25,'Commission Rate and Quota'!$E$24,'Commission Rate and Quota'!$E$25))))))</f>
        <v>0.16</v>
      </c>
      <c r="M473" s="34">
        <f t="shared" si="22"/>
        <v>451.77600000000001</v>
      </c>
    </row>
    <row r="474" spans="1:13" x14ac:dyDescent="0.25">
      <c r="A474" t="s">
        <v>70</v>
      </c>
      <c r="B474" s="30">
        <v>45924</v>
      </c>
      <c r="C474">
        <v>41318</v>
      </c>
      <c r="D474" s="31">
        <v>1409.33</v>
      </c>
      <c r="E474" s="31">
        <v>0</v>
      </c>
      <c r="F474" t="s">
        <v>33</v>
      </c>
      <c r="G474">
        <v>762668</v>
      </c>
      <c r="H474" t="s">
        <v>15</v>
      </c>
      <c r="I474" t="s">
        <v>34</v>
      </c>
      <c r="J474" t="s">
        <v>13</v>
      </c>
      <c r="K474" s="34">
        <f t="shared" si="23"/>
        <v>924993.96999999974</v>
      </c>
      <c r="L474" s="29">
        <f>IF(I474="Product",IF(K474/'Commission Rate and Quota'!$D$6&lt;0.5,'Commission Rate and Quota'!$D$20,IF(K474/'Commission Rate and Quota'!$D$6&lt;0.75,'Commission Rate and Quota'!$D$21,IF(K474/'Commission Rate and Quota'!$D$6&lt;0.9,'Commission Rate and Quota'!$D$22,IF('Data (1 &amp; 2)'!K513/'Commission Rate and Quota'!$D$6&lt;1,'Commission Rate and Quota'!$D$23,IF('Data (1 &amp; 2)'!K513/'Commission Rate and Quota'!$D$6&lt;1.25,'Commission Rate and Quota'!$D$24,'Commission Rate and Quota'!$D$25))))),IF(K474/'Commission Rate and Quota'!$E$6&lt;0.5,'Commission Rate and Quota'!$E$20,IF(K474/'Commission Rate and Quota'!$E$6&lt;0.75,'Commission Rate and Quota'!$E$21,IF(K474/'Commission Rate and Quota'!$E$6&lt;0.9,'Commission Rate and Quota'!$E$22,IF(K474/'Commission Rate and Quota'!$E$6&lt;1,'Commission Rate and Quota'!$E$23,IF(K474/'Commission Rate and Quota'!$E$6&lt;1.25,'Commission Rate and Quota'!$E$24,'Commission Rate and Quota'!$E$25))))))</f>
        <v>0.16</v>
      </c>
      <c r="M474" s="34">
        <f t="shared" si="22"/>
        <v>225.49279999999999</v>
      </c>
    </row>
    <row r="475" spans="1:13" x14ac:dyDescent="0.25">
      <c r="A475" t="s">
        <v>87</v>
      </c>
      <c r="B475" s="30">
        <v>45926</v>
      </c>
      <c r="C475">
        <v>41359</v>
      </c>
      <c r="D475" s="31">
        <v>424.87</v>
      </c>
      <c r="E475" s="31">
        <v>0</v>
      </c>
      <c r="F475" t="s">
        <v>33</v>
      </c>
      <c r="G475">
        <v>762668</v>
      </c>
      <c r="H475" t="s">
        <v>15</v>
      </c>
      <c r="I475" t="s">
        <v>34</v>
      </c>
      <c r="J475" t="s">
        <v>13</v>
      </c>
      <c r="K475" s="34">
        <f t="shared" si="23"/>
        <v>925418.83999999973</v>
      </c>
      <c r="L475" s="29">
        <f>IF(I475="Product",IF(K475/'Commission Rate and Quota'!$D$6&lt;0.5,'Commission Rate and Quota'!$D$20,IF(K475/'Commission Rate and Quota'!$D$6&lt;0.75,'Commission Rate and Quota'!$D$21,IF(K475/'Commission Rate and Quota'!$D$6&lt;0.9,'Commission Rate and Quota'!$D$22,IF('Data (1 &amp; 2)'!K514/'Commission Rate and Quota'!$D$6&lt;1,'Commission Rate and Quota'!$D$23,IF('Data (1 &amp; 2)'!K514/'Commission Rate and Quota'!$D$6&lt;1.25,'Commission Rate and Quota'!$D$24,'Commission Rate and Quota'!$D$25))))),IF(K475/'Commission Rate and Quota'!$E$6&lt;0.5,'Commission Rate and Quota'!$E$20,IF(K475/'Commission Rate and Quota'!$E$6&lt;0.75,'Commission Rate and Quota'!$E$21,IF(K475/'Commission Rate and Quota'!$E$6&lt;0.9,'Commission Rate and Quota'!$E$22,IF(K475/'Commission Rate and Quota'!$E$6&lt;1,'Commission Rate and Quota'!$E$23,IF(K475/'Commission Rate and Quota'!$E$6&lt;1.25,'Commission Rate and Quota'!$E$24,'Commission Rate and Quota'!$E$25))))))</f>
        <v>0.16</v>
      </c>
      <c r="M475" s="34">
        <f t="shared" si="22"/>
        <v>67.979200000000006</v>
      </c>
    </row>
    <row r="476" spans="1:13" x14ac:dyDescent="0.25">
      <c r="A476" t="s">
        <v>87</v>
      </c>
      <c r="B476" s="30">
        <v>45926</v>
      </c>
      <c r="C476">
        <v>41359</v>
      </c>
      <c r="D476" s="31">
        <v>5150</v>
      </c>
      <c r="E476" s="31">
        <v>371.64</v>
      </c>
      <c r="F476" t="s">
        <v>33</v>
      </c>
      <c r="G476">
        <v>762668</v>
      </c>
      <c r="H476" t="s">
        <v>15</v>
      </c>
      <c r="I476" t="s">
        <v>34</v>
      </c>
      <c r="J476" t="s">
        <v>13</v>
      </c>
      <c r="K476" s="34">
        <f t="shared" si="23"/>
        <v>930568.83999999973</v>
      </c>
      <c r="L476" s="29">
        <f>IF(I476="Product",IF(K476/'Commission Rate and Quota'!$D$6&lt;0.5,'Commission Rate and Quota'!$D$20,IF(K476/'Commission Rate and Quota'!$D$6&lt;0.75,'Commission Rate and Quota'!$D$21,IF(K476/'Commission Rate and Quota'!$D$6&lt;0.9,'Commission Rate and Quota'!$D$22,IF('Data (1 &amp; 2)'!K515/'Commission Rate and Quota'!$D$6&lt;1,'Commission Rate and Quota'!$D$23,IF('Data (1 &amp; 2)'!K515/'Commission Rate and Quota'!$D$6&lt;1.25,'Commission Rate and Quota'!$D$24,'Commission Rate and Quota'!$D$25))))),IF(K476/'Commission Rate and Quota'!$E$6&lt;0.5,'Commission Rate and Quota'!$E$20,IF(K476/'Commission Rate and Quota'!$E$6&lt;0.75,'Commission Rate and Quota'!$E$21,IF(K476/'Commission Rate and Quota'!$E$6&lt;0.9,'Commission Rate and Quota'!$E$22,IF(K476/'Commission Rate and Quota'!$E$6&lt;1,'Commission Rate and Quota'!$E$23,IF(K476/'Commission Rate and Quota'!$E$6&lt;1.25,'Commission Rate and Quota'!$E$24,'Commission Rate and Quota'!$E$25))))))</f>
        <v>0.16</v>
      </c>
      <c r="M476" s="34">
        <f t="shared" si="22"/>
        <v>824</v>
      </c>
    </row>
    <row r="477" spans="1:13" x14ac:dyDescent="0.25">
      <c r="A477" t="s">
        <v>54</v>
      </c>
      <c r="B477" s="30">
        <v>45928</v>
      </c>
      <c r="C477">
        <v>37707</v>
      </c>
      <c r="D477" s="31">
        <v>10000</v>
      </c>
      <c r="E477" s="31">
        <v>625</v>
      </c>
      <c r="F477" t="s">
        <v>33</v>
      </c>
      <c r="G477">
        <v>762668</v>
      </c>
      <c r="H477" t="s">
        <v>15</v>
      </c>
      <c r="I477" t="s">
        <v>34</v>
      </c>
      <c r="J477" t="s">
        <v>13</v>
      </c>
      <c r="K477" s="34">
        <f t="shared" si="23"/>
        <v>940568.83999999973</v>
      </c>
      <c r="L477" s="29">
        <f>IF(I477="Product",IF(K477/'Commission Rate and Quota'!$D$6&lt;0.5,'Commission Rate and Quota'!$D$20,IF(K477/'Commission Rate and Quota'!$D$6&lt;0.75,'Commission Rate and Quota'!$D$21,IF(K477/'Commission Rate and Quota'!$D$6&lt;0.9,'Commission Rate and Quota'!$D$22,IF('Data (1 &amp; 2)'!K516/'Commission Rate and Quota'!$D$6&lt;1,'Commission Rate and Quota'!$D$23,IF('Data (1 &amp; 2)'!K516/'Commission Rate and Quota'!$D$6&lt;1.25,'Commission Rate and Quota'!$D$24,'Commission Rate and Quota'!$D$25))))),IF(K477/'Commission Rate and Quota'!$E$6&lt;0.5,'Commission Rate and Quota'!$E$20,IF(K477/'Commission Rate and Quota'!$E$6&lt;0.75,'Commission Rate and Quota'!$E$21,IF(K477/'Commission Rate and Quota'!$E$6&lt;0.9,'Commission Rate and Quota'!$E$22,IF(K477/'Commission Rate and Quota'!$E$6&lt;1,'Commission Rate and Quota'!$E$23,IF(K477/'Commission Rate and Quota'!$E$6&lt;1.25,'Commission Rate and Quota'!$E$24,'Commission Rate and Quota'!$E$25))))))</f>
        <v>0.16</v>
      </c>
      <c r="M477" s="34">
        <f t="shared" si="22"/>
        <v>1600</v>
      </c>
    </row>
    <row r="478" spans="1:13" x14ac:dyDescent="0.25">
      <c r="A478" t="s">
        <v>54</v>
      </c>
      <c r="B478" s="30">
        <v>45928</v>
      </c>
      <c r="C478">
        <v>37707</v>
      </c>
      <c r="D478" s="31">
        <v>3276</v>
      </c>
      <c r="E478" s="31">
        <v>1026</v>
      </c>
      <c r="F478" t="s">
        <v>33</v>
      </c>
      <c r="G478">
        <v>762668</v>
      </c>
      <c r="H478" t="s">
        <v>15</v>
      </c>
      <c r="I478" t="s">
        <v>34</v>
      </c>
      <c r="J478" t="s">
        <v>13</v>
      </c>
      <c r="K478" s="34">
        <f t="shared" si="23"/>
        <v>943844.83999999973</v>
      </c>
      <c r="L478" s="29">
        <f>IF(I478="Product",IF(K478/'Commission Rate and Quota'!$D$6&lt;0.5,'Commission Rate and Quota'!$D$20,IF(K478/'Commission Rate and Quota'!$D$6&lt;0.75,'Commission Rate and Quota'!$D$21,IF(K478/'Commission Rate and Quota'!$D$6&lt;0.9,'Commission Rate and Quota'!$D$22,IF('Data (1 &amp; 2)'!K517/'Commission Rate and Quota'!$D$6&lt;1,'Commission Rate and Quota'!$D$23,IF('Data (1 &amp; 2)'!K517/'Commission Rate and Quota'!$D$6&lt;1.25,'Commission Rate and Quota'!$D$24,'Commission Rate and Quota'!$D$25))))),IF(K478/'Commission Rate and Quota'!$E$6&lt;0.5,'Commission Rate and Quota'!$E$20,IF(K478/'Commission Rate and Quota'!$E$6&lt;0.75,'Commission Rate and Quota'!$E$21,IF(K478/'Commission Rate and Quota'!$E$6&lt;0.9,'Commission Rate and Quota'!$E$22,IF(K478/'Commission Rate and Quota'!$E$6&lt;1,'Commission Rate and Quota'!$E$23,IF(K478/'Commission Rate and Quota'!$E$6&lt;1.25,'Commission Rate and Quota'!$E$24,'Commission Rate and Quota'!$E$25))))))</f>
        <v>0.16</v>
      </c>
      <c r="M478" s="34">
        <f t="shared" si="22"/>
        <v>524.16</v>
      </c>
    </row>
    <row r="479" spans="1:13" x14ac:dyDescent="0.25">
      <c r="A479" t="s">
        <v>54</v>
      </c>
      <c r="B479" s="30">
        <v>45928</v>
      </c>
      <c r="C479">
        <v>37707</v>
      </c>
      <c r="D479" s="31">
        <v>1095.27</v>
      </c>
      <c r="E479" s="31">
        <v>0</v>
      </c>
      <c r="F479" t="s">
        <v>33</v>
      </c>
      <c r="G479">
        <v>762668</v>
      </c>
      <c r="H479" t="s">
        <v>15</v>
      </c>
      <c r="I479" t="s">
        <v>34</v>
      </c>
      <c r="J479" t="s">
        <v>13</v>
      </c>
      <c r="K479" s="34">
        <f t="shared" si="23"/>
        <v>944940.10999999975</v>
      </c>
      <c r="L479" s="29">
        <f>IF(I479="Product",IF(K479/'Commission Rate and Quota'!$D$6&lt;0.5,'Commission Rate and Quota'!$D$20,IF(K479/'Commission Rate and Quota'!$D$6&lt;0.75,'Commission Rate and Quota'!$D$21,IF(K479/'Commission Rate and Quota'!$D$6&lt;0.9,'Commission Rate and Quota'!$D$22,IF('Data (1 &amp; 2)'!K518/'Commission Rate and Quota'!$D$6&lt;1,'Commission Rate and Quota'!$D$23,IF('Data (1 &amp; 2)'!K518/'Commission Rate and Quota'!$D$6&lt;1.25,'Commission Rate and Quota'!$D$24,'Commission Rate and Quota'!$D$25))))),IF(K479/'Commission Rate and Quota'!$E$6&lt;0.5,'Commission Rate and Quota'!$E$20,IF(K479/'Commission Rate and Quota'!$E$6&lt;0.75,'Commission Rate and Quota'!$E$21,IF(K479/'Commission Rate and Quota'!$E$6&lt;0.9,'Commission Rate and Quota'!$E$22,IF(K479/'Commission Rate and Quota'!$E$6&lt;1,'Commission Rate and Quota'!$E$23,IF(K479/'Commission Rate and Quota'!$E$6&lt;1.25,'Commission Rate and Quota'!$E$24,'Commission Rate and Quota'!$E$25))))))</f>
        <v>0.16</v>
      </c>
      <c r="M479" s="34">
        <f t="shared" si="22"/>
        <v>175.2432</v>
      </c>
    </row>
    <row r="480" spans="1:13" x14ac:dyDescent="0.25">
      <c r="A480" t="s">
        <v>88</v>
      </c>
      <c r="B480" s="30">
        <v>45935</v>
      </c>
      <c r="C480">
        <v>41359</v>
      </c>
      <c r="D480" s="31">
        <v>4753.93</v>
      </c>
      <c r="E480" s="31">
        <v>380.49</v>
      </c>
      <c r="F480" t="s">
        <v>33</v>
      </c>
      <c r="G480">
        <v>762668</v>
      </c>
      <c r="H480" t="s">
        <v>15</v>
      </c>
      <c r="I480" t="s">
        <v>34</v>
      </c>
      <c r="J480" t="s">
        <v>13</v>
      </c>
      <c r="K480" s="34">
        <f t="shared" si="23"/>
        <v>949694.0399999998</v>
      </c>
      <c r="L480" s="29">
        <f>IF(I480="Product",IF(K480/'Commission Rate and Quota'!$D$6&lt;0.5,'Commission Rate and Quota'!$D$20,IF(K480/'Commission Rate and Quota'!$D$6&lt;0.75,'Commission Rate and Quota'!$D$21,IF(K480/'Commission Rate and Quota'!$D$6&lt;0.9,'Commission Rate and Quota'!$D$22,IF('Data (1 &amp; 2)'!K519/'Commission Rate and Quota'!$D$6&lt;1,'Commission Rate and Quota'!$D$23,IF('Data (1 &amp; 2)'!K519/'Commission Rate and Quota'!$D$6&lt;1.25,'Commission Rate and Quota'!$D$24,'Commission Rate and Quota'!$D$25))))),IF(K480/'Commission Rate and Quota'!$E$6&lt;0.5,'Commission Rate and Quota'!$E$20,IF(K480/'Commission Rate and Quota'!$E$6&lt;0.75,'Commission Rate and Quota'!$E$21,IF(K480/'Commission Rate and Quota'!$E$6&lt;0.9,'Commission Rate and Quota'!$E$22,IF(K480/'Commission Rate and Quota'!$E$6&lt;1,'Commission Rate and Quota'!$E$23,IF(K480/'Commission Rate and Quota'!$E$6&lt;1.25,'Commission Rate and Quota'!$E$24,'Commission Rate and Quota'!$E$25))))))</f>
        <v>0.16</v>
      </c>
      <c r="M480" s="34">
        <f t="shared" si="22"/>
        <v>760.62880000000007</v>
      </c>
    </row>
    <row r="481" spans="1:13" x14ac:dyDescent="0.25">
      <c r="A481" t="s">
        <v>88</v>
      </c>
      <c r="B481" s="30">
        <v>45935</v>
      </c>
      <c r="C481">
        <v>41359</v>
      </c>
      <c r="D481" s="31">
        <v>1473.43</v>
      </c>
      <c r="E481" s="31">
        <v>117.8</v>
      </c>
      <c r="F481" t="s">
        <v>33</v>
      </c>
      <c r="G481">
        <v>762668</v>
      </c>
      <c r="H481" t="s">
        <v>15</v>
      </c>
      <c r="I481" t="s">
        <v>34</v>
      </c>
      <c r="J481" t="s">
        <v>13</v>
      </c>
      <c r="K481" s="34">
        <f t="shared" si="23"/>
        <v>951167.46999999986</v>
      </c>
      <c r="L481" s="29">
        <f>IF(I481="Product",IF(K481/'Commission Rate and Quota'!$D$6&lt;0.5,'Commission Rate and Quota'!$D$20,IF(K481/'Commission Rate and Quota'!$D$6&lt;0.75,'Commission Rate and Quota'!$D$21,IF(K481/'Commission Rate and Quota'!$D$6&lt;0.9,'Commission Rate and Quota'!$D$22,IF('Data (1 &amp; 2)'!K520/'Commission Rate and Quota'!$D$6&lt;1,'Commission Rate and Quota'!$D$23,IF('Data (1 &amp; 2)'!K520/'Commission Rate and Quota'!$D$6&lt;1.25,'Commission Rate and Quota'!$D$24,'Commission Rate and Quota'!$D$25))))),IF(K481/'Commission Rate and Quota'!$E$6&lt;0.5,'Commission Rate and Quota'!$E$20,IF(K481/'Commission Rate and Quota'!$E$6&lt;0.75,'Commission Rate and Quota'!$E$21,IF(K481/'Commission Rate and Quota'!$E$6&lt;0.9,'Commission Rate and Quota'!$E$22,IF(K481/'Commission Rate and Quota'!$E$6&lt;1,'Commission Rate and Quota'!$E$23,IF(K481/'Commission Rate and Quota'!$E$6&lt;1.25,'Commission Rate and Quota'!$E$24,'Commission Rate and Quota'!$E$25))))))</f>
        <v>0.16</v>
      </c>
      <c r="M481" s="34">
        <f t="shared" si="22"/>
        <v>235.74880000000002</v>
      </c>
    </row>
    <row r="482" spans="1:13" x14ac:dyDescent="0.25">
      <c r="A482" t="s">
        <v>88</v>
      </c>
      <c r="B482" s="30">
        <v>45935</v>
      </c>
      <c r="C482">
        <v>41359</v>
      </c>
      <c r="D482" s="31">
        <v>467.56</v>
      </c>
      <c r="E482" s="31">
        <v>0</v>
      </c>
      <c r="F482" t="s">
        <v>33</v>
      </c>
      <c r="G482">
        <v>762668</v>
      </c>
      <c r="H482" t="s">
        <v>15</v>
      </c>
      <c r="I482" t="s">
        <v>34</v>
      </c>
      <c r="J482" t="s">
        <v>13</v>
      </c>
      <c r="K482" s="34">
        <f t="shared" si="23"/>
        <v>951635.02999999991</v>
      </c>
      <c r="L482" s="29">
        <f>IF(I482="Product",IF(K482/'Commission Rate and Quota'!$D$6&lt;0.5,'Commission Rate and Quota'!$D$20,IF(K482/'Commission Rate and Quota'!$D$6&lt;0.75,'Commission Rate and Quota'!$D$21,IF(K482/'Commission Rate and Quota'!$D$6&lt;0.9,'Commission Rate and Quota'!$D$22,IF('Data (1 &amp; 2)'!K521/'Commission Rate and Quota'!$D$6&lt;1,'Commission Rate and Quota'!$D$23,IF('Data (1 &amp; 2)'!K521/'Commission Rate and Quota'!$D$6&lt;1.25,'Commission Rate and Quota'!$D$24,'Commission Rate and Quota'!$D$25))))),IF(K482/'Commission Rate and Quota'!$E$6&lt;0.5,'Commission Rate and Quota'!$E$20,IF(K482/'Commission Rate and Quota'!$E$6&lt;0.75,'Commission Rate and Quota'!$E$21,IF(K482/'Commission Rate and Quota'!$E$6&lt;0.9,'Commission Rate and Quota'!$E$22,IF(K482/'Commission Rate and Quota'!$E$6&lt;1,'Commission Rate and Quota'!$E$23,IF(K482/'Commission Rate and Quota'!$E$6&lt;1.25,'Commission Rate and Quota'!$E$24,'Commission Rate and Quota'!$E$25))))))</f>
        <v>0.16</v>
      </c>
      <c r="M482" s="34">
        <f t="shared" si="22"/>
        <v>74.809600000000003</v>
      </c>
    </row>
    <row r="483" spans="1:13" x14ac:dyDescent="0.25">
      <c r="A483" t="s">
        <v>90</v>
      </c>
      <c r="B483" s="30">
        <v>45945</v>
      </c>
      <c r="C483">
        <v>41359</v>
      </c>
      <c r="D483" s="31">
        <v>22844.16</v>
      </c>
      <c r="E483" s="31">
        <v>2972.16</v>
      </c>
      <c r="F483" t="s">
        <v>33</v>
      </c>
      <c r="G483">
        <v>762668</v>
      </c>
      <c r="H483" t="s">
        <v>15</v>
      </c>
      <c r="I483" t="s">
        <v>34</v>
      </c>
      <c r="J483" t="s">
        <v>13</v>
      </c>
      <c r="K483" s="34">
        <f t="shared" si="23"/>
        <v>974479.19</v>
      </c>
      <c r="L483" s="29">
        <f>IF(I483="Product",IF(K483/'Commission Rate and Quota'!$D$6&lt;0.5,'Commission Rate and Quota'!$D$20,IF(K483/'Commission Rate and Quota'!$D$6&lt;0.75,'Commission Rate and Quota'!$D$21,IF(K483/'Commission Rate and Quota'!$D$6&lt;0.9,'Commission Rate and Quota'!$D$22,IF('Data (1 &amp; 2)'!K522/'Commission Rate and Quota'!$D$6&lt;1,'Commission Rate and Quota'!$D$23,IF('Data (1 &amp; 2)'!K522/'Commission Rate and Quota'!$D$6&lt;1.25,'Commission Rate and Quota'!$D$24,'Commission Rate and Quota'!$D$25))))),IF(K483/'Commission Rate and Quota'!$E$6&lt;0.5,'Commission Rate and Quota'!$E$20,IF(K483/'Commission Rate and Quota'!$E$6&lt;0.75,'Commission Rate and Quota'!$E$21,IF(K483/'Commission Rate and Quota'!$E$6&lt;0.9,'Commission Rate and Quota'!$E$22,IF(K483/'Commission Rate and Quota'!$E$6&lt;1,'Commission Rate and Quota'!$E$23,IF(K483/'Commission Rate and Quota'!$E$6&lt;1.25,'Commission Rate and Quota'!$E$24,'Commission Rate and Quota'!$E$25))))))</f>
        <v>0.16</v>
      </c>
      <c r="M483" s="34">
        <f t="shared" si="22"/>
        <v>3655.0655999999999</v>
      </c>
    </row>
    <row r="484" spans="1:13" x14ac:dyDescent="0.25">
      <c r="A484" t="s">
        <v>90</v>
      </c>
      <c r="B484" s="30">
        <v>45945</v>
      </c>
      <c r="C484">
        <v>41359</v>
      </c>
      <c r="D484" s="31">
        <v>1884.64</v>
      </c>
      <c r="E484" s="31">
        <v>0</v>
      </c>
      <c r="F484" t="s">
        <v>33</v>
      </c>
      <c r="G484">
        <v>762668</v>
      </c>
      <c r="H484" t="s">
        <v>15</v>
      </c>
      <c r="I484" t="s">
        <v>34</v>
      </c>
      <c r="J484" t="s">
        <v>13</v>
      </c>
      <c r="K484" s="34">
        <f t="shared" si="23"/>
        <v>976363.83</v>
      </c>
      <c r="L484" s="29">
        <f>IF(I484="Product",IF(K484/'Commission Rate and Quota'!$D$6&lt;0.5,'Commission Rate and Quota'!$D$20,IF(K484/'Commission Rate and Quota'!$D$6&lt;0.75,'Commission Rate and Quota'!$D$21,IF(K484/'Commission Rate and Quota'!$D$6&lt;0.9,'Commission Rate and Quota'!$D$22,IF('Data (1 &amp; 2)'!K523/'Commission Rate and Quota'!$D$6&lt;1,'Commission Rate and Quota'!$D$23,IF('Data (1 &amp; 2)'!K523/'Commission Rate and Quota'!$D$6&lt;1.25,'Commission Rate and Quota'!$D$24,'Commission Rate and Quota'!$D$25))))),IF(K484/'Commission Rate and Quota'!$E$6&lt;0.5,'Commission Rate and Quota'!$E$20,IF(K484/'Commission Rate and Quota'!$E$6&lt;0.75,'Commission Rate and Quota'!$E$21,IF(K484/'Commission Rate and Quota'!$E$6&lt;0.9,'Commission Rate and Quota'!$E$22,IF(K484/'Commission Rate and Quota'!$E$6&lt;1,'Commission Rate and Quota'!$E$23,IF(K484/'Commission Rate and Quota'!$E$6&lt;1.25,'Commission Rate and Quota'!$E$24,'Commission Rate and Quota'!$E$25))))))</f>
        <v>0.16</v>
      </c>
      <c r="M484" s="34">
        <f t="shared" si="22"/>
        <v>301.54240000000004</v>
      </c>
    </row>
    <row r="485" spans="1:13" x14ac:dyDescent="0.25">
      <c r="A485" t="s">
        <v>91</v>
      </c>
      <c r="B485" s="30">
        <v>45948</v>
      </c>
      <c r="C485">
        <v>41359</v>
      </c>
      <c r="D485" s="31">
        <v>20000</v>
      </c>
      <c r="E485" s="31">
        <v>4123.68</v>
      </c>
      <c r="F485" t="s">
        <v>33</v>
      </c>
      <c r="G485">
        <v>762668</v>
      </c>
      <c r="H485" t="s">
        <v>15</v>
      </c>
      <c r="I485" t="s">
        <v>34</v>
      </c>
      <c r="J485" t="s">
        <v>13</v>
      </c>
      <c r="K485" s="34">
        <f t="shared" ref="K485:K502" si="24">K484+D485</f>
        <v>996363.83</v>
      </c>
      <c r="L485" s="29">
        <f>IF(I485="Product",IF(K485/'Commission Rate and Quota'!$D$6&lt;0.5,'Commission Rate and Quota'!$D$20,IF(K485/'Commission Rate and Quota'!$D$6&lt;0.75,'Commission Rate and Quota'!$D$21,IF(K485/'Commission Rate and Quota'!$D$6&lt;0.9,'Commission Rate and Quota'!$D$22,IF('Data (1 &amp; 2)'!K524/'Commission Rate and Quota'!$D$6&lt;1,'Commission Rate and Quota'!$D$23,IF('Data (1 &amp; 2)'!K524/'Commission Rate and Quota'!$D$6&lt;1.25,'Commission Rate and Quota'!$D$24,'Commission Rate and Quota'!$D$25))))),IF(K485/'Commission Rate and Quota'!$E$6&lt;0.5,'Commission Rate and Quota'!$E$20,IF(K485/'Commission Rate and Quota'!$E$6&lt;0.75,'Commission Rate and Quota'!$E$21,IF(K485/'Commission Rate and Quota'!$E$6&lt;0.9,'Commission Rate and Quota'!$E$22,IF(K485/'Commission Rate and Quota'!$E$6&lt;1,'Commission Rate and Quota'!$E$23,IF(K485/'Commission Rate and Quota'!$E$6&lt;1.25,'Commission Rate and Quota'!$E$24,'Commission Rate and Quota'!$E$25))))))</f>
        <v>0.16</v>
      </c>
      <c r="M485" s="34">
        <f t="shared" si="22"/>
        <v>3200</v>
      </c>
    </row>
    <row r="486" spans="1:13" x14ac:dyDescent="0.25">
      <c r="A486" t="s">
        <v>92</v>
      </c>
      <c r="B486" s="30">
        <v>45949</v>
      </c>
      <c r="C486">
        <v>41359</v>
      </c>
      <c r="D486" s="31">
        <v>24843</v>
      </c>
      <c r="E486" s="31">
        <v>3731</v>
      </c>
      <c r="F486" t="s">
        <v>33</v>
      </c>
      <c r="G486">
        <v>762668</v>
      </c>
      <c r="H486" t="s">
        <v>15</v>
      </c>
      <c r="I486" t="s">
        <v>34</v>
      </c>
      <c r="J486" t="s">
        <v>13</v>
      </c>
      <c r="K486" s="34">
        <f t="shared" si="24"/>
        <v>1021206.83</v>
      </c>
      <c r="L486" s="29">
        <f>IF(I486="Product",IF(K486/'Commission Rate and Quota'!$D$6&lt;0.5,'Commission Rate and Quota'!$D$20,IF(K486/'Commission Rate and Quota'!$D$6&lt;0.75,'Commission Rate and Quota'!$D$21,IF(K486/'Commission Rate and Quota'!$D$6&lt;0.9,'Commission Rate and Quota'!$D$22,IF('Data (1 &amp; 2)'!K525/'Commission Rate and Quota'!$D$6&lt;1,'Commission Rate and Quota'!$D$23,IF('Data (1 &amp; 2)'!K525/'Commission Rate and Quota'!$D$6&lt;1.25,'Commission Rate and Quota'!$D$24,'Commission Rate and Quota'!$D$25))))),IF(K486/'Commission Rate and Quota'!$E$6&lt;0.5,'Commission Rate and Quota'!$E$20,IF(K486/'Commission Rate and Quota'!$E$6&lt;0.75,'Commission Rate and Quota'!$E$21,IF(K486/'Commission Rate and Quota'!$E$6&lt;0.9,'Commission Rate and Quota'!$E$22,IF(K486/'Commission Rate and Quota'!$E$6&lt;1,'Commission Rate and Quota'!$E$23,IF(K486/'Commission Rate and Quota'!$E$6&lt;1.25,'Commission Rate and Quota'!$E$24,'Commission Rate and Quota'!$E$25))))))</f>
        <v>0.16</v>
      </c>
      <c r="M486" s="34">
        <f t="shared" si="22"/>
        <v>3974.88</v>
      </c>
    </row>
    <row r="487" spans="1:13" x14ac:dyDescent="0.25">
      <c r="A487" t="s">
        <v>92</v>
      </c>
      <c r="B487" s="30">
        <v>45949</v>
      </c>
      <c r="C487">
        <v>41359</v>
      </c>
      <c r="D487" s="31">
        <v>11960</v>
      </c>
      <c r="E487" s="31">
        <v>1794</v>
      </c>
      <c r="F487" t="s">
        <v>33</v>
      </c>
      <c r="G487">
        <v>762668</v>
      </c>
      <c r="H487" t="s">
        <v>15</v>
      </c>
      <c r="I487" t="s">
        <v>34</v>
      </c>
      <c r="J487" t="s">
        <v>13</v>
      </c>
      <c r="K487" s="34">
        <f t="shared" si="24"/>
        <v>1033166.83</v>
      </c>
      <c r="L487" s="29">
        <f>IF(I487="Product",IF(K487/'Commission Rate and Quota'!$D$6&lt;0.5,'Commission Rate and Quota'!$D$20,IF(K487/'Commission Rate and Quota'!$D$6&lt;0.75,'Commission Rate and Quota'!$D$21,IF(K487/'Commission Rate and Quota'!$D$6&lt;0.9,'Commission Rate and Quota'!$D$22,IF('Data (1 &amp; 2)'!K526/'Commission Rate and Quota'!$D$6&lt;1,'Commission Rate and Quota'!$D$23,IF('Data (1 &amp; 2)'!K526/'Commission Rate and Quota'!$D$6&lt;1.25,'Commission Rate and Quota'!$D$24,'Commission Rate and Quota'!$D$25))))),IF(K487/'Commission Rate and Quota'!$E$6&lt;0.5,'Commission Rate and Quota'!$E$20,IF(K487/'Commission Rate and Quota'!$E$6&lt;0.75,'Commission Rate and Quota'!$E$21,IF(K487/'Commission Rate and Quota'!$E$6&lt;0.9,'Commission Rate and Quota'!$E$22,IF(K487/'Commission Rate and Quota'!$E$6&lt;1,'Commission Rate and Quota'!$E$23,IF(K487/'Commission Rate and Quota'!$E$6&lt;1.25,'Commission Rate and Quota'!$E$24,'Commission Rate and Quota'!$E$25))))))</f>
        <v>0.16</v>
      </c>
      <c r="M487" s="34">
        <f t="shared" si="22"/>
        <v>1913.6000000000001</v>
      </c>
    </row>
    <row r="488" spans="1:13" x14ac:dyDescent="0.25">
      <c r="A488" t="s">
        <v>92</v>
      </c>
      <c r="B488" s="30">
        <v>45949</v>
      </c>
      <c r="C488">
        <v>41359</v>
      </c>
      <c r="D488" s="31">
        <v>2626.33</v>
      </c>
      <c r="E488" s="31">
        <v>0</v>
      </c>
      <c r="F488" t="s">
        <v>33</v>
      </c>
      <c r="G488">
        <v>762668</v>
      </c>
      <c r="H488" t="s">
        <v>15</v>
      </c>
      <c r="I488" t="s">
        <v>34</v>
      </c>
      <c r="J488" t="s">
        <v>13</v>
      </c>
      <c r="K488" s="34">
        <f t="shared" si="24"/>
        <v>1035793.1599999999</v>
      </c>
      <c r="L488" s="29">
        <f>IF(I488="Product",IF(K488/'Commission Rate and Quota'!$D$6&lt;0.5,'Commission Rate and Quota'!$D$20,IF(K488/'Commission Rate and Quota'!$D$6&lt;0.75,'Commission Rate and Quota'!$D$21,IF(K488/'Commission Rate and Quota'!$D$6&lt;0.9,'Commission Rate and Quota'!$D$22,IF('Data (1 &amp; 2)'!K527/'Commission Rate and Quota'!$D$6&lt;1,'Commission Rate and Quota'!$D$23,IF('Data (1 &amp; 2)'!K527/'Commission Rate and Quota'!$D$6&lt;1.25,'Commission Rate and Quota'!$D$24,'Commission Rate and Quota'!$D$25))))),IF(K488/'Commission Rate and Quota'!$E$6&lt;0.5,'Commission Rate and Quota'!$E$20,IF(K488/'Commission Rate and Quota'!$E$6&lt;0.75,'Commission Rate and Quota'!$E$21,IF(K488/'Commission Rate and Quota'!$E$6&lt;0.9,'Commission Rate and Quota'!$E$22,IF(K488/'Commission Rate and Quota'!$E$6&lt;1,'Commission Rate and Quota'!$E$23,IF(K488/'Commission Rate and Quota'!$E$6&lt;1.25,'Commission Rate and Quota'!$E$24,'Commission Rate and Quota'!$E$25))))))</f>
        <v>0.16</v>
      </c>
      <c r="M488" s="34">
        <f t="shared" si="22"/>
        <v>420.21280000000002</v>
      </c>
    </row>
    <row r="489" spans="1:13" x14ac:dyDescent="0.25">
      <c r="A489" t="s">
        <v>55</v>
      </c>
      <c r="B489" s="30">
        <v>45952</v>
      </c>
      <c r="C489">
        <v>37707</v>
      </c>
      <c r="D489" s="31">
        <v>6000</v>
      </c>
      <c r="E489" s="31">
        <v>600</v>
      </c>
      <c r="F489" t="s">
        <v>33</v>
      </c>
      <c r="G489">
        <v>762668</v>
      </c>
      <c r="H489" t="s">
        <v>15</v>
      </c>
      <c r="I489" t="s">
        <v>34</v>
      </c>
      <c r="J489" t="s">
        <v>13</v>
      </c>
      <c r="K489" s="34">
        <f t="shared" si="24"/>
        <v>1041793.1599999999</v>
      </c>
      <c r="L489" s="29">
        <f>IF(I489="Product",IF(K489/'Commission Rate and Quota'!$D$6&lt;0.5,'Commission Rate and Quota'!$D$20,IF(K489/'Commission Rate and Quota'!$D$6&lt;0.75,'Commission Rate and Quota'!$D$21,IF(K489/'Commission Rate and Quota'!$D$6&lt;0.9,'Commission Rate and Quota'!$D$22,IF('Data (1 &amp; 2)'!K528/'Commission Rate and Quota'!$D$6&lt;1,'Commission Rate and Quota'!$D$23,IF('Data (1 &amp; 2)'!K528/'Commission Rate and Quota'!$D$6&lt;1.25,'Commission Rate and Quota'!$D$24,'Commission Rate and Quota'!$D$25))))),IF(K489/'Commission Rate and Quota'!$E$6&lt;0.5,'Commission Rate and Quota'!$E$20,IF(K489/'Commission Rate and Quota'!$E$6&lt;0.75,'Commission Rate and Quota'!$E$21,IF(K489/'Commission Rate and Quota'!$E$6&lt;0.9,'Commission Rate and Quota'!$E$22,IF(K489/'Commission Rate and Quota'!$E$6&lt;1,'Commission Rate and Quota'!$E$23,IF(K489/'Commission Rate and Quota'!$E$6&lt;1.25,'Commission Rate and Quota'!$E$24,'Commission Rate and Quota'!$E$25))))))</f>
        <v>0.16</v>
      </c>
      <c r="M489" s="34">
        <f t="shared" si="22"/>
        <v>960</v>
      </c>
    </row>
    <row r="490" spans="1:13" x14ac:dyDescent="0.25">
      <c r="A490" t="s">
        <v>93</v>
      </c>
      <c r="B490" s="30">
        <v>45952</v>
      </c>
      <c r="C490">
        <v>41359</v>
      </c>
      <c r="D490" s="31">
        <v>800</v>
      </c>
      <c r="E490" s="31">
        <v>88</v>
      </c>
      <c r="F490" t="s">
        <v>33</v>
      </c>
      <c r="G490">
        <v>762668</v>
      </c>
      <c r="H490" t="s">
        <v>15</v>
      </c>
      <c r="I490" t="s">
        <v>34</v>
      </c>
      <c r="J490" t="s">
        <v>13</v>
      </c>
      <c r="K490" s="34">
        <f t="shared" si="24"/>
        <v>1042593.1599999999</v>
      </c>
      <c r="L490" s="29">
        <f>IF(I490="Product",IF(K490/'Commission Rate and Quota'!$D$6&lt;0.5,'Commission Rate and Quota'!$D$20,IF(K490/'Commission Rate and Quota'!$D$6&lt;0.75,'Commission Rate and Quota'!$D$21,IF(K490/'Commission Rate and Quota'!$D$6&lt;0.9,'Commission Rate and Quota'!$D$22,IF('Data (1 &amp; 2)'!K529/'Commission Rate and Quota'!$D$6&lt;1,'Commission Rate and Quota'!$D$23,IF('Data (1 &amp; 2)'!K529/'Commission Rate and Quota'!$D$6&lt;1.25,'Commission Rate and Quota'!$D$24,'Commission Rate and Quota'!$D$25))))),IF(K490/'Commission Rate and Quota'!$E$6&lt;0.5,'Commission Rate and Quota'!$E$20,IF(K490/'Commission Rate and Quota'!$E$6&lt;0.75,'Commission Rate and Quota'!$E$21,IF(K490/'Commission Rate and Quota'!$E$6&lt;0.9,'Commission Rate and Quota'!$E$22,IF(K490/'Commission Rate and Quota'!$E$6&lt;1,'Commission Rate and Quota'!$E$23,IF(K490/'Commission Rate and Quota'!$E$6&lt;1.25,'Commission Rate and Quota'!$E$24,'Commission Rate and Quota'!$E$25))))))</f>
        <v>0.18000000000000002</v>
      </c>
      <c r="M490" s="34">
        <f t="shared" si="22"/>
        <v>144.00000000000003</v>
      </c>
    </row>
    <row r="491" spans="1:13" x14ac:dyDescent="0.25">
      <c r="A491" t="s">
        <v>94</v>
      </c>
      <c r="B491" s="30">
        <v>45969</v>
      </c>
      <c r="C491">
        <v>41359</v>
      </c>
      <c r="D491" s="31">
        <v>6772.4</v>
      </c>
      <c r="E491" s="31">
        <v>1016</v>
      </c>
      <c r="F491" t="s">
        <v>33</v>
      </c>
      <c r="G491">
        <v>762668</v>
      </c>
      <c r="H491" t="s">
        <v>15</v>
      </c>
      <c r="I491" t="s">
        <v>34</v>
      </c>
      <c r="J491" t="s">
        <v>13</v>
      </c>
      <c r="K491" s="34">
        <f t="shared" si="24"/>
        <v>1049365.5599999998</v>
      </c>
      <c r="L491" s="29">
        <f>IF(I491="Product",IF(K491/'Commission Rate and Quota'!$D$6&lt;0.5,'Commission Rate and Quota'!$D$20,IF(K491/'Commission Rate and Quota'!$D$6&lt;0.75,'Commission Rate and Quota'!$D$21,IF(K491/'Commission Rate and Quota'!$D$6&lt;0.9,'Commission Rate and Quota'!$D$22,IF('Data (1 &amp; 2)'!K530/'Commission Rate and Quota'!$D$6&lt;1,'Commission Rate and Quota'!$D$23,IF('Data (1 &amp; 2)'!K530/'Commission Rate and Quota'!$D$6&lt;1.25,'Commission Rate and Quota'!$D$24,'Commission Rate and Quota'!$D$25))))),IF(K491/'Commission Rate and Quota'!$E$6&lt;0.5,'Commission Rate and Quota'!$E$20,IF(K491/'Commission Rate and Quota'!$E$6&lt;0.75,'Commission Rate and Quota'!$E$21,IF(K491/'Commission Rate and Quota'!$E$6&lt;0.9,'Commission Rate and Quota'!$E$22,IF(K491/'Commission Rate and Quota'!$E$6&lt;1,'Commission Rate and Quota'!$E$23,IF(K491/'Commission Rate and Quota'!$E$6&lt;1.25,'Commission Rate and Quota'!$E$24,'Commission Rate and Quota'!$E$25))))))</f>
        <v>0.18000000000000002</v>
      </c>
      <c r="M491" s="34">
        <f t="shared" si="22"/>
        <v>1219.0320000000002</v>
      </c>
    </row>
    <row r="492" spans="1:13" x14ac:dyDescent="0.25">
      <c r="A492" t="s">
        <v>94</v>
      </c>
      <c r="B492" s="30">
        <v>45969</v>
      </c>
      <c r="C492">
        <v>41359</v>
      </c>
      <c r="D492" s="31">
        <v>558.72</v>
      </c>
      <c r="E492" s="31">
        <v>0</v>
      </c>
      <c r="F492" t="s">
        <v>33</v>
      </c>
      <c r="G492">
        <v>762668</v>
      </c>
      <c r="H492" t="s">
        <v>15</v>
      </c>
      <c r="I492" t="s">
        <v>34</v>
      </c>
      <c r="J492" t="s">
        <v>13</v>
      </c>
      <c r="K492" s="34">
        <f t="shared" si="24"/>
        <v>1049924.2799999998</v>
      </c>
      <c r="L492" s="29">
        <f>IF(I492="Product",IF(K492/'Commission Rate and Quota'!$D$6&lt;0.5,'Commission Rate and Quota'!$D$20,IF(K492/'Commission Rate and Quota'!$D$6&lt;0.75,'Commission Rate and Quota'!$D$21,IF(K492/'Commission Rate and Quota'!$D$6&lt;0.9,'Commission Rate and Quota'!$D$22,IF('Data (1 &amp; 2)'!K531/'Commission Rate and Quota'!$D$6&lt;1,'Commission Rate and Quota'!$D$23,IF('Data (1 &amp; 2)'!K531/'Commission Rate and Quota'!$D$6&lt;1.25,'Commission Rate and Quota'!$D$24,'Commission Rate and Quota'!$D$25))))),IF(K492/'Commission Rate and Quota'!$E$6&lt;0.5,'Commission Rate and Quota'!$E$20,IF(K492/'Commission Rate and Quota'!$E$6&lt;0.75,'Commission Rate and Quota'!$E$21,IF(K492/'Commission Rate and Quota'!$E$6&lt;0.9,'Commission Rate and Quota'!$E$22,IF(K492/'Commission Rate and Quota'!$E$6&lt;1,'Commission Rate and Quota'!$E$23,IF(K492/'Commission Rate and Quota'!$E$6&lt;1.25,'Commission Rate and Quota'!$E$24,'Commission Rate and Quota'!$E$25))))))</f>
        <v>0.18000000000000002</v>
      </c>
      <c r="M492" s="34">
        <f t="shared" si="22"/>
        <v>100.56960000000002</v>
      </c>
    </row>
    <row r="493" spans="1:13" x14ac:dyDescent="0.25">
      <c r="A493" t="s">
        <v>56</v>
      </c>
      <c r="B493" s="30">
        <v>45973</v>
      </c>
      <c r="C493">
        <v>37707</v>
      </c>
      <c r="D493" s="31">
        <v>17577.55</v>
      </c>
      <c r="E493" s="31">
        <v>1725.45</v>
      </c>
      <c r="F493" t="s">
        <v>33</v>
      </c>
      <c r="G493">
        <v>762668</v>
      </c>
      <c r="H493" t="s">
        <v>15</v>
      </c>
      <c r="I493" t="s">
        <v>34</v>
      </c>
      <c r="J493" t="s">
        <v>13</v>
      </c>
      <c r="K493" s="34">
        <f t="shared" si="24"/>
        <v>1067501.8299999998</v>
      </c>
      <c r="L493" s="29">
        <f>IF(I493="Product",IF(K493/'Commission Rate and Quota'!$D$6&lt;0.5,'Commission Rate and Quota'!$D$20,IF(K493/'Commission Rate and Quota'!$D$6&lt;0.75,'Commission Rate and Quota'!$D$21,IF(K493/'Commission Rate and Quota'!$D$6&lt;0.9,'Commission Rate and Quota'!$D$22,IF('Data (1 &amp; 2)'!K532/'Commission Rate and Quota'!$D$6&lt;1,'Commission Rate and Quota'!$D$23,IF('Data (1 &amp; 2)'!K532/'Commission Rate and Quota'!$D$6&lt;1.25,'Commission Rate and Quota'!$D$24,'Commission Rate and Quota'!$D$25))))),IF(K493/'Commission Rate and Quota'!$E$6&lt;0.5,'Commission Rate and Quota'!$E$20,IF(K493/'Commission Rate and Quota'!$E$6&lt;0.75,'Commission Rate and Quota'!$E$21,IF(K493/'Commission Rate and Quota'!$E$6&lt;0.9,'Commission Rate and Quota'!$E$22,IF(K493/'Commission Rate and Quota'!$E$6&lt;1,'Commission Rate and Quota'!$E$23,IF(K493/'Commission Rate and Quota'!$E$6&lt;1.25,'Commission Rate and Quota'!$E$24,'Commission Rate and Quota'!$E$25))))))</f>
        <v>0.18000000000000002</v>
      </c>
      <c r="M493" s="34">
        <f t="shared" si="22"/>
        <v>3163.9590000000003</v>
      </c>
    </row>
    <row r="494" spans="1:13" x14ac:dyDescent="0.25">
      <c r="A494" t="s">
        <v>56</v>
      </c>
      <c r="B494" s="30">
        <v>45973</v>
      </c>
      <c r="C494">
        <v>37707</v>
      </c>
      <c r="D494" s="31">
        <v>1450.16</v>
      </c>
      <c r="E494" s="31">
        <v>0</v>
      </c>
      <c r="F494" t="s">
        <v>33</v>
      </c>
      <c r="G494">
        <v>762668</v>
      </c>
      <c r="H494" t="s">
        <v>15</v>
      </c>
      <c r="I494" t="s">
        <v>34</v>
      </c>
      <c r="J494" t="s">
        <v>13</v>
      </c>
      <c r="K494" s="34">
        <f t="shared" si="24"/>
        <v>1068951.9899999998</v>
      </c>
      <c r="L494" s="29">
        <f>IF(I494="Product",IF(K494/'Commission Rate and Quota'!$D$6&lt;0.5,'Commission Rate and Quota'!$D$20,IF(K494/'Commission Rate and Quota'!$D$6&lt;0.75,'Commission Rate and Quota'!$D$21,IF(K494/'Commission Rate and Quota'!$D$6&lt;0.9,'Commission Rate and Quota'!$D$22,IF('Data (1 &amp; 2)'!K533/'Commission Rate and Quota'!$D$6&lt;1,'Commission Rate and Quota'!$D$23,IF('Data (1 &amp; 2)'!K533/'Commission Rate and Quota'!$D$6&lt;1.25,'Commission Rate and Quota'!$D$24,'Commission Rate and Quota'!$D$25))))),IF(K494/'Commission Rate and Quota'!$E$6&lt;0.5,'Commission Rate and Quota'!$E$20,IF(K494/'Commission Rate and Quota'!$E$6&lt;0.75,'Commission Rate and Quota'!$E$21,IF(K494/'Commission Rate and Quota'!$E$6&lt;0.9,'Commission Rate and Quota'!$E$22,IF(K494/'Commission Rate and Quota'!$E$6&lt;1,'Commission Rate and Quota'!$E$23,IF(K494/'Commission Rate and Quota'!$E$6&lt;1.25,'Commission Rate and Quota'!$E$24,'Commission Rate and Quota'!$E$25))))))</f>
        <v>0.18000000000000002</v>
      </c>
      <c r="M494" s="34">
        <f t="shared" si="22"/>
        <v>261.02880000000005</v>
      </c>
    </row>
    <row r="495" spans="1:13" x14ac:dyDescent="0.25">
      <c r="A495" t="s">
        <v>290</v>
      </c>
      <c r="B495" s="30">
        <v>45980</v>
      </c>
      <c r="C495">
        <v>235770</v>
      </c>
      <c r="D495" s="31">
        <v>8387.76</v>
      </c>
      <c r="E495" s="31">
        <v>1342.18</v>
      </c>
      <c r="F495" t="s">
        <v>33</v>
      </c>
      <c r="G495">
        <v>762668</v>
      </c>
      <c r="H495" t="s">
        <v>15</v>
      </c>
      <c r="I495" t="s">
        <v>34</v>
      </c>
      <c r="J495" t="s">
        <v>13</v>
      </c>
      <c r="K495" s="34">
        <f t="shared" si="24"/>
        <v>1077339.7499999998</v>
      </c>
      <c r="L495" s="29">
        <f>IF(I495="Product",IF(K495/'Commission Rate and Quota'!$D$6&lt;0.5,'Commission Rate and Quota'!$D$20,IF(K495/'Commission Rate and Quota'!$D$6&lt;0.75,'Commission Rate and Quota'!$D$21,IF(K495/'Commission Rate and Quota'!$D$6&lt;0.9,'Commission Rate and Quota'!$D$22,IF('Data (1 &amp; 2)'!K534/'Commission Rate and Quota'!$D$6&lt;1,'Commission Rate and Quota'!$D$23,IF('Data (1 &amp; 2)'!K534/'Commission Rate and Quota'!$D$6&lt;1.25,'Commission Rate and Quota'!$D$24,'Commission Rate and Quota'!$D$25))))),IF(K495/'Commission Rate and Quota'!$E$6&lt;0.5,'Commission Rate and Quota'!$E$20,IF(K495/'Commission Rate and Quota'!$E$6&lt;0.75,'Commission Rate and Quota'!$E$21,IF(K495/'Commission Rate and Quota'!$E$6&lt;0.9,'Commission Rate and Quota'!$E$22,IF(K495/'Commission Rate and Quota'!$E$6&lt;1,'Commission Rate and Quota'!$E$23,IF(K495/'Commission Rate and Quota'!$E$6&lt;1.25,'Commission Rate and Quota'!$E$24,'Commission Rate and Quota'!$E$25))))))</f>
        <v>0.18000000000000002</v>
      </c>
      <c r="M495" s="34">
        <f t="shared" si="22"/>
        <v>1509.7968000000003</v>
      </c>
    </row>
    <row r="496" spans="1:13" x14ac:dyDescent="0.25">
      <c r="A496" t="s">
        <v>290</v>
      </c>
      <c r="B496" s="30">
        <v>45980</v>
      </c>
      <c r="C496">
        <v>235770</v>
      </c>
      <c r="D496" s="31">
        <v>692</v>
      </c>
      <c r="E496" s="31">
        <v>0</v>
      </c>
      <c r="F496" t="s">
        <v>33</v>
      </c>
      <c r="G496">
        <v>762668</v>
      </c>
      <c r="H496" t="s">
        <v>15</v>
      </c>
      <c r="I496" t="s">
        <v>34</v>
      </c>
      <c r="J496" t="s">
        <v>13</v>
      </c>
      <c r="K496" s="34">
        <f t="shared" si="24"/>
        <v>1078031.7499999998</v>
      </c>
      <c r="L496" s="29">
        <f>IF(I496="Product",IF(K496/'Commission Rate and Quota'!$D$6&lt;0.5,'Commission Rate and Quota'!$D$20,IF(K496/'Commission Rate and Quota'!$D$6&lt;0.75,'Commission Rate and Quota'!$D$21,IF(K496/'Commission Rate and Quota'!$D$6&lt;0.9,'Commission Rate and Quota'!$D$22,IF('Data (1 &amp; 2)'!K535/'Commission Rate and Quota'!$D$6&lt;1,'Commission Rate and Quota'!$D$23,IF('Data (1 &amp; 2)'!K535/'Commission Rate and Quota'!$D$6&lt;1.25,'Commission Rate and Quota'!$D$24,'Commission Rate and Quota'!$D$25))))),IF(K496/'Commission Rate and Quota'!$E$6&lt;0.5,'Commission Rate and Quota'!$E$20,IF(K496/'Commission Rate and Quota'!$E$6&lt;0.75,'Commission Rate and Quota'!$E$21,IF(K496/'Commission Rate and Quota'!$E$6&lt;0.9,'Commission Rate and Quota'!$E$22,IF(K496/'Commission Rate and Quota'!$E$6&lt;1,'Commission Rate and Quota'!$E$23,IF(K496/'Commission Rate and Quota'!$E$6&lt;1.25,'Commission Rate and Quota'!$E$24,'Commission Rate and Quota'!$E$25))))))</f>
        <v>0.18000000000000002</v>
      </c>
      <c r="M496" s="34">
        <f t="shared" si="22"/>
        <v>124.56000000000002</v>
      </c>
    </row>
    <row r="497" spans="1:14" x14ac:dyDescent="0.25">
      <c r="A497" t="s">
        <v>95</v>
      </c>
      <c r="B497" s="30">
        <v>45982</v>
      </c>
      <c r="C497">
        <v>41359</v>
      </c>
      <c r="D497" s="31">
        <v>184995</v>
      </c>
      <c r="E497" s="31">
        <v>13399.17</v>
      </c>
      <c r="F497" t="s">
        <v>33</v>
      </c>
      <c r="G497">
        <v>762668</v>
      </c>
      <c r="H497" t="s">
        <v>15</v>
      </c>
      <c r="I497" t="s">
        <v>34</v>
      </c>
      <c r="J497" t="s">
        <v>13</v>
      </c>
      <c r="K497" s="34">
        <f t="shared" si="24"/>
        <v>1263026.7499999998</v>
      </c>
      <c r="L497" s="29">
        <f>IF(I497="Product",IF(K497/'Commission Rate and Quota'!$D$6&lt;0.5,'Commission Rate and Quota'!$D$20,IF(K497/'Commission Rate and Quota'!$D$6&lt;0.75,'Commission Rate and Quota'!$D$21,IF(K497/'Commission Rate and Quota'!$D$6&lt;0.9,'Commission Rate and Quota'!$D$22,IF('Data (1 &amp; 2)'!K536/'Commission Rate and Quota'!$D$6&lt;1,'Commission Rate and Quota'!$D$23,IF('Data (1 &amp; 2)'!K536/'Commission Rate and Quota'!$D$6&lt;1.25,'Commission Rate and Quota'!$D$24,'Commission Rate and Quota'!$D$25))))),IF(K497/'Commission Rate and Quota'!$E$6&lt;0.5,'Commission Rate and Quota'!$E$20,IF(K497/'Commission Rate and Quota'!$E$6&lt;0.75,'Commission Rate and Quota'!$E$21,IF(K497/'Commission Rate and Quota'!$E$6&lt;0.9,'Commission Rate and Quota'!$E$22,IF(K497/'Commission Rate and Quota'!$E$6&lt;1,'Commission Rate and Quota'!$E$23,IF(K497/'Commission Rate and Quota'!$E$6&lt;1.25,'Commission Rate and Quota'!$E$24,'Commission Rate and Quota'!$E$25))))))</f>
        <v>0.18000000000000002</v>
      </c>
      <c r="M497" s="34">
        <f t="shared" si="22"/>
        <v>33299.100000000006</v>
      </c>
    </row>
    <row r="498" spans="1:14" x14ac:dyDescent="0.25">
      <c r="A498" t="s">
        <v>264</v>
      </c>
      <c r="B498" s="30">
        <v>45998</v>
      </c>
      <c r="C498">
        <v>169040</v>
      </c>
      <c r="D498" s="31">
        <v>3384.62</v>
      </c>
      <c r="E498" s="31">
        <v>338.44</v>
      </c>
      <c r="F498" t="s">
        <v>33</v>
      </c>
      <c r="G498">
        <v>762668</v>
      </c>
      <c r="H498" t="s">
        <v>15</v>
      </c>
      <c r="I498" t="s">
        <v>34</v>
      </c>
      <c r="J498" t="s">
        <v>13</v>
      </c>
      <c r="K498" s="34">
        <f t="shared" si="24"/>
        <v>1266411.3699999999</v>
      </c>
      <c r="L498" s="29">
        <f>IF(I498="Product",IF(K498/'Commission Rate and Quota'!$D$6&lt;0.5,'Commission Rate and Quota'!$D$20,IF(K498/'Commission Rate and Quota'!$D$6&lt;0.75,'Commission Rate and Quota'!$D$21,IF(K498/'Commission Rate and Quota'!$D$6&lt;0.9,'Commission Rate and Quota'!$D$22,IF('Data (1 &amp; 2)'!K537/'Commission Rate and Quota'!$D$6&lt;1,'Commission Rate and Quota'!$D$23,IF('Data (1 &amp; 2)'!K537/'Commission Rate and Quota'!$D$6&lt;1.25,'Commission Rate and Quota'!$D$24,'Commission Rate and Quota'!$D$25))))),IF(K498/'Commission Rate and Quota'!$E$6&lt;0.5,'Commission Rate and Quota'!$E$20,IF(K498/'Commission Rate and Quota'!$E$6&lt;0.75,'Commission Rate and Quota'!$E$21,IF(K498/'Commission Rate and Quota'!$E$6&lt;0.9,'Commission Rate and Quota'!$E$22,IF(K498/'Commission Rate and Quota'!$E$6&lt;1,'Commission Rate and Quota'!$E$23,IF(K498/'Commission Rate and Quota'!$E$6&lt;1.25,'Commission Rate and Quota'!$E$24,'Commission Rate and Quota'!$E$25))))))</f>
        <v>0.18000000000000002</v>
      </c>
      <c r="M498" s="34">
        <f t="shared" si="22"/>
        <v>609.23160000000007</v>
      </c>
    </row>
    <row r="499" spans="1:14" x14ac:dyDescent="0.25">
      <c r="A499" t="s">
        <v>264</v>
      </c>
      <c r="B499" s="30">
        <v>45998</v>
      </c>
      <c r="C499">
        <v>169040</v>
      </c>
      <c r="D499" s="31">
        <v>279.24</v>
      </c>
      <c r="E499" s="31">
        <v>0</v>
      </c>
      <c r="F499" t="s">
        <v>33</v>
      </c>
      <c r="G499">
        <v>762668</v>
      </c>
      <c r="H499" t="s">
        <v>15</v>
      </c>
      <c r="I499" t="s">
        <v>34</v>
      </c>
      <c r="J499" t="s">
        <v>13</v>
      </c>
      <c r="K499" s="34">
        <f t="shared" si="24"/>
        <v>1266690.6099999999</v>
      </c>
      <c r="L499" s="29">
        <f>IF(I499="Product",IF(K499/'Commission Rate and Quota'!$D$6&lt;0.5,'Commission Rate and Quota'!$D$20,IF(K499/'Commission Rate and Quota'!$D$6&lt;0.75,'Commission Rate and Quota'!$D$21,IF(K499/'Commission Rate and Quota'!$D$6&lt;0.9,'Commission Rate and Quota'!$D$22,IF('Data (1 &amp; 2)'!K538/'Commission Rate and Quota'!$D$6&lt;1,'Commission Rate and Quota'!$D$23,IF('Data (1 &amp; 2)'!K538/'Commission Rate and Quota'!$D$6&lt;1.25,'Commission Rate and Quota'!$D$24,'Commission Rate and Quota'!$D$25))))),IF(K499/'Commission Rate and Quota'!$E$6&lt;0.5,'Commission Rate and Quota'!$E$20,IF(K499/'Commission Rate and Quota'!$E$6&lt;0.75,'Commission Rate and Quota'!$E$21,IF(K499/'Commission Rate and Quota'!$E$6&lt;0.9,'Commission Rate and Quota'!$E$22,IF(K499/'Commission Rate and Quota'!$E$6&lt;1,'Commission Rate and Quota'!$E$23,IF(K499/'Commission Rate and Quota'!$E$6&lt;1.25,'Commission Rate and Quota'!$E$24,'Commission Rate and Quota'!$E$25))))))</f>
        <v>0.18000000000000002</v>
      </c>
      <c r="M499" s="34">
        <f t="shared" si="22"/>
        <v>50.263200000000005</v>
      </c>
    </row>
    <row r="500" spans="1:14" x14ac:dyDescent="0.25">
      <c r="A500" t="s">
        <v>253</v>
      </c>
      <c r="B500" s="30">
        <v>46002</v>
      </c>
      <c r="C500">
        <v>167672</v>
      </c>
      <c r="D500" s="31">
        <v>8968.75</v>
      </c>
      <c r="E500" s="31">
        <v>0</v>
      </c>
      <c r="F500" t="s">
        <v>33</v>
      </c>
      <c r="G500">
        <v>762668</v>
      </c>
      <c r="H500" t="s">
        <v>15</v>
      </c>
      <c r="I500" t="s">
        <v>34</v>
      </c>
      <c r="J500" t="s">
        <v>13</v>
      </c>
      <c r="K500" s="34">
        <f t="shared" si="24"/>
        <v>1275659.3599999999</v>
      </c>
      <c r="L500" s="29">
        <f>IF(I500="Product",IF(K500/'Commission Rate and Quota'!$D$6&lt;0.5,'Commission Rate and Quota'!$D$20,IF(K500/'Commission Rate and Quota'!$D$6&lt;0.75,'Commission Rate and Quota'!$D$21,IF(K500/'Commission Rate and Quota'!$D$6&lt;0.9,'Commission Rate and Quota'!$D$22,IF('Data (1 &amp; 2)'!K539/'Commission Rate and Quota'!$D$6&lt;1,'Commission Rate and Quota'!$D$23,IF('Data (1 &amp; 2)'!K539/'Commission Rate and Quota'!$D$6&lt;1.25,'Commission Rate and Quota'!$D$24,'Commission Rate and Quota'!$D$25))))),IF(K500/'Commission Rate and Quota'!$E$6&lt;0.5,'Commission Rate and Quota'!$E$20,IF(K500/'Commission Rate and Quota'!$E$6&lt;0.75,'Commission Rate and Quota'!$E$21,IF(K500/'Commission Rate and Quota'!$E$6&lt;0.9,'Commission Rate and Quota'!$E$22,IF(K500/'Commission Rate and Quota'!$E$6&lt;1,'Commission Rate and Quota'!$E$23,IF(K500/'Commission Rate and Quota'!$E$6&lt;1.25,'Commission Rate and Quota'!$E$24,'Commission Rate and Quota'!$E$25))))))</f>
        <v>0.18000000000000002</v>
      </c>
      <c r="M500" s="34">
        <f t="shared" si="22"/>
        <v>1614.3750000000002</v>
      </c>
    </row>
    <row r="501" spans="1:14" x14ac:dyDescent="0.25">
      <c r="A501" t="s">
        <v>255</v>
      </c>
      <c r="B501" s="30">
        <v>46010</v>
      </c>
      <c r="C501">
        <v>168030</v>
      </c>
      <c r="D501" s="31">
        <v>6651</v>
      </c>
      <c r="E501" s="31">
        <v>798.5</v>
      </c>
      <c r="F501" t="s">
        <v>33</v>
      </c>
      <c r="G501">
        <v>762668</v>
      </c>
      <c r="H501" t="s">
        <v>15</v>
      </c>
      <c r="I501" t="s">
        <v>34</v>
      </c>
      <c r="J501" t="s">
        <v>13</v>
      </c>
      <c r="K501" s="34">
        <f t="shared" si="24"/>
        <v>1282310.3599999999</v>
      </c>
      <c r="L501" s="29">
        <f>IF(I501="Product",IF(K501/'Commission Rate and Quota'!$D$6&lt;0.5,'Commission Rate and Quota'!$D$20,IF(K501/'Commission Rate and Quota'!$D$6&lt;0.75,'Commission Rate and Quota'!$D$21,IF(K501/'Commission Rate and Quota'!$D$6&lt;0.9,'Commission Rate and Quota'!$D$22,IF('Data (1 &amp; 2)'!K540/'Commission Rate and Quota'!$D$6&lt;1,'Commission Rate and Quota'!$D$23,IF('Data (1 &amp; 2)'!K540/'Commission Rate and Quota'!$D$6&lt;1.25,'Commission Rate and Quota'!$D$24,'Commission Rate and Quota'!$D$25))))),IF(K501/'Commission Rate and Quota'!$E$6&lt;0.5,'Commission Rate and Quota'!$E$20,IF(K501/'Commission Rate and Quota'!$E$6&lt;0.75,'Commission Rate and Quota'!$E$21,IF(K501/'Commission Rate and Quota'!$E$6&lt;0.9,'Commission Rate and Quota'!$E$22,IF(K501/'Commission Rate and Quota'!$E$6&lt;1,'Commission Rate and Quota'!$E$23,IF(K501/'Commission Rate and Quota'!$E$6&lt;1.25,'Commission Rate and Quota'!$E$24,'Commission Rate and Quota'!$E$25))))))</f>
        <v>0.18000000000000002</v>
      </c>
      <c r="M501" s="34">
        <f t="shared" si="22"/>
        <v>1197.18</v>
      </c>
    </row>
    <row r="502" spans="1:14" x14ac:dyDescent="0.25">
      <c r="A502" t="s">
        <v>255</v>
      </c>
      <c r="B502" s="30">
        <v>46010</v>
      </c>
      <c r="C502">
        <v>168030</v>
      </c>
      <c r="D502" s="31">
        <v>548.71</v>
      </c>
      <c r="E502" s="31">
        <v>0</v>
      </c>
      <c r="F502" t="s">
        <v>33</v>
      </c>
      <c r="G502">
        <v>762668</v>
      </c>
      <c r="H502" t="s">
        <v>15</v>
      </c>
      <c r="I502" t="s">
        <v>34</v>
      </c>
      <c r="J502" t="s">
        <v>13</v>
      </c>
      <c r="K502" s="34">
        <f t="shared" si="24"/>
        <v>1282859.0699999998</v>
      </c>
      <c r="L502" s="29">
        <f>IF(I502="Product",IF(K502/'Commission Rate and Quota'!$D$6&lt;0.5,'Commission Rate and Quota'!$D$20,IF(K502/'Commission Rate and Quota'!$D$6&lt;0.75,'Commission Rate and Quota'!$D$21,IF(K502/'Commission Rate and Quota'!$D$6&lt;0.9,'Commission Rate and Quota'!$D$22,IF('Data (1 &amp; 2)'!K541/'Commission Rate and Quota'!$D$6&lt;1,'Commission Rate and Quota'!$D$23,IF('Data (1 &amp; 2)'!K541/'Commission Rate and Quota'!$D$6&lt;1.25,'Commission Rate and Quota'!$D$24,'Commission Rate and Quota'!$D$25))))),IF(K502/'Commission Rate and Quota'!$E$6&lt;0.5,'Commission Rate and Quota'!$E$20,IF(K502/'Commission Rate and Quota'!$E$6&lt;0.75,'Commission Rate and Quota'!$E$21,IF(K502/'Commission Rate and Quota'!$E$6&lt;0.9,'Commission Rate and Quota'!$E$22,IF(K502/'Commission Rate and Quota'!$E$6&lt;1,'Commission Rate and Quota'!$E$23,IF(K502/'Commission Rate and Quota'!$E$6&lt;1.25,'Commission Rate and Quota'!$E$24,'Commission Rate and Quota'!$E$25))))))</f>
        <v>0.18000000000000002</v>
      </c>
      <c r="M502" s="34">
        <f t="shared" si="22"/>
        <v>98.767800000000022</v>
      </c>
    </row>
    <row r="503" spans="1:14" x14ac:dyDescent="0.25">
      <c r="A503" t="s">
        <v>123</v>
      </c>
      <c r="B503" s="30">
        <v>45661</v>
      </c>
      <c r="C503">
        <v>57609</v>
      </c>
      <c r="D503" s="31">
        <v>4800</v>
      </c>
      <c r="E503" s="31">
        <v>1920</v>
      </c>
      <c r="F503" t="s">
        <v>33</v>
      </c>
      <c r="G503">
        <v>1661</v>
      </c>
      <c r="H503" t="s">
        <v>10</v>
      </c>
      <c r="I503" t="s">
        <v>38</v>
      </c>
      <c r="J503" t="s">
        <v>11</v>
      </c>
      <c r="K503" s="34">
        <f>D503</f>
        <v>4800</v>
      </c>
      <c r="L503" s="29">
        <f>IF(I503="Product",IF(K503/'Commission Rate and Quota'!$D$3&lt;0.5,'Commission Rate and Quota'!$D$11,IF(K503/'Commission Rate and Quota'!$D$3&lt;0.75,'Commission Rate and Quota'!$D$12,IF(K503/'Commission Rate and Quota'!$D$3&lt;0.9,'Commission Rate and Quota'!$D$13,IF('Data (1 &amp; 2)'!K87/'Commission Rate and Quota'!$D$3&lt;1,'Commission Rate and Quota'!$D$14,IF('Data (1 &amp; 2)'!K87/'Commission Rate and Quota'!$D$3&lt;1.25,'Commission Rate and Quota'!$D$15,'Commission Rate and Quota'!$D$16))))),IF(K503/'Commission Rate and Quota'!$E$3&lt;0.5,'Commission Rate and Quota'!$E$11,IF(K503/'Commission Rate and Quota'!$E$3&lt;0.75,'Commission Rate and Quota'!$E$12,IF(K503/'Commission Rate and Quota'!$E$3&lt;0.9,'Commission Rate and Quota'!$E$13,IF(K503/'Commission Rate and Quota'!$E$3&lt;1,'Commission Rate and Quota'!$E$14,IF(K503/'Commission Rate and Quota'!$E$3&lt;1.25,'Commission Rate and Quota'!$E$15,'Commission Rate and Quota'!$E$16))))))</f>
        <v>0.1</v>
      </c>
      <c r="M503" s="34">
        <f t="shared" si="22"/>
        <v>480</v>
      </c>
      <c r="N503" s="35"/>
    </row>
    <row r="504" spans="1:14" x14ac:dyDescent="0.25">
      <c r="A504" t="s">
        <v>123</v>
      </c>
      <c r="B504" s="30">
        <v>45661</v>
      </c>
      <c r="C504">
        <v>57609</v>
      </c>
      <c r="D504" s="31">
        <v>48375</v>
      </c>
      <c r="E504" s="31">
        <v>19350</v>
      </c>
      <c r="F504" t="s">
        <v>33</v>
      </c>
      <c r="G504">
        <v>1661</v>
      </c>
      <c r="H504" t="s">
        <v>10</v>
      </c>
      <c r="I504" t="s">
        <v>38</v>
      </c>
      <c r="J504" t="s">
        <v>11</v>
      </c>
      <c r="K504" s="34">
        <f t="shared" ref="K504:K516" si="25">D504+K503</f>
        <v>53175</v>
      </c>
      <c r="L504" s="29">
        <f>IF(I504="Product",IF(K504/'Commission Rate and Quota'!$D$3&lt;0.5,'Commission Rate and Quota'!$D$11,IF(K504/'Commission Rate and Quota'!$D$3&lt;0.75,'Commission Rate and Quota'!$D$12,IF(K504/'Commission Rate and Quota'!$D$3&lt;0.9,'Commission Rate and Quota'!$D$13,IF('Data (1 &amp; 2)'!K88/'Commission Rate and Quota'!$D$3&lt;1,'Commission Rate and Quota'!$D$14,IF('Data (1 &amp; 2)'!K88/'Commission Rate and Quota'!$D$3&lt;1.25,'Commission Rate and Quota'!$D$15,'Commission Rate and Quota'!$D$16))))),IF(K504/'Commission Rate and Quota'!$E$3&lt;0.5,'Commission Rate and Quota'!$E$11,IF(K504/'Commission Rate and Quota'!$E$3&lt;0.75,'Commission Rate and Quota'!$E$12,IF(K504/'Commission Rate and Quota'!$E$3&lt;0.9,'Commission Rate and Quota'!$E$13,IF(K504/'Commission Rate and Quota'!$E$3&lt;1,'Commission Rate and Quota'!$E$14,IF(K504/'Commission Rate and Quota'!$E$3&lt;1.25,'Commission Rate and Quota'!$E$15,'Commission Rate and Quota'!$E$16))))))</f>
        <v>0.1</v>
      </c>
      <c r="M504" s="34">
        <f t="shared" si="22"/>
        <v>4837.5</v>
      </c>
      <c r="N504" s="35"/>
    </row>
    <row r="505" spans="1:14" x14ac:dyDescent="0.25">
      <c r="A505" t="s">
        <v>282</v>
      </c>
      <c r="B505" s="30">
        <v>45708</v>
      </c>
      <c r="C505">
        <v>221356</v>
      </c>
      <c r="D505" s="31">
        <v>17380</v>
      </c>
      <c r="E505" s="31">
        <v>6315</v>
      </c>
      <c r="F505" t="s">
        <v>33</v>
      </c>
      <c r="G505">
        <v>1661</v>
      </c>
      <c r="H505" t="s">
        <v>10</v>
      </c>
      <c r="I505" t="s">
        <v>38</v>
      </c>
      <c r="J505" t="s">
        <v>11</v>
      </c>
      <c r="K505" s="34">
        <f t="shared" si="25"/>
        <v>70555</v>
      </c>
      <c r="L505" s="29">
        <f>IF(I505="Product",IF(K505/'Commission Rate and Quota'!$D$3&lt;0.5,'Commission Rate and Quota'!$D$11,IF(K505/'Commission Rate and Quota'!$D$3&lt;0.75,'Commission Rate and Quota'!$D$12,IF(K505/'Commission Rate and Quota'!$D$3&lt;0.9,'Commission Rate and Quota'!$D$13,IF('Data (1 &amp; 2)'!K89/'Commission Rate and Quota'!$D$3&lt;1,'Commission Rate and Quota'!$D$14,IF('Data (1 &amp; 2)'!K89/'Commission Rate and Quota'!$D$3&lt;1.25,'Commission Rate and Quota'!$D$15,'Commission Rate and Quota'!$D$16))))),IF(K505/'Commission Rate and Quota'!$E$3&lt;0.5,'Commission Rate and Quota'!$E$11,IF(K505/'Commission Rate and Quota'!$E$3&lt;0.75,'Commission Rate and Quota'!$E$12,IF(K505/'Commission Rate and Quota'!$E$3&lt;0.9,'Commission Rate and Quota'!$E$13,IF(K505/'Commission Rate and Quota'!$E$3&lt;1,'Commission Rate and Quota'!$E$14,IF(K505/'Commission Rate and Quota'!$E$3&lt;1.25,'Commission Rate and Quota'!$E$15,'Commission Rate and Quota'!$E$16))))))</f>
        <v>0.1</v>
      </c>
      <c r="M505" s="34">
        <f t="shared" si="22"/>
        <v>1738</v>
      </c>
      <c r="N505" s="35"/>
    </row>
    <row r="506" spans="1:14" x14ac:dyDescent="0.25">
      <c r="A506" t="s">
        <v>283</v>
      </c>
      <c r="B506" s="30">
        <v>45708</v>
      </c>
      <c r="C506">
        <v>221356</v>
      </c>
      <c r="D506" s="31">
        <v>45000.3</v>
      </c>
      <c r="E506" s="31">
        <v>18270.3</v>
      </c>
      <c r="F506" t="s">
        <v>33</v>
      </c>
      <c r="G506">
        <v>1661</v>
      </c>
      <c r="H506" t="s">
        <v>10</v>
      </c>
      <c r="I506" t="s">
        <v>38</v>
      </c>
      <c r="J506" t="s">
        <v>11</v>
      </c>
      <c r="K506" s="34">
        <f t="shared" si="25"/>
        <v>115555.3</v>
      </c>
      <c r="L506" s="29">
        <f>IF(I506="Product",IF(K506/'Commission Rate and Quota'!$D$3&lt;0.5,'Commission Rate and Quota'!$D$11,IF(K506/'Commission Rate and Quota'!$D$3&lt;0.75,'Commission Rate and Quota'!$D$12,IF(K506/'Commission Rate and Quota'!$D$3&lt;0.9,'Commission Rate and Quota'!$D$13,IF('Data (1 &amp; 2)'!K90/'Commission Rate and Quota'!$D$3&lt;1,'Commission Rate and Quota'!$D$14,IF('Data (1 &amp; 2)'!K90/'Commission Rate and Quota'!$D$3&lt;1.25,'Commission Rate and Quota'!$D$15,'Commission Rate and Quota'!$D$16))))),IF(K506/'Commission Rate and Quota'!$E$3&lt;0.5,'Commission Rate and Quota'!$E$11,IF(K506/'Commission Rate and Quota'!$E$3&lt;0.75,'Commission Rate and Quota'!$E$12,IF(K506/'Commission Rate and Quota'!$E$3&lt;0.9,'Commission Rate and Quota'!$E$13,IF(K506/'Commission Rate and Quota'!$E$3&lt;1,'Commission Rate and Quota'!$E$14,IF(K506/'Commission Rate and Quota'!$E$3&lt;1.25,'Commission Rate and Quota'!$E$15,'Commission Rate and Quota'!$E$16))))))</f>
        <v>0.1</v>
      </c>
      <c r="M506" s="34">
        <f t="shared" si="22"/>
        <v>4500.0300000000007</v>
      </c>
      <c r="N506" s="35"/>
    </row>
    <row r="507" spans="1:14" x14ac:dyDescent="0.25">
      <c r="A507" t="s">
        <v>105</v>
      </c>
      <c r="B507" s="30">
        <v>45721</v>
      </c>
      <c r="C507">
        <v>44084</v>
      </c>
      <c r="D507" s="31">
        <v>1718.5</v>
      </c>
      <c r="E507" s="31">
        <v>234.58</v>
      </c>
      <c r="F507" t="s">
        <v>33</v>
      </c>
      <c r="G507">
        <v>1661</v>
      </c>
      <c r="H507" t="s">
        <v>10</v>
      </c>
      <c r="I507" t="s">
        <v>38</v>
      </c>
      <c r="J507" t="s">
        <v>11</v>
      </c>
      <c r="K507" s="34">
        <f t="shared" si="25"/>
        <v>117273.8</v>
      </c>
      <c r="L507" s="29">
        <f>IF(I507="Product",IF(K507/'Commission Rate and Quota'!$D$3&lt;0.5,'Commission Rate and Quota'!$D$11,IF(K507/'Commission Rate and Quota'!$D$3&lt;0.75,'Commission Rate and Quota'!$D$12,IF(K507/'Commission Rate and Quota'!$D$3&lt;0.9,'Commission Rate and Quota'!$D$13,IF('Data (1 &amp; 2)'!K91/'Commission Rate and Quota'!$D$3&lt;1,'Commission Rate and Quota'!$D$14,IF('Data (1 &amp; 2)'!K91/'Commission Rate and Quota'!$D$3&lt;1.25,'Commission Rate and Quota'!$D$15,'Commission Rate and Quota'!$D$16))))),IF(K507/'Commission Rate and Quota'!$E$3&lt;0.5,'Commission Rate and Quota'!$E$11,IF(K507/'Commission Rate and Quota'!$E$3&lt;0.75,'Commission Rate and Quota'!$E$12,IF(K507/'Commission Rate and Quota'!$E$3&lt;0.9,'Commission Rate and Quota'!$E$13,IF(K507/'Commission Rate and Quota'!$E$3&lt;1,'Commission Rate and Quota'!$E$14,IF(K507/'Commission Rate and Quota'!$E$3&lt;1.25,'Commission Rate and Quota'!$E$15,'Commission Rate and Quota'!$E$16))))))</f>
        <v>0.1</v>
      </c>
      <c r="M507" s="34">
        <f t="shared" si="22"/>
        <v>171.85000000000002</v>
      </c>
      <c r="N507" s="35"/>
    </row>
    <row r="508" spans="1:14" x14ac:dyDescent="0.25">
      <c r="A508" t="s">
        <v>100</v>
      </c>
      <c r="B508" s="30">
        <v>45730</v>
      </c>
      <c r="C508">
        <v>43369</v>
      </c>
      <c r="D508" s="31">
        <v>13975</v>
      </c>
      <c r="E508" s="31">
        <v>6478.5</v>
      </c>
      <c r="F508" t="s">
        <v>33</v>
      </c>
      <c r="G508">
        <v>1661</v>
      </c>
      <c r="H508" t="s">
        <v>10</v>
      </c>
      <c r="I508" t="s">
        <v>38</v>
      </c>
      <c r="J508" t="s">
        <v>11</v>
      </c>
      <c r="K508" s="34">
        <f t="shared" si="25"/>
        <v>131248.79999999999</v>
      </c>
      <c r="L508" s="29">
        <f>IF(I508="Product",IF(K508/'Commission Rate and Quota'!$D$3&lt;0.5,'Commission Rate and Quota'!$D$11,IF(K508/'Commission Rate and Quota'!$D$3&lt;0.75,'Commission Rate and Quota'!$D$12,IF(K508/'Commission Rate and Quota'!$D$3&lt;0.9,'Commission Rate and Quota'!$D$13,IF('Data (1 &amp; 2)'!K92/'Commission Rate and Quota'!$D$3&lt;1,'Commission Rate and Quota'!$D$14,IF('Data (1 &amp; 2)'!K92/'Commission Rate and Quota'!$D$3&lt;1.25,'Commission Rate and Quota'!$D$15,'Commission Rate and Quota'!$D$16))))),IF(K508/'Commission Rate and Quota'!$E$3&lt;0.5,'Commission Rate and Quota'!$E$11,IF(K508/'Commission Rate and Quota'!$E$3&lt;0.75,'Commission Rate and Quota'!$E$12,IF(K508/'Commission Rate and Quota'!$E$3&lt;0.9,'Commission Rate and Quota'!$E$13,IF(K508/'Commission Rate and Quota'!$E$3&lt;1,'Commission Rate and Quota'!$E$14,IF(K508/'Commission Rate and Quota'!$E$3&lt;1.25,'Commission Rate and Quota'!$E$15,'Commission Rate and Quota'!$E$16))))))</f>
        <v>0.125</v>
      </c>
      <c r="M508" s="34">
        <f t="shared" si="22"/>
        <v>1746.875</v>
      </c>
      <c r="N508" s="35"/>
    </row>
    <row r="509" spans="1:14" x14ac:dyDescent="0.25">
      <c r="A509" t="s">
        <v>165</v>
      </c>
      <c r="B509" s="30">
        <v>45746</v>
      </c>
      <c r="C509">
        <v>121409</v>
      </c>
      <c r="D509" s="31">
        <v>72450</v>
      </c>
      <c r="E509" s="31">
        <v>22338.74</v>
      </c>
      <c r="F509" t="s">
        <v>33</v>
      </c>
      <c r="G509">
        <v>1661</v>
      </c>
      <c r="H509" t="s">
        <v>10</v>
      </c>
      <c r="I509" t="s">
        <v>38</v>
      </c>
      <c r="J509" t="s">
        <v>11</v>
      </c>
      <c r="K509" s="34">
        <f t="shared" si="25"/>
        <v>203698.8</v>
      </c>
      <c r="L509" s="29">
        <f>IF(I509="Product",IF(K509/'Commission Rate and Quota'!$D$3&lt;0.5,'Commission Rate and Quota'!$D$11,IF(K509/'Commission Rate and Quota'!$D$3&lt;0.75,'Commission Rate and Quota'!$D$12,IF(K509/'Commission Rate and Quota'!$D$3&lt;0.9,'Commission Rate and Quota'!$D$13,IF('Data (1 &amp; 2)'!K93/'Commission Rate and Quota'!$D$3&lt;1,'Commission Rate and Quota'!$D$14,IF('Data (1 &amp; 2)'!K93/'Commission Rate and Quota'!$D$3&lt;1.25,'Commission Rate and Quota'!$D$15,'Commission Rate and Quota'!$D$16))))),IF(K509/'Commission Rate and Quota'!$E$3&lt;0.5,'Commission Rate and Quota'!$E$11,IF(K509/'Commission Rate and Quota'!$E$3&lt;0.75,'Commission Rate and Quota'!$E$12,IF(K509/'Commission Rate and Quota'!$E$3&lt;0.9,'Commission Rate and Quota'!$E$13,IF(K509/'Commission Rate and Quota'!$E$3&lt;1,'Commission Rate and Quota'!$E$14,IF(K509/'Commission Rate and Quota'!$E$3&lt;1.25,'Commission Rate and Quota'!$E$15,'Commission Rate and Quota'!$E$16))))))</f>
        <v>0.14000000000000001</v>
      </c>
      <c r="M509" s="34">
        <f t="shared" si="22"/>
        <v>10143.000000000002</v>
      </c>
      <c r="N509" s="35"/>
    </row>
    <row r="510" spans="1:14" x14ac:dyDescent="0.25">
      <c r="A510" t="s">
        <v>270</v>
      </c>
      <c r="B510" s="30">
        <v>45758</v>
      </c>
      <c r="C510">
        <v>170447</v>
      </c>
      <c r="D510" s="31">
        <v>300</v>
      </c>
      <c r="E510" s="31">
        <v>120</v>
      </c>
      <c r="F510" t="s">
        <v>33</v>
      </c>
      <c r="G510">
        <v>1661</v>
      </c>
      <c r="H510" t="s">
        <v>10</v>
      </c>
      <c r="I510" t="s">
        <v>38</v>
      </c>
      <c r="J510" t="s">
        <v>11</v>
      </c>
      <c r="K510" s="34">
        <f t="shared" si="25"/>
        <v>203998.8</v>
      </c>
      <c r="L510" s="29">
        <f>IF(I510="Product",IF(K510/'Commission Rate and Quota'!$D$3&lt;0.5,'Commission Rate and Quota'!$D$11,IF(K510/'Commission Rate and Quota'!$D$3&lt;0.75,'Commission Rate and Quota'!$D$12,IF(K510/'Commission Rate and Quota'!$D$3&lt;0.9,'Commission Rate and Quota'!$D$13,IF('Data (1 &amp; 2)'!K94/'Commission Rate and Quota'!$D$3&lt;1,'Commission Rate and Quota'!$D$14,IF('Data (1 &amp; 2)'!K94/'Commission Rate and Quota'!$D$3&lt;1.25,'Commission Rate and Quota'!$D$15,'Commission Rate and Quota'!$D$16))))),IF(K510/'Commission Rate and Quota'!$E$3&lt;0.5,'Commission Rate and Quota'!$E$11,IF(K510/'Commission Rate and Quota'!$E$3&lt;0.75,'Commission Rate and Quota'!$E$12,IF(K510/'Commission Rate and Quota'!$E$3&lt;0.9,'Commission Rate and Quota'!$E$13,IF(K510/'Commission Rate and Quota'!$E$3&lt;1,'Commission Rate and Quota'!$E$14,IF(K510/'Commission Rate and Quota'!$E$3&lt;1.25,'Commission Rate and Quota'!$E$15,'Commission Rate and Quota'!$E$16))))))</f>
        <v>0.14000000000000001</v>
      </c>
      <c r="M510" s="34">
        <f t="shared" si="22"/>
        <v>42.000000000000007</v>
      </c>
      <c r="N510" s="35"/>
    </row>
    <row r="511" spans="1:14" x14ac:dyDescent="0.25">
      <c r="A511" t="s">
        <v>270</v>
      </c>
      <c r="B511" s="30">
        <v>45758</v>
      </c>
      <c r="C511">
        <v>170447</v>
      </c>
      <c r="D511" s="31">
        <v>21600</v>
      </c>
      <c r="E511" s="31">
        <v>9450</v>
      </c>
      <c r="F511" t="s">
        <v>33</v>
      </c>
      <c r="G511">
        <v>1661</v>
      </c>
      <c r="H511" t="s">
        <v>10</v>
      </c>
      <c r="I511" t="s">
        <v>38</v>
      </c>
      <c r="J511" t="s">
        <v>11</v>
      </c>
      <c r="K511" s="34">
        <f t="shared" si="25"/>
        <v>225598.8</v>
      </c>
      <c r="L511" s="29">
        <f>IF(I511="Product",IF(K511/'Commission Rate and Quota'!$D$3&lt;0.5,'Commission Rate and Quota'!$D$11,IF(K511/'Commission Rate and Quota'!$D$3&lt;0.75,'Commission Rate and Quota'!$D$12,IF(K511/'Commission Rate and Quota'!$D$3&lt;0.9,'Commission Rate and Quota'!$D$13,IF('Data (1 &amp; 2)'!K95/'Commission Rate and Quota'!$D$3&lt;1,'Commission Rate and Quota'!$D$14,IF('Data (1 &amp; 2)'!K95/'Commission Rate and Quota'!$D$3&lt;1.25,'Commission Rate and Quota'!$D$15,'Commission Rate and Quota'!$D$16))))),IF(K511/'Commission Rate and Quota'!$E$3&lt;0.5,'Commission Rate and Quota'!$E$11,IF(K511/'Commission Rate and Quota'!$E$3&lt;0.75,'Commission Rate and Quota'!$E$12,IF(K511/'Commission Rate and Quota'!$E$3&lt;0.9,'Commission Rate and Quota'!$E$13,IF(K511/'Commission Rate and Quota'!$E$3&lt;1,'Commission Rate and Quota'!$E$14,IF(K511/'Commission Rate and Quota'!$E$3&lt;1.25,'Commission Rate and Quota'!$E$15,'Commission Rate and Quota'!$E$16))))))</f>
        <v>0.22500000000000001</v>
      </c>
      <c r="M511" s="34">
        <f t="shared" si="22"/>
        <v>4860</v>
      </c>
      <c r="N511" s="35"/>
    </row>
    <row r="512" spans="1:14" x14ac:dyDescent="0.25">
      <c r="A512" t="s">
        <v>37</v>
      </c>
      <c r="B512" s="30">
        <v>45770</v>
      </c>
      <c r="C512">
        <v>29795</v>
      </c>
      <c r="D512" s="31">
        <v>1500</v>
      </c>
      <c r="E512" s="31">
        <v>600</v>
      </c>
      <c r="F512" t="s">
        <v>33</v>
      </c>
      <c r="G512">
        <v>1661</v>
      </c>
      <c r="H512" t="s">
        <v>10</v>
      </c>
      <c r="I512" t="s">
        <v>38</v>
      </c>
      <c r="J512" t="s">
        <v>11</v>
      </c>
      <c r="K512" s="34">
        <f t="shared" si="25"/>
        <v>227098.8</v>
      </c>
      <c r="L512" s="29">
        <f>IF(I512="Product",IF(K512/'Commission Rate and Quota'!$D$3&lt;0.5,'Commission Rate and Quota'!$D$11,IF(K512/'Commission Rate and Quota'!$D$3&lt;0.75,'Commission Rate and Quota'!$D$12,IF(K512/'Commission Rate and Quota'!$D$3&lt;0.9,'Commission Rate and Quota'!$D$13,IF('Data (1 &amp; 2)'!K96/'Commission Rate and Quota'!$D$3&lt;1,'Commission Rate and Quota'!$D$14,IF('Data (1 &amp; 2)'!K96/'Commission Rate and Quota'!$D$3&lt;1.25,'Commission Rate and Quota'!$D$15,'Commission Rate and Quota'!$D$16))))),IF(K512/'Commission Rate and Quota'!$E$3&lt;0.5,'Commission Rate and Quota'!$E$11,IF(K512/'Commission Rate and Quota'!$E$3&lt;0.75,'Commission Rate and Quota'!$E$12,IF(K512/'Commission Rate and Quota'!$E$3&lt;0.9,'Commission Rate and Quota'!$E$13,IF(K512/'Commission Rate and Quota'!$E$3&lt;1,'Commission Rate and Quota'!$E$14,IF(K512/'Commission Rate and Quota'!$E$3&lt;1.25,'Commission Rate and Quota'!$E$15,'Commission Rate and Quota'!$E$16))))))</f>
        <v>0.22500000000000001</v>
      </c>
      <c r="M512" s="34">
        <f t="shared" si="22"/>
        <v>337.5</v>
      </c>
      <c r="N512" s="35"/>
    </row>
    <row r="513" spans="1:14" x14ac:dyDescent="0.25">
      <c r="A513" t="s">
        <v>37</v>
      </c>
      <c r="B513" s="30">
        <v>45770</v>
      </c>
      <c r="C513">
        <v>29795</v>
      </c>
      <c r="D513" s="31">
        <v>50750</v>
      </c>
      <c r="E513" s="31">
        <v>23345</v>
      </c>
      <c r="F513" t="s">
        <v>33</v>
      </c>
      <c r="G513">
        <v>1661</v>
      </c>
      <c r="H513" t="s">
        <v>10</v>
      </c>
      <c r="I513" t="s">
        <v>38</v>
      </c>
      <c r="J513" t="s">
        <v>11</v>
      </c>
      <c r="K513" s="34">
        <f t="shared" si="25"/>
        <v>277848.8</v>
      </c>
      <c r="L513" s="29">
        <f>IF(I513="Product",IF(K513/'Commission Rate and Quota'!$D$3&lt;0.5,'Commission Rate and Quota'!$D$11,IF(K513/'Commission Rate and Quota'!$D$3&lt;0.75,'Commission Rate and Quota'!$D$12,IF(K513/'Commission Rate and Quota'!$D$3&lt;0.9,'Commission Rate and Quota'!$D$13,IF('Data (1 &amp; 2)'!K97/'Commission Rate and Quota'!$D$3&lt;1,'Commission Rate and Quota'!$D$14,IF('Data (1 &amp; 2)'!K97/'Commission Rate and Quota'!$D$3&lt;1.25,'Commission Rate and Quota'!$D$15,'Commission Rate and Quota'!$D$16))))),IF(K513/'Commission Rate and Quota'!$E$3&lt;0.5,'Commission Rate and Quota'!$E$11,IF(K513/'Commission Rate and Quota'!$E$3&lt;0.75,'Commission Rate and Quota'!$E$12,IF(K513/'Commission Rate and Quota'!$E$3&lt;0.9,'Commission Rate and Quota'!$E$13,IF(K513/'Commission Rate and Quota'!$E$3&lt;1,'Commission Rate and Quota'!$E$14,IF(K513/'Commission Rate and Quota'!$E$3&lt;1.25,'Commission Rate and Quota'!$E$15,'Commission Rate and Quota'!$E$16))))))</f>
        <v>0.25</v>
      </c>
      <c r="M513" s="34">
        <f t="shared" si="22"/>
        <v>12687.5</v>
      </c>
      <c r="N513" s="35"/>
    </row>
    <row r="514" spans="1:14" x14ac:dyDescent="0.25">
      <c r="A514" t="s">
        <v>111</v>
      </c>
      <c r="B514" s="30">
        <v>45794</v>
      </c>
      <c r="C514">
        <v>44084</v>
      </c>
      <c r="D514" s="31">
        <v>5760</v>
      </c>
      <c r="E514" s="31">
        <v>2816</v>
      </c>
      <c r="F514" t="s">
        <v>33</v>
      </c>
      <c r="G514">
        <v>1661</v>
      </c>
      <c r="H514" t="s">
        <v>10</v>
      </c>
      <c r="I514" t="s">
        <v>38</v>
      </c>
      <c r="J514" t="s">
        <v>11</v>
      </c>
      <c r="K514" s="34">
        <f t="shared" si="25"/>
        <v>283608.8</v>
      </c>
      <c r="L514" s="29">
        <f>IF(I514="Product",IF(K514/'Commission Rate and Quota'!$D$3&lt;0.5,'Commission Rate and Quota'!$D$11,IF(K514/'Commission Rate and Quota'!$D$3&lt;0.75,'Commission Rate and Quota'!$D$12,IF(K514/'Commission Rate and Quota'!$D$3&lt;0.9,'Commission Rate and Quota'!$D$13,IF('Data (1 &amp; 2)'!K98/'Commission Rate and Quota'!$D$3&lt;1,'Commission Rate and Quota'!$D$14,IF('Data (1 &amp; 2)'!K98/'Commission Rate and Quota'!$D$3&lt;1.25,'Commission Rate and Quota'!$D$15,'Commission Rate and Quota'!$D$16))))),IF(K514/'Commission Rate and Quota'!$E$3&lt;0.5,'Commission Rate and Quota'!$E$11,IF(K514/'Commission Rate and Quota'!$E$3&lt;0.75,'Commission Rate and Quota'!$E$12,IF(K514/'Commission Rate and Quota'!$E$3&lt;0.9,'Commission Rate and Quota'!$E$13,IF(K514/'Commission Rate and Quota'!$E$3&lt;1,'Commission Rate and Quota'!$E$14,IF(K514/'Commission Rate and Quota'!$E$3&lt;1.25,'Commission Rate and Quota'!$E$15,'Commission Rate and Quota'!$E$16))))))</f>
        <v>0.25</v>
      </c>
      <c r="M514" s="34">
        <f t="shared" ref="M514:M551" si="26">L514*D514</f>
        <v>1440</v>
      </c>
      <c r="N514" s="35"/>
    </row>
    <row r="515" spans="1:14" x14ac:dyDescent="0.25">
      <c r="A515" t="s">
        <v>289</v>
      </c>
      <c r="B515" s="30">
        <v>45799</v>
      </c>
      <c r="C515">
        <v>222927</v>
      </c>
      <c r="D515" s="31">
        <v>46500</v>
      </c>
      <c r="E515" s="31">
        <v>18600</v>
      </c>
      <c r="F515" t="s">
        <v>33</v>
      </c>
      <c r="G515">
        <v>1661</v>
      </c>
      <c r="H515" t="s">
        <v>10</v>
      </c>
      <c r="I515" t="s">
        <v>38</v>
      </c>
      <c r="J515" t="s">
        <v>11</v>
      </c>
      <c r="K515" s="34">
        <f t="shared" si="25"/>
        <v>330108.79999999999</v>
      </c>
      <c r="L515" s="29">
        <f>IF(I515="Product",IF(K515/'Commission Rate and Quota'!$D$3&lt;0.5,'Commission Rate and Quota'!$D$11,IF(K515/'Commission Rate and Quota'!$D$3&lt;0.75,'Commission Rate and Quota'!$D$12,IF(K515/'Commission Rate and Quota'!$D$3&lt;0.9,'Commission Rate and Quota'!$D$13,IF('Data (1 &amp; 2)'!K99/'Commission Rate and Quota'!$D$3&lt;1,'Commission Rate and Quota'!$D$14,IF('Data (1 &amp; 2)'!K99/'Commission Rate and Quota'!$D$3&lt;1.25,'Commission Rate and Quota'!$D$15,'Commission Rate and Quota'!$D$16))))),IF(K515/'Commission Rate and Quota'!$E$3&lt;0.5,'Commission Rate and Quota'!$E$11,IF(K515/'Commission Rate and Quota'!$E$3&lt;0.75,'Commission Rate and Quota'!$E$12,IF(K515/'Commission Rate and Quota'!$E$3&lt;0.9,'Commission Rate and Quota'!$E$13,IF(K515/'Commission Rate and Quota'!$E$3&lt;1,'Commission Rate and Quota'!$E$14,IF(K515/'Commission Rate and Quota'!$E$3&lt;1.25,'Commission Rate and Quota'!$E$15,'Commission Rate and Quota'!$E$16))))))</f>
        <v>0.28000000000000003</v>
      </c>
      <c r="M515" s="34">
        <f t="shared" si="26"/>
        <v>13020.000000000002</v>
      </c>
      <c r="N515" s="35"/>
    </row>
    <row r="516" spans="1:14" x14ac:dyDescent="0.25">
      <c r="A516" t="s">
        <v>114</v>
      </c>
      <c r="B516" s="30">
        <v>45819</v>
      </c>
      <c r="C516">
        <v>44084</v>
      </c>
      <c r="D516" s="31">
        <v>471.2</v>
      </c>
      <c r="E516" s="31">
        <v>239.6</v>
      </c>
      <c r="F516" t="s">
        <v>33</v>
      </c>
      <c r="G516">
        <v>1661</v>
      </c>
      <c r="H516" t="s">
        <v>10</v>
      </c>
      <c r="I516" t="s">
        <v>38</v>
      </c>
      <c r="J516" t="s">
        <v>11</v>
      </c>
      <c r="K516" s="34">
        <f t="shared" si="25"/>
        <v>330580</v>
      </c>
      <c r="L516" s="29">
        <f>IF(I516="Product",IF(K516/'Commission Rate and Quota'!$D$3&lt;0.5,'Commission Rate and Quota'!$D$11,IF(K516/'Commission Rate and Quota'!$D$3&lt;0.75,'Commission Rate and Quota'!$D$12,IF(K516/'Commission Rate and Quota'!$D$3&lt;0.9,'Commission Rate and Quota'!$D$13,IF('Data (1 &amp; 2)'!K100/'Commission Rate and Quota'!$D$3&lt;1,'Commission Rate and Quota'!$D$14,IF('Data (1 &amp; 2)'!K100/'Commission Rate and Quota'!$D$3&lt;1.25,'Commission Rate and Quota'!$D$15,'Commission Rate and Quota'!$D$16))))),IF(K516/'Commission Rate and Quota'!$E$3&lt;0.5,'Commission Rate and Quota'!$E$11,IF(K516/'Commission Rate and Quota'!$E$3&lt;0.75,'Commission Rate and Quota'!$E$12,IF(K516/'Commission Rate and Quota'!$E$3&lt;0.9,'Commission Rate and Quota'!$E$13,IF(K516/'Commission Rate and Quota'!$E$3&lt;1,'Commission Rate and Quota'!$E$14,IF(K516/'Commission Rate and Quota'!$E$3&lt;1.25,'Commission Rate and Quota'!$E$15,'Commission Rate and Quota'!$E$16))))))</f>
        <v>0.28000000000000003</v>
      </c>
      <c r="M516" s="34">
        <f t="shared" si="26"/>
        <v>131.93600000000001</v>
      </c>
      <c r="N516" s="35"/>
    </row>
    <row r="517" spans="1:14" x14ac:dyDescent="0.25">
      <c r="A517" t="s">
        <v>305</v>
      </c>
      <c r="B517" s="30">
        <v>45773</v>
      </c>
      <c r="C517">
        <v>480019</v>
      </c>
      <c r="D517" s="31">
        <v>1475</v>
      </c>
      <c r="E517" s="31">
        <v>420</v>
      </c>
      <c r="F517" t="s">
        <v>33</v>
      </c>
      <c r="G517">
        <v>763043</v>
      </c>
      <c r="H517" t="s">
        <v>12</v>
      </c>
      <c r="I517" t="s">
        <v>38</v>
      </c>
      <c r="J517" t="s">
        <v>13</v>
      </c>
      <c r="K517" s="34">
        <f>D517</f>
        <v>1475</v>
      </c>
      <c r="L517" s="29">
        <f>IF(I517="Product",IF(K517/'Commission Rate and Quota'!$D$4&lt;0.5,'Commission Rate and Quota'!$D$20,IF(K517/'Commission Rate and Quota'!$D$4&lt;0.75,'Commission Rate and Quota'!$D$21,IF(K517/'Commission Rate and Quota'!$D$4&lt;0.9,'Commission Rate and Quota'!$D$22,IF('Data (1 &amp; 2)'!K246/'Commission Rate and Quota'!$D$4&lt;1,'Commission Rate and Quota'!$D$23,IF('Data (1 &amp; 2)'!K246/'Commission Rate and Quota'!$D$4&lt;1.25,'Commission Rate and Quota'!$D$24,'Commission Rate and Quota'!$D$25))))),IF(K517/'Commission Rate and Quota'!$E$4&lt;0.5,'Commission Rate and Quota'!$E$20,IF(K517/'Commission Rate and Quota'!$E$4&lt;0.75,'Commission Rate and Quota'!$E$21,IF(K517/'Commission Rate and Quota'!$E$4&lt;0.9,'Commission Rate and Quota'!$E$22,IF(K517/'Commission Rate and Quota'!$E$4&lt;1,'Commission Rate and Quota'!$E$23,IF(K517/'Commission Rate and Quota'!$E$4&lt;1.25,'Commission Rate and Quota'!$E$24,'Commission Rate and Quota'!$E$25))))))</f>
        <v>0.08</v>
      </c>
      <c r="M517" s="34">
        <f t="shared" si="26"/>
        <v>118</v>
      </c>
    </row>
    <row r="518" spans="1:14" x14ac:dyDescent="0.25">
      <c r="A518" t="s">
        <v>115</v>
      </c>
      <c r="B518" s="30">
        <v>45899</v>
      </c>
      <c r="C518">
        <v>44613</v>
      </c>
      <c r="D518" s="31">
        <v>114092</v>
      </c>
      <c r="E518" s="31">
        <v>38827</v>
      </c>
      <c r="F518" t="s">
        <v>33</v>
      </c>
      <c r="G518">
        <v>763043</v>
      </c>
      <c r="H518" t="s">
        <v>12</v>
      </c>
      <c r="I518" t="s">
        <v>38</v>
      </c>
      <c r="J518" t="s">
        <v>13</v>
      </c>
      <c r="K518" s="34">
        <f>D518+K517</f>
        <v>115567</v>
      </c>
      <c r="L518" s="29">
        <f>IF(I518="Product",IF(K518/'Commission Rate and Quota'!$D$4&lt;0.5,'Commission Rate and Quota'!$D$20,IF(K518/'Commission Rate and Quota'!$D$4&lt;0.75,'Commission Rate and Quota'!$D$21,IF(K518/'Commission Rate and Quota'!$D$4&lt;0.9,'Commission Rate and Quota'!$D$22,IF('Data (1 &amp; 2)'!K247/'Commission Rate and Quota'!$D$4&lt;1,'Commission Rate and Quota'!$D$23,IF('Data (1 &amp; 2)'!K247/'Commission Rate and Quota'!$D$4&lt;1.25,'Commission Rate and Quota'!$D$24,'Commission Rate and Quota'!$D$25))))),IF(K518/'Commission Rate and Quota'!$E$4&lt;0.5,'Commission Rate and Quota'!$E$20,IF(K518/'Commission Rate and Quota'!$E$4&lt;0.75,'Commission Rate and Quota'!$E$21,IF(K518/'Commission Rate and Quota'!$E$4&lt;0.9,'Commission Rate and Quota'!$E$22,IF(K518/'Commission Rate and Quota'!$E$4&lt;1,'Commission Rate and Quota'!$E$23,IF(K518/'Commission Rate and Quota'!$E$4&lt;1.25,'Commission Rate and Quota'!$E$24,'Commission Rate and Quota'!$E$25))))))</f>
        <v>0.23</v>
      </c>
      <c r="M518" s="34">
        <f t="shared" si="26"/>
        <v>26241.16</v>
      </c>
    </row>
    <row r="519" spans="1:14" x14ac:dyDescent="0.25">
      <c r="A519" t="s">
        <v>161</v>
      </c>
      <c r="B519" s="30">
        <v>45996</v>
      </c>
      <c r="C519">
        <v>79209</v>
      </c>
      <c r="D519" s="31">
        <v>1665</v>
      </c>
      <c r="E519" s="31">
        <v>666</v>
      </c>
      <c r="F519" t="s">
        <v>33</v>
      </c>
      <c r="G519">
        <v>763043</v>
      </c>
      <c r="H519" t="s">
        <v>12</v>
      </c>
      <c r="I519" t="s">
        <v>38</v>
      </c>
      <c r="J519" t="s">
        <v>13</v>
      </c>
      <c r="K519" s="34">
        <f>D519+K518</f>
        <v>117232</v>
      </c>
      <c r="L519" s="29">
        <f>IF(I519="Product",IF(K519/'Commission Rate and Quota'!$D$4&lt;0.5,'Commission Rate and Quota'!$D$20,IF(K519/'Commission Rate and Quota'!$D$4&lt;0.75,'Commission Rate and Quota'!$D$21,IF(K519/'Commission Rate and Quota'!$D$4&lt;0.9,'Commission Rate and Quota'!$D$22,IF('Data (1 &amp; 2)'!K248/'Commission Rate and Quota'!$D$4&lt;1,'Commission Rate and Quota'!$D$23,IF('Data (1 &amp; 2)'!K248/'Commission Rate and Quota'!$D$4&lt;1.25,'Commission Rate and Quota'!$D$24,'Commission Rate and Quota'!$D$25))))),IF(K519/'Commission Rate and Quota'!$E$4&lt;0.5,'Commission Rate and Quota'!$E$20,IF(K519/'Commission Rate and Quota'!$E$4&lt;0.75,'Commission Rate and Quota'!$E$21,IF(K519/'Commission Rate and Quota'!$E$4&lt;0.9,'Commission Rate and Quota'!$E$22,IF(K519/'Commission Rate and Quota'!$E$4&lt;1,'Commission Rate and Quota'!$E$23,IF(K519/'Commission Rate and Quota'!$E$4&lt;1.25,'Commission Rate and Quota'!$E$24,'Commission Rate and Quota'!$E$25))))))</f>
        <v>0.23</v>
      </c>
      <c r="M519" s="34">
        <f t="shared" si="26"/>
        <v>382.95</v>
      </c>
    </row>
    <row r="520" spans="1:14" x14ac:dyDescent="0.25">
      <c r="A520" t="s">
        <v>234</v>
      </c>
      <c r="B520" s="30">
        <v>45996</v>
      </c>
      <c r="C520">
        <v>167324</v>
      </c>
      <c r="D520" s="31">
        <v>40381</v>
      </c>
      <c r="E520" s="31">
        <v>17026</v>
      </c>
      <c r="F520" t="s">
        <v>33</v>
      </c>
      <c r="G520">
        <v>763043</v>
      </c>
      <c r="H520" t="s">
        <v>12</v>
      </c>
      <c r="I520" t="s">
        <v>38</v>
      </c>
      <c r="J520" t="s">
        <v>13</v>
      </c>
      <c r="K520" s="34">
        <f>D520+K519</f>
        <v>157613</v>
      </c>
      <c r="L520" s="29">
        <f>IF(I520="Product",IF(K520/'Commission Rate and Quota'!$D$4&lt;0.5,'Commission Rate and Quota'!$D$20,IF(K520/'Commission Rate and Quota'!$D$4&lt;0.75,'Commission Rate and Quota'!$D$21,IF(K520/'Commission Rate and Quota'!$D$4&lt;0.9,'Commission Rate and Quota'!$D$22,IF('Data (1 &amp; 2)'!K249/'Commission Rate and Quota'!$D$4&lt;1,'Commission Rate and Quota'!$D$23,IF('Data (1 &amp; 2)'!K249/'Commission Rate and Quota'!$D$4&lt;1.25,'Commission Rate and Quota'!$D$24,'Commission Rate and Quota'!$D$25))))),IF(K520/'Commission Rate and Quota'!$E$4&lt;0.5,'Commission Rate and Quota'!$E$20,IF(K520/'Commission Rate and Quota'!$E$4&lt;0.75,'Commission Rate and Quota'!$E$21,IF(K520/'Commission Rate and Quota'!$E$4&lt;0.9,'Commission Rate and Quota'!$E$22,IF(K520/'Commission Rate and Quota'!$E$4&lt;1,'Commission Rate and Quota'!$E$23,IF(K520/'Commission Rate and Quota'!$E$4&lt;1.25,'Commission Rate and Quota'!$E$24,'Commission Rate and Quota'!$E$25))))))</f>
        <v>0.26</v>
      </c>
      <c r="M520" s="34">
        <f t="shared" si="26"/>
        <v>10499.06</v>
      </c>
    </row>
    <row r="521" spans="1:14" x14ac:dyDescent="0.25">
      <c r="A521" t="s">
        <v>234</v>
      </c>
      <c r="B521" s="30">
        <v>45996</v>
      </c>
      <c r="C521">
        <v>167324</v>
      </c>
      <c r="D521" s="31">
        <v>2550</v>
      </c>
      <c r="E521" s="31">
        <v>1020</v>
      </c>
      <c r="F521" t="s">
        <v>33</v>
      </c>
      <c r="G521">
        <v>763043</v>
      </c>
      <c r="H521" t="s">
        <v>12</v>
      </c>
      <c r="I521" t="s">
        <v>38</v>
      </c>
      <c r="J521" t="s">
        <v>13</v>
      </c>
      <c r="K521" s="34">
        <f>D521+K520</f>
        <v>160163</v>
      </c>
      <c r="L521" s="29">
        <f>IF(I521="Product",IF(K521/'Commission Rate and Quota'!$D$4&lt;0.5,'Commission Rate and Quota'!$D$20,IF(K521/'Commission Rate and Quota'!$D$4&lt;0.75,'Commission Rate and Quota'!$D$21,IF(K521/'Commission Rate and Quota'!$D$4&lt;0.9,'Commission Rate and Quota'!$D$22,IF('Data (1 &amp; 2)'!K250/'Commission Rate and Quota'!$D$4&lt;1,'Commission Rate and Quota'!$D$23,IF('Data (1 &amp; 2)'!K250/'Commission Rate and Quota'!$D$4&lt;1.25,'Commission Rate and Quota'!$D$24,'Commission Rate and Quota'!$D$25))))),IF(K521/'Commission Rate and Quota'!$E$4&lt;0.5,'Commission Rate and Quota'!$E$20,IF(K521/'Commission Rate and Quota'!$E$4&lt;0.75,'Commission Rate and Quota'!$E$21,IF(K521/'Commission Rate and Quota'!$E$4&lt;0.9,'Commission Rate and Quota'!$E$22,IF(K521/'Commission Rate and Quota'!$E$4&lt;1,'Commission Rate and Quota'!$E$23,IF(K521/'Commission Rate and Quota'!$E$4&lt;1.25,'Commission Rate and Quota'!$E$24,'Commission Rate and Quota'!$E$25))))))</f>
        <v>0.26</v>
      </c>
      <c r="M521" s="34">
        <f t="shared" si="26"/>
        <v>663</v>
      </c>
    </row>
    <row r="522" spans="1:14" x14ac:dyDescent="0.25">
      <c r="A522" t="s">
        <v>67</v>
      </c>
      <c r="B522" s="30">
        <v>45683</v>
      </c>
      <c r="C522">
        <v>40054</v>
      </c>
      <c r="D522" s="31">
        <v>450</v>
      </c>
      <c r="E522" s="31">
        <v>180</v>
      </c>
      <c r="F522" t="s">
        <v>33</v>
      </c>
      <c r="G522">
        <v>1260</v>
      </c>
      <c r="H522" t="s">
        <v>14</v>
      </c>
      <c r="I522" t="s">
        <v>38</v>
      </c>
      <c r="J522" t="s">
        <v>11</v>
      </c>
      <c r="K522" s="34">
        <f>D522</f>
        <v>450</v>
      </c>
      <c r="L522" s="29">
        <f>IF(I522="Product",IF(K522/'Commission Rate and Quota'!$D$5&lt;0.5,'Commission Rate and Quota'!$D$11,IF(K522/'Commission Rate and Quota'!$D$5&lt;0.75,'Commission Rate and Quota'!$D$12,IF(K522/'Commission Rate and Quota'!$D$5&lt;0.9,'Commission Rate and Quota'!$D$13,IF('Data (1 &amp; 2)'!K407/'Commission Rate and Quota'!$D$5&lt;1,'Commission Rate and Quota'!$D$14,IF('Data (1 &amp; 2)'!K407/'Commission Rate and Quota'!$D$5&lt;1.25,'Commission Rate and Quota'!$D$15,'Commission Rate and Quota'!$D$16))))),IF(K522/'Commission Rate and Quota'!$E$5&lt;0.5,'Commission Rate and Quota'!$E$11,IF(K522/'Commission Rate and Quota'!$E$5&lt;0.75,'Commission Rate and Quota'!$E$12,IF(K522/'Commission Rate and Quota'!$E$5&lt;0.9,'Commission Rate and Quota'!$E$13,IF(K522/'Commission Rate and Quota'!$E$5&lt;1,'Commission Rate and Quota'!$E$14,IF(K522/'Commission Rate and Quota'!$E$5&lt;1.25,'Commission Rate and Quota'!$E$15,'Commission Rate and Quota'!$E$16))))))</f>
        <v>0.1</v>
      </c>
      <c r="M522" s="34">
        <f t="shared" si="26"/>
        <v>45</v>
      </c>
    </row>
    <row r="523" spans="1:14" x14ac:dyDescent="0.25">
      <c r="A523" t="s">
        <v>67</v>
      </c>
      <c r="B523" s="30">
        <v>45683</v>
      </c>
      <c r="C523">
        <v>40054</v>
      </c>
      <c r="D523" s="31">
        <v>21790</v>
      </c>
      <c r="E523" s="31">
        <v>8880</v>
      </c>
      <c r="F523" t="s">
        <v>33</v>
      </c>
      <c r="G523">
        <v>1260</v>
      </c>
      <c r="H523" t="s">
        <v>14</v>
      </c>
      <c r="I523" t="s">
        <v>38</v>
      </c>
      <c r="J523" t="s">
        <v>11</v>
      </c>
      <c r="K523" s="34">
        <f t="shared" ref="K523:K541" si="27">K522+D523</f>
        <v>22240</v>
      </c>
      <c r="L523" s="29">
        <f>IF(I523="Product",IF(K523/'Commission Rate and Quota'!$D$5&lt;0.5,'Commission Rate and Quota'!$D$11,IF(K523/'Commission Rate and Quota'!$D$5&lt;0.75,'Commission Rate and Quota'!$D$12,IF(K523/'Commission Rate and Quota'!$D$5&lt;0.9,'Commission Rate and Quota'!$D$13,IF('Data (1 &amp; 2)'!K408/'Commission Rate and Quota'!$D$5&lt;1,'Commission Rate and Quota'!$D$14,IF('Data (1 &amp; 2)'!K408/'Commission Rate and Quota'!$D$5&lt;1.25,'Commission Rate and Quota'!$D$15,'Commission Rate and Quota'!$D$16))))),IF(K523/'Commission Rate and Quota'!$E$5&lt;0.5,'Commission Rate and Quota'!$E$11,IF(K523/'Commission Rate and Quota'!$E$5&lt;0.75,'Commission Rate and Quota'!$E$12,IF(K523/'Commission Rate and Quota'!$E$5&lt;0.9,'Commission Rate and Quota'!$E$13,IF(K523/'Commission Rate and Quota'!$E$5&lt;1,'Commission Rate and Quota'!$E$14,IF(K523/'Commission Rate and Quota'!$E$5&lt;1.25,'Commission Rate and Quota'!$E$15,'Commission Rate and Quota'!$E$16))))))</f>
        <v>0.1</v>
      </c>
      <c r="M523" s="34">
        <f t="shared" si="26"/>
        <v>2179</v>
      </c>
    </row>
    <row r="524" spans="1:14" x14ac:dyDescent="0.25">
      <c r="A524" t="s">
        <v>67</v>
      </c>
      <c r="B524" s="30">
        <v>45683</v>
      </c>
      <c r="C524">
        <v>40054</v>
      </c>
      <c r="D524" s="31">
        <v>7360</v>
      </c>
      <c r="E524" s="31">
        <v>3040</v>
      </c>
      <c r="F524" t="s">
        <v>33</v>
      </c>
      <c r="G524">
        <v>1260</v>
      </c>
      <c r="H524" t="s">
        <v>14</v>
      </c>
      <c r="I524" t="s">
        <v>38</v>
      </c>
      <c r="J524" t="s">
        <v>11</v>
      </c>
      <c r="K524" s="34">
        <f t="shared" si="27"/>
        <v>29600</v>
      </c>
      <c r="L524" s="29">
        <f>IF(I524="Product",IF(K524/'Commission Rate and Quota'!$D$5&lt;0.5,'Commission Rate and Quota'!$D$11,IF(K524/'Commission Rate and Quota'!$D$5&lt;0.75,'Commission Rate and Quota'!$D$12,IF(K524/'Commission Rate and Quota'!$D$5&lt;0.9,'Commission Rate and Quota'!$D$13,IF('Data (1 &amp; 2)'!K409/'Commission Rate and Quota'!$D$5&lt;1,'Commission Rate and Quota'!$D$14,IF('Data (1 &amp; 2)'!K409/'Commission Rate and Quota'!$D$5&lt;1.25,'Commission Rate and Quota'!$D$15,'Commission Rate and Quota'!$D$16))))),IF(K524/'Commission Rate and Quota'!$E$5&lt;0.5,'Commission Rate and Quota'!$E$11,IF(K524/'Commission Rate and Quota'!$E$5&lt;0.75,'Commission Rate and Quota'!$E$12,IF(K524/'Commission Rate and Quota'!$E$5&lt;0.9,'Commission Rate and Quota'!$E$13,IF(K524/'Commission Rate and Quota'!$E$5&lt;1,'Commission Rate and Quota'!$E$14,IF(K524/'Commission Rate and Quota'!$E$5&lt;1.25,'Commission Rate and Quota'!$E$15,'Commission Rate and Quota'!$E$16))))))</f>
        <v>0.1</v>
      </c>
      <c r="M524" s="34">
        <f t="shared" si="26"/>
        <v>736</v>
      </c>
    </row>
    <row r="525" spans="1:14" x14ac:dyDescent="0.25">
      <c r="A525" t="s">
        <v>265</v>
      </c>
      <c r="B525" s="30">
        <v>45728</v>
      </c>
      <c r="C525">
        <v>169385</v>
      </c>
      <c r="D525" s="31">
        <v>49550</v>
      </c>
      <c r="E525" s="31">
        <v>25070</v>
      </c>
      <c r="F525" t="s">
        <v>33</v>
      </c>
      <c r="G525">
        <v>1260</v>
      </c>
      <c r="H525" t="s">
        <v>14</v>
      </c>
      <c r="I525" t="s">
        <v>38</v>
      </c>
      <c r="J525" t="s">
        <v>11</v>
      </c>
      <c r="K525" s="34">
        <f t="shared" si="27"/>
        <v>79150</v>
      </c>
      <c r="L525" s="29">
        <f>IF(I525="Product",IF(K525/'Commission Rate and Quota'!$D$5&lt;0.5,'Commission Rate and Quota'!$D$11,IF(K525/'Commission Rate and Quota'!$D$5&lt;0.75,'Commission Rate and Quota'!$D$12,IF(K525/'Commission Rate and Quota'!$D$5&lt;0.9,'Commission Rate and Quota'!$D$13,IF('Data (1 &amp; 2)'!K410/'Commission Rate and Quota'!$D$5&lt;1,'Commission Rate and Quota'!$D$14,IF('Data (1 &amp; 2)'!K410/'Commission Rate and Quota'!$D$5&lt;1.25,'Commission Rate and Quota'!$D$15,'Commission Rate and Quota'!$D$16))))),IF(K525/'Commission Rate and Quota'!$E$5&lt;0.5,'Commission Rate and Quota'!$E$11,IF(K525/'Commission Rate and Quota'!$E$5&lt;0.75,'Commission Rate and Quota'!$E$12,IF(K525/'Commission Rate and Quota'!$E$5&lt;0.9,'Commission Rate and Quota'!$E$13,IF(K525/'Commission Rate and Quota'!$E$5&lt;1,'Commission Rate and Quota'!$E$14,IF(K525/'Commission Rate and Quota'!$E$5&lt;1.25,'Commission Rate and Quota'!$E$15,'Commission Rate and Quota'!$E$16))))))</f>
        <v>0.1</v>
      </c>
      <c r="M525" s="34">
        <f t="shared" si="26"/>
        <v>4955</v>
      </c>
    </row>
    <row r="526" spans="1:14" x14ac:dyDescent="0.25">
      <c r="A526" t="s">
        <v>138</v>
      </c>
      <c r="B526" s="30">
        <v>45737</v>
      </c>
      <c r="C526">
        <v>69202</v>
      </c>
      <c r="D526" s="31">
        <v>600</v>
      </c>
      <c r="E526" s="31">
        <v>240</v>
      </c>
      <c r="F526" t="s">
        <v>33</v>
      </c>
      <c r="G526">
        <v>1260</v>
      </c>
      <c r="H526" t="s">
        <v>14</v>
      </c>
      <c r="I526" t="s">
        <v>38</v>
      </c>
      <c r="J526" t="s">
        <v>11</v>
      </c>
      <c r="K526" s="34">
        <f t="shared" si="27"/>
        <v>79750</v>
      </c>
      <c r="L526" s="29">
        <f>IF(I526="Product",IF(K526/'Commission Rate and Quota'!$D$5&lt;0.5,'Commission Rate and Quota'!$D$11,IF(K526/'Commission Rate and Quota'!$D$5&lt;0.75,'Commission Rate and Quota'!$D$12,IF(K526/'Commission Rate and Quota'!$D$5&lt;0.9,'Commission Rate and Quota'!$D$13,IF('Data (1 &amp; 2)'!K411/'Commission Rate and Quota'!$D$5&lt;1,'Commission Rate and Quota'!$D$14,IF('Data (1 &amp; 2)'!K411/'Commission Rate and Quota'!$D$5&lt;1.25,'Commission Rate and Quota'!$D$15,'Commission Rate and Quota'!$D$16))))),IF(K526/'Commission Rate and Quota'!$E$5&lt;0.5,'Commission Rate and Quota'!$E$11,IF(K526/'Commission Rate and Quota'!$E$5&lt;0.75,'Commission Rate and Quota'!$E$12,IF(K526/'Commission Rate and Quota'!$E$5&lt;0.9,'Commission Rate and Quota'!$E$13,IF(K526/'Commission Rate and Quota'!$E$5&lt;1,'Commission Rate and Quota'!$E$14,IF(K526/'Commission Rate and Quota'!$E$5&lt;1.25,'Commission Rate and Quota'!$E$15,'Commission Rate and Quota'!$E$16))))))</f>
        <v>0.1</v>
      </c>
      <c r="M526" s="34">
        <f t="shared" si="26"/>
        <v>60</v>
      </c>
    </row>
    <row r="527" spans="1:14" x14ac:dyDescent="0.25">
      <c r="A527" t="s">
        <v>138</v>
      </c>
      <c r="B527" s="30">
        <v>45737</v>
      </c>
      <c r="C527">
        <v>69202</v>
      </c>
      <c r="D527" s="31">
        <v>8000</v>
      </c>
      <c r="E527" s="31">
        <v>2600</v>
      </c>
      <c r="F527" t="s">
        <v>33</v>
      </c>
      <c r="G527">
        <v>1260</v>
      </c>
      <c r="H527" t="s">
        <v>14</v>
      </c>
      <c r="I527" t="s">
        <v>38</v>
      </c>
      <c r="J527" t="s">
        <v>11</v>
      </c>
      <c r="K527" s="34">
        <f t="shared" si="27"/>
        <v>87750</v>
      </c>
      <c r="L527" s="29">
        <f>IF(I527="Product",IF(K527/'Commission Rate and Quota'!$D$5&lt;0.5,'Commission Rate and Quota'!$D$11,IF(K527/'Commission Rate and Quota'!$D$5&lt;0.75,'Commission Rate and Quota'!$D$12,IF(K527/'Commission Rate and Quota'!$D$5&lt;0.9,'Commission Rate and Quota'!$D$13,IF('Data (1 &amp; 2)'!K412/'Commission Rate and Quota'!$D$5&lt;1,'Commission Rate and Quota'!$D$14,IF('Data (1 &amp; 2)'!K412/'Commission Rate and Quota'!$D$5&lt;1.25,'Commission Rate and Quota'!$D$15,'Commission Rate and Quota'!$D$16))))),IF(K527/'Commission Rate and Quota'!$E$5&lt;0.5,'Commission Rate and Quota'!$E$11,IF(K527/'Commission Rate and Quota'!$E$5&lt;0.75,'Commission Rate and Quota'!$E$12,IF(K527/'Commission Rate and Quota'!$E$5&lt;0.9,'Commission Rate and Quota'!$E$13,IF(K527/'Commission Rate and Quota'!$E$5&lt;1,'Commission Rate and Quota'!$E$14,IF(K527/'Commission Rate and Quota'!$E$5&lt;1.25,'Commission Rate and Quota'!$E$15,'Commission Rate and Quota'!$E$16))))))</f>
        <v>0.1</v>
      </c>
      <c r="M527" s="34">
        <f t="shared" si="26"/>
        <v>800</v>
      </c>
    </row>
    <row r="528" spans="1:14" x14ac:dyDescent="0.25">
      <c r="A528" t="s">
        <v>45</v>
      </c>
      <c r="B528" s="30">
        <v>45788</v>
      </c>
      <c r="C528">
        <v>34028</v>
      </c>
      <c r="D528" s="31">
        <v>45000.3</v>
      </c>
      <c r="E528" s="31">
        <v>18270.3</v>
      </c>
      <c r="F528" t="s">
        <v>33</v>
      </c>
      <c r="G528">
        <v>1260</v>
      </c>
      <c r="H528" t="s">
        <v>14</v>
      </c>
      <c r="I528" t="s">
        <v>38</v>
      </c>
      <c r="J528" t="s">
        <v>11</v>
      </c>
      <c r="K528" s="34">
        <f t="shared" si="27"/>
        <v>132750.29999999999</v>
      </c>
      <c r="L528" s="29">
        <f>IF(I528="Product",IF(K528/'Commission Rate and Quota'!$D$5&lt;0.5,'Commission Rate and Quota'!$D$11,IF(K528/'Commission Rate and Quota'!$D$5&lt;0.75,'Commission Rate and Quota'!$D$12,IF(K528/'Commission Rate and Quota'!$D$5&lt;0.9,'Commission Rate and Quota'!$D$13,IF('Data (1 &amp; 2)'!K413/'Commission Rate and Quota'!$D$5&lt;1,'Commission Rate and Quota'!$D$14,IF('Data (1 &amp; 2)'!K413/'Commission Rate and Quota'!$D$5&lt;1.25,'Commission Rate and Quota'!$D$15,'Commission Rate and Quota'!$D$16))))),IF(K528/'Commission Rate and Quota'!$E$5&lt;0.5,'Commission Rate and Quota'!$E$11,IF(K528/'Commission Rate and Quota'!$E$5&lt;0.75,'Commission Rate and Quota'!$E$12,IF(K528/'Commission Rate and Quota'!$E$5&lt;0.9,'Commission Rate and Quota'!$E$13,IF(K528/'Commission Rate and Quota'!$E$5&lt;1,'Commission Rate and Quota'!$E$14,IF(K528/'Commission Rate and Quota'!$E$5&lt;1.25,'Commission Rate and Quota'!$E$15,'Commission Rate and Quota'!$E$16))))))</f>
        <v>0.1</v>
      </c>
      <c r="M528" s="34">
        <f t="shared" si="26"/>
        <v>4500.0300000000007</v>
      </c>
    </row>
    <row r="529" spans="1:41" x14ac:dyDescent="0.25">
      <c r="A529" t="s">
        <v>140</v>
      </c>
      <c r="B529" s="30">
        <v>45821</v>
      </c>
      <c r="C529">
        <v>69202</v>
      </c>
      <c r="D529" s="31">
        <v>60000</v>
      </c>
      <c r="E529" s="31">
        <v>31470</v>
      </c>
      <c r="F529" t="s">
        <v>33</v>
      </c>
      <c r="G529">
        <v>1260</v>
      </c>
      <c r="H529" t="s">
        <v>14</v>
      </c>
      <c r="I529" t="s">
        <v>38</v>
      </c>
      <c r="J529" t="s">
        <v>11</v>
      </c>
      <c r="K529" s="34">
        <f t="shared" si="27"/>
        <v>192750.3</v>
      </c>
      <c r="L529" s="29">
        <f>IF(I529="Product",IF(K529/'Commission Rate and Quota'!$D$5&lt;0.5,'Commission Rate and Quota'!$D$11,IF(K529/'Commission Rate and Quota'!$D$5&lt;0.75,'Commission Rate and Quota'!$D$12,IF(K529/'Commission Rate and Quota'!$D$5&lt;0.9,'Commission Rate and Quota'!$D$13,IF('Data (1 &amp; 2)'!K414/'Commission Rate and Quota'!$D$5&lt;1,'Commission Rate and Quota'!$D$14,IF('Data (1 &amp; 2)'!K414/'Commission Rate and Quota'!$D$5&lt;1.25,'Commission Rate and Quota'!$D$15,'Commission Rate and Quota'!$D$16))))),IF(K529/'Commission Rate and Quota'!$E$5&lt;0.5,'Commission Rate and Quota'!$E$11,IF(K529/'Commission Rate and Quota'!$E$5&lt;0.75,'Commission Rate and Quota'!$E$12,IF(K529/'Commission Rate and Quota'!$E$5&lt;0.9,'Commission Rate and Quota'!$E$13,IF(K529/'Commission Rate and Quota'!$E$5&lt;1,'Commission Rate and Quota'!$E$14,IF(K529/'Commission Rate and Quota'!$E$5&lt;1.25,'Commission Rate and Quota'!$E$15,'Commission Rate and Quota'!$E$16))))))</f>
        <v>0.1</v>
      </c>
      <c r="M529" s="34">
        <f t="shared" si="26"/>
        <v>6000</v>
      </c>
      <c r="AN529" s="38"/>
      <c r="AO529" s="38"/>
    </row>
    <row r="530" spans="1:41" x14ac:dyDescent="0.25">
      <c r="A530" t="s">
        <v>296</v>
      </c>
      <c r="B530" s="30">
        <v>45822</v>
      </c>
      <c r="C530">
        <v>386244</v>
      </c>
      <c r="D530" s="31">
        <v>10300</v>
      </c>
      <c r="E530" s="31">
        <v>5720</v>
      </c>
      <c r="F530" t="s">
        <v>33</v>
      </c>
      <c r="G530">
        <v>1260</v>
      </c>
      <c r="H530" t="s">
        <v>14</v>
      </c>
      <c r="I530" t="s">
        <v>38</v>
      </c>
      <c r="J530" t="s">
        <v>11</v>
      </c>
      <c r="K530" s="34">
        <f t="shared" si="27"/>
        <v>203050.3</v>
      </c>
      <c r="L530" s="29">
        <f>IF(I530="Product",IF(K530/'Commission Rate and Quota'!$D$5&lt;0.5,'Commission Rate and Quota'!$D$11,IF(K530/'Commission Rate and Quota'!$D$5&lt;0.75,'Commission Rate and Quota'!$D$12,IF(K530/'Commission Rate and Quota'!$D$5&lt;0.9,'Commission Rate and Quota'!$D$13,IF('Data (1 &amp; 2)'!K415/'Commission Rate and Quota'!$D$5&lt;1,'Commission Rate and Quota'!$D$14,IF('Data (1 &amp; 2)'!K415/'Commission Rate and Quota'!$D$5&lt;1.25,'Commission Rate and Quota'!$D$15,'Commission Rate and Quota'!$D$16))))),IF(K530/'Commission Rate and Quota'!$E$5&lt;0.5,'Commission Rate and Quota'!$E$11,IF(K530/'Commission Rate and Quota'!$E$5&lt;0.75,'Commission Rate and Quota'!$E$12,IF(K530/'Commission Rate and Quota'!$E$5&lt;0.9,'Commission Rate and Quota'!$E$13,IF(K530/'Commission Rate and Quota'!$E$5&lt;1,'Commission Rate and Quota'!$E$14,IF(K530/'Commission Rate and Quota'!$E$5&lt;1.25,'Commission Rate and Quota'!$E$15,'Commission Rate and Quota'!$E$16))))))</f>
        <v>0.1</v>
      </c>
      <c r="M530" s="34">
        <f t="shared" si="26"/>
        <v>1030</v>
      </c>
    </row>
    <row r="531" spans="1:41" x14ac:dyDescent="0.25">
      <c r="A531" t="s">
        <v>188</v>
      </c>
      <c r="B531" s="30">
        <v>45841</v>
      </c>
      <c r="C531">
        <v>166022</v>
      </c>
      <c r="D531" s="31">
        <v>19040</v>
      </c>
      <c r="E531" s="31">
        <v>4480</v>
      </c>
      <c r="F531" t="s">
        <v>33</v>
      </c>
      <c r="G531">
        <v>1260</v>
      </c>
      <c r="H531" t="s">
        <v>14</v>
      </c>
      <c r="I531" t="s">
        <v>38</v>
      </c>
      <c r="J531" t="s">
        <v>11</v>
      </c>
      <c r="K531" s="34">
        <f t="shared" si="27"/>
        <v>222090.3</v>
      </c>
      <c r="L531" s="29">
        <f>IF(I531="Product",IF(K531/'Commission Rate and Quota'!$D$5&lt;0.5,'Commission Rate and Quota'!$D$11,IF(K531/'Commission Rate and Quota'!$D$5&lt;0.75,'Commission Rate and Quota'!$D$12,IF(K531/'Commission Rate and Quota'!$D$5&lt;0.9,'Commission Rate and Quota'!$D$13,IF('Data (1 &amp; 2)'!K416/'Commission Rate and Quota'!$D$5&lt;1,'Commission Rate and Quota'!$D$14,IF('Data (1 &amp; 2)'!K416/'Commission Rate and Quota'!$D$5&lt;1.25,'Commission Rate and Quota'!$D$15,'Commission Rate and Quota'!$D$16))))),IF(K531/'Commission Rate and Quota'!$E$5&lt;0.5,'Commission Rate and Quota'!$E$11,IF(K531/'Commission Rate and Quota'!$E$5&lt;0.75,'Commission Rate and Quota'!$E$12,IF(K531/'Commission Rate and Quota'!$E$5&lt;0.9,'Commission Rate and Quota'!$E$13,IF(K531/'Commission Rate and Quota'!$E$5&lt;1,'Commission Rate and Quota'!$E$14,IF(K531/'Commission Rate and Quota'!$E$5&lt;1.25,'Commission Rate and Quota'!$E$15,'Commission Rate and Quota'!$E$16))))))</f>
        <v>0.1</v>
      </c>
      <c r="M531" s="34">
        <f t="shared" si="26"/>
        <v>1904</v>
      </c>
    </row>
    <row r="532" spans="1:41" x14ac:dyDescent="0.25">
      <c r="A532" t="s">
        <v>189</v>
      </c>
      <c r="B532" s="30">
        <v>45868</v>
      </c>
      <c r="C532">
        <v>166022</v>
      </c>
      <c r="D532" s="31">
        <v>20400</v>
      </c>
      <c r="E532" s="31">
        <v>11760</v>
      </c>
      <c r="F532" t="s">
        <v>33</v>
      </c>
      <c r="G532">
        <v>1260</v>
      </c>
      <c r="H532" t="s">
        <v>14</v>
      </c>
      <c r="I532" t="s">
        <v>38</v>
      </c>
      <c r="J532" t="s">
        <v>11</v>
      </c>
      <c r="K532" s="34">
        <f t="shared" si="27"/>
        <v>242490.3</v>
      </c>
      <c r="L532" s="29">
        <f>IF(I532="Product",IF(K532/'Commission Rate and Quota'!$D$5&lt;0.5,'Commission Rate and Quota'!$D$11,IF(K532/'Commission Rate and Quota'!$D$5&lt;0.75,'Commission Rate and Quota'!$D$12,IF(K532/'Commission Rate and Quota'!$D$5&lt;0.9,'Commission Rate and Quota'!$D$13,IF('Data (1 &amp; 2)'!K417/'Commission Rate and Quota'!$D$5&lt;1,'Commission Rate and Quota'!$D$14,IF('Data (1 &amp; 2)'!K417/'Commission Rate and Quota'!$D$5&lt;1.25,'Commission Rate and Quota'!$D$15,'Commission Rate and Quota'!$D$16))))),IF(K532/'Commission Rate and Quota'!$E$5&lt;0.5,'Commission Rate and Quota'!$E$11,IF(K532/'Commission Rate and Quota'!$E$5&lt;0.75,'Commission Rate and Quota'!$E$12,IF(K532/'Commission Rate and Quota'!$E$5&lt;0.9,'Commission Rate and Quota'!$E$13,IF(K532/'Commission Rate and Quota'!$E$5&lt;1,'Commission Rate and Quota'!$E$14,IF(K532/'Commission Rate and Quota'!$E$5&lt;1.25,'Commission Rate and Quota'!$E$15,'Commission Rate and Quota'!$E$16))))))</f>
        <v>0.1</v>
      </c>
      <c r="M532" s="34">
        <f t="shared" si="26"/>
        <v>2040</v>
      </c>
    </row>
    <row r="533" spans="1:41" x14ac:dyDescent="0.25">
      <c r="A533" t="s">
        <v>141</v>
      </c>
      <c r="B533" s="30">
        <v>45884</v>
      </c>
      <c r="C533">
        <v>69202</v>
      </c>
      <c r="D533" s="31">
        <v>28050</v>
      </c>
      <c r="E533" s="31">
        <v>12795</v>
      </c>
      <c r="F533" t="s">
        <v>33</v>
      </c>
      <c r="G533">
        <v>1260</v>
      </c>
      <c r="H533" t="s">
        <v>14</v>
      </c>
      <c r="I533" t="s">
        <v>38</v>
      </c>
      <c r="J533" t="s">
        <v>11</v>
      </c>
      <c r="K533" s="34">
        <f t="shared" si="27"/>
        <v>270540.3</v>
      </c>
      <c r="L533" s="29">
        <f>IF(I533="Product",IF(K533/'Commission Rate and Quota'!$D$5&lt;0.5,'Commission Rate and Quota'!$D$11,IF(K533/'Commission Rate and Quota'!$D$5&lt;0.75,'Commission Rate and Quota'!$D$12,IF(K533/'Commission Rate and Quota'!$D$5&lt;0.9,'Commission Rate and Quota'!$D$13,IF('Data (1 &amp; 2)'!K418/'Commission Rate and Quota'!$D$5&lt;1,'Commission Rate and Quota'!$D$14,IF('Data (1 &amp; 2)'!K418/'Commission Rate and Quota'!$D$5&lt;1.25,'Commission Rate and Quota'!$D$15,'Commission Rate and Quota'!$D$16))))),IF(K533/'Commission Rate and Quota'!$E$5&lt;0.5,'Commission Rate and Quota'!$E$11,IF(K533/'Commission Rate and Quota'!$E$5&lt;0.75,'Commission Rate and Quota'!$E$12,IF(K533/'Commission Rate and Quota'!$E$5&lt;0.9,'Commission Rate and Quota'!$E$13,IF(K533/'Commission Rate and Quota'!$E$5&lt;1,'Commission Rate and Quota'!$E$14,IF(K533/'Commission Rate and Quota'!$E$5&lt;1.25,'Commission Rate and Quota'!$E$15,'Commission Rate and Quota'!$E$16))))))</f>
        <v>0.1</v>
      </c>
      <c r="M533" s="34">
        <f t="shared" si="26"/>
        <v>2805</v>
      </c>
    </row>
    <row r="534" spans="1:41" x14ac:dyDescent="0.25">
      <c r="A534" t="s">
        <v>297</v>
      </c>
      <c r="B534" s="30">
        <v>45956</v>
      </c>
      <c r="C534">
        <v>386244</v>
      </c>
      <c r="D534" s="31">
        <v>126000</v>
      </c>
      <c r="E534" s="31">
        <v>57900</v>
      </c>
      <c r="F534" t="s">
        <v>33</v>
      </c>
      <c r="G534">
        <v>1260</v>
      </c>
      <c r="H534" t="s">
        <v>14</v>
      </c>
      <c r="I534" t="s">
        <v>38</v>
      </c>
      <c r="J534" t="s">
        <v>11</v>
      </c>
      <c r="K534" s="34">
        <f t="shared" si="27"/>
        <v>396540.3</v>
      </c>
      <c r="L534" s="29">
        <f>IF(I534="Product",IF(K534/'Commission Rate and Quota'!$D$5&lt;0.5,'Commission Rate and Quota'!$D$11,IF(K534/'Commission Rate and Quota'!$D$5&lt;0.75,'Commission Rate and Quota'!$D$12,IF(K534/'Commission Rate and Quota'!$D$5&lt;0.9,'Commission Rate and Quota'!$D$13,IF('Data (1 &amp; 2)'!K419/'Commission Rate and Quota'!$D$5&lt;1,'Commission Rate and Quota'!$D$14,IF('Data (1 &amp; 2)'!K419/'Commission Rate and Quota'!$D$5&lt;1.25,'Commission Rate and Quota'!$D$15,'Commission Rate and Quota'!$D$16))))),IF(K534/'Commission Rate and Quota'!$E$5&lt;0.5,'Commission Rate and Quota'!$E$11,IF(K534/'Commission Rate and Quota'!$E$5&lt;0.75,'Commission Rate and Quota'!$E$12,IF(K534/'Commission Rate and Quota'!$E$5&lt;0.9,'Commission Rate and Quota'!$E$13,IF(K534/'Commission Rate and Quota'!$E$5&lt;1,'Commission Rate and Quota'!$E$14,IF(K534/'Commission Rate and Quota'!$E$5&lt;1.25,'Commission Rate and Quota'!$E$15,'Commission Rate and Quota'!$E$16))))))</f>
        <v>0.1</v>
      </c>
      <c r="M534" s="34">
        <f t="shared" si="26"/>
        <v>12600</v>
      </c>
    </row>
    <row r="535" spans="1:41" x14ac:dyDescent="0.25">
      <c r="A535" t="s">
        <v>152</v>
      </c>
      <c r="B535" s="30">
        <v>45980</v>
      </c>
      <c r="C535">
        <v>70610</v>
      </c>
      <c r="D535" s="31">
        <v>600</v>
      </c>
      <c r="E535" s="31">
        <v>240</v>
      </c>
      <c r="F535" t="s">
        <v>33</v>
      </c>
      <c r="G535">
        <v>1260</v>
      </c>
      <c r="H535" t="s">
        <v>14</v>
      </c>
      <c r="I535" t="s">
        <v>38</v>
      </c>
      <c r="J535" t="s">
        <v>11</v>
      </c>
      <c r="K535" s="34">
        <f t="shared" si="27"/>
        <v>397140.3</v>
      </c>
      <c r="L535" s="29">
        <f>IF(I535="Product",IF(K535/'Commission Rate and Quota'!$D$5&lt;0.5,'Commission Rate and Quota'!$D$11,IF(K535/'Commission Rate and Quota'!$D$5&lt;0.75,'Commission Rate and Quota'!$D$12,IF(K535/'Commission Rate and Quota'!$D$5&lt;0.9,'Commission Rate and Quota'!$D$13,IF('Data (1 &amp; 2)'!K420/'Commission Rate and Quota'!$D$5&lt;1,'Commission Rate and Quota'!$D$14,IF('Data (1 &amp; 2)'!K420/'Commission Rate and Quota'!$D$5&lt;1.25,'Commission Rate and Quota'!$D$15,'Commission Rate and Quota'!$D$16))))),IF(K535/'Commission Rate and Quota'!$E$5&lt;0.5,'Commission Rate and Quota'!$E$11,IF(K535/'Commission Rate and Quota'!$E$5&lt;0.75,'Commission Rate and Quota'!$E$12,IF(K535/'Commission Rate and Quota'!$E$5&lt;0.9,'Commission Rate and Quota'!$E$13,IF(K535/'Commission Rate and Quota'!$E$5&lt;1,'Commission Rate and Quota'!$E$14,IF(K535/'Commission Rate and Quota'!$E$5&lt;1.25,'Commission Rate and Quota'!$E$15,'Commission Rate and Quota'!$E$16))))))</f>
        <v>0.1</v>
      </c>
      <c r="M535" s="34">
        <f t="shared" si="26"/>
        <v>60</v>
      </c>
    </row>
    <row r="536" spans="1:41" x14ac:dyDescent="0.25">
      <c r="A536" t="s">
        <v>152</v>
      </c>
      <c r="B536" s="30">
        <v>45980</v>
      </c>
      <c r="C536">
        <v>70610</v>
      </c>
      <c r="D536" s="31">
        <v>21000</v>
      </c>
      <c r="E536" s="31">
        <v>9660</v>
      </c>
      <c r="F536" t="s">
        <v>33</v>
      </c>
      <c r="G536">
        <v>1260</v>
      </c>
      <c r="H536" t="s">
        <v>14</v>
      </c>
      <c r="I536" t="s">
        <v>38</v>
      </c>
      <c r="J536" t="s">
        <v>11</v>
      </c>
      <c r="K536" s="34">
        <f t="shared" si="27"/>
        <v>418140.3</v>
      </c>
      <c r="L536" s="29">
        <f>IF(I536="Product",IF(K536/'Commission Rate and Quota'!$D$5&lt;0.5,'Commission Rate and Quota'!$D$11,IF(K536/'Commission Rate and Quota'!$D$5&lt;0.75,'Commission Rate and Quota'!$D$12,IF(K536/'Commission Rate and Quota'!$D$5&lt;0.9,'Commission Rate and Quota'!$D$13,IF('Data (1 &amp; 2)'!K421/'Commission Rate and Quota'!$D$5&lt;1,'Commission Rate and Quota'!$D$14,IF('Data (1 &amp; 2)'!K421/'Commission Rate and Quota'!$D$5&lt;1.25,'Commission Rate and Quota'!$D$15,'Commission Rate and Quota'!$D$16))))),IF(K536/'Commission Rate and Quota'!$E$5&lt;0.5,'Commission Rate and Quota'!$E$11,IF(K536/'Commission Rate and Quota'!$E$5&lt;0.75,'Commission Rate and Quota'!$E$12,IF(K536/'Commission Rate and Quota'!$E$5&lt;0.9,'Commission Rate and Quota'!$E$13,IF(K536/'Commission Rate and Quota'!$E$5&lt;1,'Commission Rate and Quota'!$E$14,IF(K536/'Commission Rate and Quota'!$E$5&lt;1.25,'Commission Rate and Quota'!$E$15,'Commission Rate and Quota'!$E$16))))))</f>
        <v>0.125</v>
      </c>
      <c r="M536" s="34">
        <f t="shared" si="26"/>
        <v>2625</v>
      </c>
    </row>
    <row r="537" spans="1:41" s="38" customFormat="1" x14ac:dyDescent="0.25">
      <c r="A537" s="38" t="s">
        <v>147</v>
      </c>
      <c r="B537" s="39">
        <v>45982</v>
      </c>
      <c r="C537" s="38">
        <v>69609</v>
      </c>
      <c r="D537" s="40">
        <v>324859.56</v>
      </c>
      <c r="E537" s="40">
        <v>0</v>
      </c>
      <c r="F537" s="38" t="s">
        <v>33</v>
      </c>
      <c r="G537" s="38">
        <v>1260</v>
      </c>
      <c r="H537" s="38" t="s">
        <v>14</v>
      </c>
      <c r="I537" s="38" t="s">
        <v>38</v>
      </c>
      <c r="J537" s="38" t="s">
        <v>11</v>
      </c>
      <c r="K537" s="41">
        <f t="shared" si="27"/>
        <v>742999.86</v>
      </c>
      <c r="L537" s="42">
        <f>IF(I537="Product",IF(K537/'Commission Rate and Quota'!$D$5&lt;0.5,'Commission Rate and Quota'!$D$11,IF(K537/'Commission Rate and Quota'!$D$5&lt;0.75,'Commission Rate and Quota'!$D$12,IF(K537/'Commission Rate and Quota'!$D$5&lt;0.9,'Commission Rate and Quota'!$D$13,IF('Data (1 &amp; 2)'!K422/'Commission Rate and Quota'!$D$5&lt;1,'Commission Rate and Quota'!$D$14,IF('Data (1 &amp; 2)'!K422/'Commission Rate and Quota'!$D$5&lt;1.25,'Commission Rate and Quota'!$D$15,'Commission Rate and Quota'!$D$16))))),IF(K537/'Commission Rate and Quota'!$E$5&lt;0.5,'Commission Rate and Quota'!$E$11,IF(K537/'Commission Rate and Quota'!$E$5&lt;0.75,'Commission Rate and Quota'!$E$12,IF(K537/'Commission Rate and Quota'!$E$5&lt;0.9,'Commission Rate and Quota'!$E$13,IF(K537/'Commission Rate and Quota'!$E$5&lt;1,'Commission Rate and Quota'!$E$14,IF(K537/'Commission Rate and Quota'!$E$5&lt;1.25,'Commission Rate and Quota'!$E$15,'Commission Rate and Quota'!$E$16))))))</f>
        <v>0.14000000000000001</v>
      </c>
      <c r="M537" s="41">
        <f t="shared" si="26"/>
        <v>45480.338400000001</v>
      </c>
      <c r="AN537"/>
      <c r="AO537"/>
    </row>
    <row r="538" spans="1:41" x14ac:dyDescent="0.25">
      <c r="A538" t="s">
        <v>154</v>
      </c>
      <c r="B538" s="30">
        <v>45991</v>
      </c>
      <c r="C538">
        <v>70610</v>
      </c>
      <c r="D538" s="31">
        <v>418397.9</v>
      </c>
      <c r="E538" s="31">
        <v>199557.9</v>
      </c>
      <c r="F538" t="s">
        <v>33</v>
      </c>
      <c r="G538">
        <v>1260</v>
      </c>
      <c r="H538" t="s">
        <v>14</v>
      </c>
      <c r="I538" t="s">
        <v>38</v>
      </c>
      <c r="J538" t="s">
        <v>11</v>
      </c>
      <c r="K538" s="34">
        <f t="shared" si="27"/>
        <v>1161397.76</v>
      </c>
      <c r="L538" s="29">
        <f>IF(I538="Product",IF(K538/'Commission Rate and Quota'!$D$5&lt;0.5,'Commission Rate and Quota'!$D$11,IF(K538/'Commission Rate and Quota'!$D$5&lt;0.75,'Commission Rate and Quota'!$D$12,IF(K538/'Commission Rate and Quota'!$D$5&lt;0.9,'Commission Rate and Quota'!$D$13,IF('Data (1 &amp; 2)'!K423/'Commission Rate and Quota'!$D$5&lt;1,'Commission Rate and Quota'!$D$14,IF('Data (1 &amp; 2)'!K423/'Commission Rate and Quota'!$D$5&lt;1.25,'Commission Rate and Quota'!$D$15,'Commission Rate and Quota'!$D$16))))),IF(K538/'Commission Rate and Quota'!$E$5&lt;0.5,'Commission Rate and Quota'!$E$11,IF(K538/'Commission Rate and Quota'!$E$5&lt;0.75,'Commission Rate and Quota'!$E$12,IF(K538/'Commission Rate and Quota'!$E$5&lt;0.9,'Commission Rate and Quota'!$E$13,IF(K538/'Commission Rate and Quota'!$E$5&lt;1,'Commission Rate and Quota'!$E$14,IF(K538/'Commission Rate and Quota'!$E$5&lt;1.25,'Commission Rate and Quota'!$E$15,'Commission Rate and Quota'!$E$16))))))</f>
        <v>0.28000000000000003</v>
      </c>
      <c r="M538" s="34">
        <f t="shared" si="26"/>
        <v>117151.41200000001</v>
      </c>
    </row>
    <row r="539" spans="1:41" x14ac:dyDescent="0.25">
      <c r="A539" t="s">
        <v>196</v>
      </c>
      <c r="B539" s="30">
        <v>45996</v>
      </c>
      <c r="C539">
        <v>166022</v>
      </c>
      <c r="D539" s="31">
        <v>1200</v>
      </c>
      <c r="E539" s="31">
        <v>480</v>
      </c>
      <c r="F539" t="s">
        <v>33</v>
      </c>
      <c r="G539">
        <v>1260</v>
      </c>
      <c r="H539" t="s">
        <v>14</v>
      </c>
      <c r="I539" t="s">
        <v>38</v>
      </c>
      <c r="J539" t="s">
        <v>11</v>
      </c>
      <c r="K539" s="34">
        <f t="shared" si="27"/>
        <v>1162597.76</v>
      </c>
      <c r="L539" s="29">
        <f>IF(I539="Product",IF(K539/'Commission Rate and Quota'!$D$5&lt;0.5,'Commission Rate and Quota'!$D$11,IF(K539/'Commission Rate and Quota'!$D$5&lt;0.75,'Commission Rate and Quota'!$D$12,IF(K539/'Commission Rate and Quota'!$D$5&lt;0.9,'Commission Rate and Quota'!$D$13,IF('Data (1 &amp; 2)'!K424/'Commission Rate and Quota'!$D$5&lt;1,'Commission Rate and Quota'!$D$14,IF('Data (1 &amp; 2)'!K424/'Commission Rate and Quota'!$D$5&lt;1.25,'Commission Rate and Quota'!$D$15,'Commission Rate and Quota'!$D$16))))),IF(K539/'Commission Rate and Quota'!$E$5&lt;0.5,'Commission Rate and Quota'!$E$11,IF(K539/'Commission Rate and Quota'!$E$5&lt;0.75,'Commission Rate and Quota'!$E$12,IF(K539/'Commission Rate and Quota'!$E$5&lt;0.9,'Commission Rate and Quota'!$E$13,IF(K539/'Commission Rate and Quota'!$E$5&lt;1,'Commission Rate and Quota'!$E$14,IF(K539/'Commission Rate and Quota'!$E$5&lt;1.25,'Commission Rate and Quota'!$E$15,'Commission Rate and Quota'!$E$16))))))</f>
        <v>0.28000000000000003</v>
      </c>
      <c r="M539" s="34">
        <f t="shared" si="26"/>
        <v>336.00000000000006</v>
      </c>
    </row>
    <row r="540" spans="1:41" x14ac:dyDescent="0.25">
      <c r="A540" t="s">
        <v>196</v>
      </c>
      <c r="B540" s="30">
        <v>45996</v>
      </c>
      <c r="C540">
        <v>166022</v>
      </c>
      <c r="D540" s="31">
        <v>9200</v>
      </c>
      <c r="E540" s="31">
        <v>3800</v>
      </c>
      <c r="F540" t="s">
        <v>33</v>
      </c>
      <c r="G540">
        <v>1260</v>
      </c>
      <c r="H540" t="s">
        <v>14</v>
      </c>
      <c r="I540" t="s">
        <v>38</v>
      </c>
      <c r="J540" t="s">
        <v>11</v>
      </c>
      <c r="K540" s="34">
        <f t="shared" si="27"/>
        <v>1171797.76</v>
      </c>
      <c r="L540" s="29">
        <f>IF(I540="Product",IF(K540/'Commission Rate and Quota'!$D$5&lt;0.5,'Commission Rate and Quota'!$D$11,IF(K540/'Commission Rate and Quota'!$D$5&lt;0.75,'Commission Rate and Quota'!$D$12,IF(K540/'Commission Rate and Quota'!$D$5&lt;0.9,'Commission Rate and Quota'!$D$13,IF('Data (1 &amp; 2)'!K425/'Commission Rate and Quota'!$D$5&lt;1,'Commission Rate and Quota'!$D$14,IF('Data (1 &amp; 2)'!K425/'Commission Rate and Quota'!$D$5&lt;1.25,'Commission Rate and Quota'!$D$15,'Commission Rate and Quota'!$D$16))))),IF(K540/'Commission Rate and Quota'!$E$5&lt;0.5,'Commission Rate and Quota'!$E$11,IF(K540/'Commission Rate and Quota'!$E$5&lt;0.75,'Commission Rate and Quota'!$E$12,IF(K540/'Commission Rate and Quota'!$E$5&lt;0.9,'Commission Rate and Quota'!$E$13,IF(K540/'Commission Rate and Quota'!$E$5&lt;1,'Commission Rate and Quota'!$E$14,IF(K540/'Commission Rate and Quota'!$E$5&lt;1.25,'Commission Rate and Quota'!$E$15,'Commission Rate and Quota'!$E$16))))))</f>
        <v>0.28000000000000003</v>
      </c>
      <c r="M540" s="34">
        <f t="shared" si="26"/>
        <v>2576.0000000000005</v>
      </c>
    </row>
    <row r="541" spans="1:41" x14ac:dyDescent="0.25">
      <c r="A541" t="s">
        <v>196</v>
      </c>
      <c r="B541" s="30">
        <v>45996</v>
      </c>
      <c r="C541">
        <v>166022</v>
      </c>
      <c r="D541" s="31">
        <v>10120</v>
      </c>
      <c r="E541" s="31">
        <v>4180</v>
      </c>
      <c r="F541" t="s">
        <v>33</v>
      </c>
      <c r="G541">
        <v>1260</v>
      </c>
      <c r="H541" t="s">
        <v>14</v>
      </c>
      <c r="I541" t="s">
        <v>38</v>
      </c>
      <c r="J541" t="s">
        <v>11</v>
      </c>
      <c r="K541" s="34">
        <f t="shared" si="27"/>
        <v>1181917.76</v>
      </c>
      <c r="L541" s="29">
        <f>IF(I541="Product",IF(K541/'Commission Rate and Quota'!$D$5&lt;0.5,'Commission Rate and Quota'!$D$11,IF(K541/'Commission Rate and Quota'!$D$5&lt;0.75,'Commission Rate and Quota'!$D$12,IF(K541/'Commission Rate and Quota'!$D$5&lt;0.9,'Commission Rate and Quota'!$D$13,IF('Data (1 &amp; 2)'!K426/'Commission Rate and Quota'!$D$5&lt;1,'Commission Rate and Quota'!$D$14,IF('Data (1 &amp; 2)'!K426/'Commission Rate and Quota'!$D$5&lt;1.25,'Commission Rate and Quota'!$D$15,'Commission Rate and Quota'!$D$16))))),IF(K541/'Commission Rate and Quota'!$E$5&lt;0.5,'Commission Rate and Quota'!$E$11,IF(K541/'Commission Rate and Quota'!$E$5&lt;0.75,'Commission Rate and Quota'!$E$12,IF(K541/'Commission Rate and Quota'!$E$5&lt;0.9,'Commission Rate and Quota'!$E$13,IF(K541/'Commission Rate and Quota'!$E$5&lt;1,'Commission Rate and Quota'!$E$14,IF(K541/'Commission Rate and Quota'!$E$5&lt;1.25,'Commission Rate and Quota'!$E$15,'Commission Rate and Quota'!$E$16))))))</f>
        <v>0.28000000000000003</v>
      </c>
      <c r="M541" s="34">
        <f t="shared" si="26"/>
        <v>2833.6000000000004</v>
      </c>
    </row>
    <row r="542" spans="1:41" x14ac:dyDescent="0.25">
      <c r="A542" t="s">
        <v>256</v>
      </c>
      <c r="B542" s="30">
        <v>45681</v>
      </c>
      <c r="C542">
        <v>168699</v>
      </c>
      <c r="D542" s="31">
        <v>2415</v>
      </c>
      <c r="E542" s="31">
        <v>570</v>
      </c>
      <c r="F542" t="s">
        <v>33</v>
      </c>
      <c r="G542">
        <v>762668</v>
      </c>
      <c r="H542" t="s">
        <v>15</v>
      </c>
      <c r="I542" t="s">
        <v>38</v>
      </c>
      <c r="J542" t="s">
        <v>13</v>
      </c>
      <c r="K542" s="34">
        <f>D542</f>
        <v>2415</v>
      </c>
      <c r="L542" s="29">
        <f>IF(I542="Product",IF(K542/'Commission Rate and Quota'!$D$6&lt;0.5,'Commission Rate and Quota'!$D$20,IF(K542/'Commission Rate and Quota'!$D$6&lt;0.75,'Commission Rate and Quota'!$D$21,IF(K542/'Commission Rate and Quota'!$D$6&lt;0.9,'Commission Rate and Quota'!$D$22,IF('Data (1 &amp; 2)'!K542/'Commission Rate and Quota'!$D$6&lt;1,'Commission Rate and Quota'!$D$23,IF('Data (1 &amp; 2)'!K542/'Commission Rate and Quota'!$D$6&lt;1.25,'Commission Rate and Quota'!$D$24,'Commission Rate and Quota'!$D$25))))),IF(K542/'Commission Rate and Quota'!$E$6&lt;0.5,'Commission Rate and Quota'!$E$20,IF(K542/'Commission Rate and Quota'!$E$6&lt;0.75,'Commission Rate and Quota'!$E$21,IF(K542/'Commission Rate and Quota'!$E$6&lt;0.9,'Commission Rate and Quota'!$E$22,IF(K542/'Commission Rate and Quota'!$E$6&lt;1,'Commission Rate and Quota'!$E$23,IF(K542/'Commission Rate and Quota'!$E$6&lt;1.25,'Commission Rate and Quota'!$E$24,'Commission Rate and Quota'!$E$25))))))</f>
        <v>0.08</v>
      </c>
      <c r="M542" s="34">
        <f t="shared" si="26"/>
        <v>193.20000000000002</v>
      </c>
    </row>
    <row r="543" spans="1:41" x14ac:dyDescent="0.25">
      <c r="A543" t="s">
        <v>39</v>
      </c>
      <c r="B543" s="30">
        <v>45732</v>
      </c>
      <c r="C543">
        <v>32783</v>
      </c>
      <c r="D543" s="31">
        <v>56000</v>
      </c>
      <c r="E543" s="31">
        <v>16000</v>
      </c>
      <c r="F543" t="s">
        <v>33</v>
      </c>
      <c r="G543">
        <v>762668</v>
      </c>
      <c r="H543" t="s">
        <v>15</v>
      </c>
      <c r="I543" t="s">
        <v>38</v>
      </c>
      <c r="J543" t="s">
        <v>13</v>
      </c>
      <c r="K543" s="34">
        <f t="shared" ref="K543:K551" si="28">K542+D543</f>
        <v>58415</v>
      </c>
      <c r="L543" s="29">
        <f>IF(I543="Product",IF(K543/'Commission Rate and Quota'!$D$6&lt;0.5,'Commission Rate and Quota'!$D$20,IF(K543/'Commission Rate and Quota'!$D$6&lt;0.75,'Commission Rate and Quota'!$D$21,IF(K543/'Commission Rate and Quota'!$D$6&lt;0.9,'Commission Rate and Quota'!$D$22,IF('Data (1 &amp; 2)'!K543/'Commission Rate and Quota'!$D$6&lt;1,'Commission Rate and Quota'!$D$23,IF('Data (1 &amp; 2)'!K543/'Commission Rate and Quota'!$D$6&lt;1.25,'Commission Rate and Quota'!$D$24,'Commission Rate and Quota'!$D$25))))),IF(K543/'Commission Rate and Quota'!$E$6&lt;0.5,'Commission Rate and Quota'!$E$20,IF(K543/'Commission Rate and Quota'!$E$6&lt;0.75,'Commission Rate and Quota'!$E$21,IF(K543/'Commission Rate and Quota'!$E$6&lt;0.9,'Commission Rate and Quota'!$E$22,IF(K543/'Commission Rate and Quota'!$E$6&lt;1,'Commission Rate and Quota'!$E$23,IF(K543/'Commission Rate and Quota'!$E$6&lt;1.25,'Commission Rate and Quota'!$E$24,'Commission Rate and Quota'!$E$25))))))</f>
        <v>0.08</v>
      </c>
      <c r="M543" s="34">
        <f t="shared" si="26"/>
        <v>4480</v>
      </c>
    </row>
    <row r="544" spans="1:41" x14ac:dyDescent="0.25">
      <c r="A544" t="s">
        <v>39</v>
      </c>
      <c r="B544" s="30">
        <v>45732</v>
      </c>
      <c r="C544">
        <v>32783</v>
      </c>
      <c r="D544" s="31">
        <v>2400</v>
      </c>
      <c r="E544" s="31">
        <v>960</v>
      </c>
      <c r="F544" t="s">
        <v>33</v>
      </c>
      <c r="G544">
        <v>762668</v>
      </c>
      <c r="H544" t="s">
        <v>15</v>
      </c>
      <c r="I544" t="s">
        <v>38</v>
      </c>
      <c r="J544" t="s">
        <v>13</v>
      </c>
      <c r="K544" s="34">
        <f t="shared" si="28"/>
        <v>60815</v>
      </c>
      <c r="L544" s="29">
        <f>IF(I544="Product",IF(K544/'Commission Rate and Quota'!$D$6&lt;0.5,'Commission Rate and Quota'!$D$20,IF(K544/'Commission Rate and Quota'!$D$6&lt;0.75,'Commission Rate and Quota'!$D$21,IF(K544/'Commission Rate and Quota'!$D$6&lt;0.9,'Commission Rate and Quota'!$D$22,IF('Data (1 &amp; 2)'!K544/'Commission Rate and Quota'!$D$6&lt;1,'Commission Rate and Quota'!$D$23,IF('Data (1 &amp; 2)'!K544/'Commission Rate and Quota'!$D$6&lt;1.25,'Commission Rate and Quota'!$D$24,'Commission Rate and Quota'!$D$25))))),IF(K544/'Commission Rate and Quota'!$E$6&lt;0.5,'Commission Rate and Quota'!$E$20,IF(K544/'Commission Rate and Quota'!$E$6&lt;0.75,'Commission Rate and Quota'!$E$21,IF(K544/'Commission Rate and Quota'!$E$6&lt;0.9,'Commission Rate and Quota'!$E$22,IF(K544/'Commission Rate and Quota'!$E$6&lt;1,'Commission Rate and Quota'!$E$23,IF(K544/'Commission Rate and Quota'!$E$6&lt;1.25,'Commission Rate and Quota'!$E$24,'Commission Rate and Quota'!$E$25))))))</f>
        <v>0.08</v>
      </c>
      <c r="M544" s="34">
        <f t="shared" si="26"/>
        <v>192</v>
      </c>
    </row>
    <row r="545" spans="1:13" x14ac:dyDescent="0.25">
      <c r="A545" t="s">
        <v>69</v>
      </c>
      <c r="B545" s="30">
        <v>45743</v>
      </c>
      <c r="C545">
        <v>41318</v>
      </c>
      <c r="D545" s="31">
        <v>2023.92</v>
      </c>
      <c r="E545" s="31">
        <v>540</v>
      </c>
      <c r="F545" t="s">
        <v>33</v>
      </c>
      <c r="G545">
        <v>762668</v>
      </c>
      <c r="H545" t="s">
        <v>15</v>
      </c>
      <c r="I545" t="s">
        <v>38</v>
      </c>
      <c r="J545" t="s">
        <v>13</v>
      </c>
      <c r="K545" s="34">
        <f t="shared" si="28"/>
        <v>62838.92</v>
      </c>
      <c r="L545" s="29">
        <f>IF(I545="Product",IF(K545/'Commission Rate and Quota'!$D$6&lt;0.5,'Commission Rate and Quota'!$D$20,IF(K545/'Commission Rate and Quota'!$D$6&lt;0.75,'Commission Rate and Quota'!$D$21,IF(K545/'Commission Rate and Quota'!$D$6&lt;0.9,'Commission Rate and Quota'!$D$22,IF('Data (1 &amp; 2)'!K545/'Commission Rate and Quota'!$D$6&lt;1,'Commission Rate and Quota'!$D$23,IF('Data (1 &amp; 2)'!K545/'Commission Rate and Quota'!$D$6&lt;1.25,'Commission Rate and Quota'!$D$24,'Commission Rate and Quota'!$D$25))))),IF(K545/'Commission Rate and Quota'!$E$6&lt;0.5,'Commission Rate and Quota'!$E$20,IF(K545/'Commission Rate and Quota'!$E$6&lt;0.75,'Commission Rate and Quota'!$E$21,IF(K545/'Commission Rate and Quota'!$E$6&lt;0.9,'Commission Rate and Quota'!$E$22,IF(K545/'Commission Rate and Quota'!$E$6&lt;1,'Commission Rate and Quota'!$E$23,IF(K545/'Commission Rate and Quota'!$E$6&lt;1.25,'Commission Rate and Quota'!$E$24,'Commission Rate and Quota'!$E$25))))))</f>
        <v>0.08</v>
      </c>
      <c r="M545" s="34">
        <f t="shared" si="26"/>
        <v>161.9136</v>
      </c>
    </row>
    <row r="546" spans="1:13" x14ac:dyDescent="0.25">
      <c r="A546" t="s">
        <v>64</v>
      </c>
      <c r="B546" s="30">
        <v>45750</v>
      </c>
      <c r="C546">
        <v>39204</v>
      </c>
      <c r="D546" s="31">
        <v>1937.5</v>
      </c>
      <c r="E546" s="31">
        <v>1735</v>
      </c>
      <c r="F546" t="s">
        <v>33</v>
      </c>
      <c r="G546">
        <v>762668</v>
      </c>
      <c r="H546" t="s">
        <v>15</v>
      </c>
      <c r="I546" t="s">
        <v>38</v>
      </c>
      <c r="J546" t="s">
        <v>13</v>
      </c>
      <c r="K546" s="34">
        <f t="shared" si="28"/>
        <v>64776.42</v>
      </c>
      <c r="L546" s="29">
        <f>IF(I546="Product",IF(K546/'Commission Rate and Quota'!$D$6&lt;0.5,'Commission Rate and Quota'!$D$20,IF(K546/'Commission Rate and Quota'!$D$6&lt;0.75,'Commission Rate and Quota'!$D$21,IF(K546/'Commission Rate and Quota'!$D$6&lt;0.9,'Commission Rate and Quota'!$D$22,IF('Data (1 &amp; 2)'!K546/'Commission Rate and Quota'!$D$6&lt;1,'Commission Rate and Quota'!$D$23,IF('Data (1 &amp; 2)'!K546/'Commission Rate and Quota'!$D$6&lt;1.25,'Commission Rate and Quota'!$D$24,'Commission Rate and Quota'!$D$25))))),IF(K546/'Commission Rate and Quota'!$E$6&lt;0.5,'Commission Rate and Quota'!$E$20,IF(K546/'Commission Rate and Quota'!$E$6&lt;0.75,'Commission Rate and Quota'!$E$21,IF(K546/'Commission Rate and Quota'!$E$6&lt;0.9,'Commission Rate and Quota'!$E$22,IF(K546/'Commission Rate and Quota'!$E$6&lt;1,'Commission Rate and Quota'!$E$23,IF(K546/'Commission Rate and Quota'!$E$6&lt;1.25,'Commission Rate and Quota'!$E$24,'Commission Rate and Quota'!$E$25))))))</f>
        <v>0.08</v>
      </c>
      <c r="M546" s="34">
        <f t="shared" si="26"/>
        <v>155</v>
      </c>
    </row>
    <row r="547" spans="1:13" x14ac:dyDescent="0.25">
      <c r="A547" t="s">
        <v>40</v>
      </c>
      <c r="B547" s="30">
        <v>45770</v>
      </c>
      <c r="C547">
        <v>32783</v>
      </c>
      <c r="D547" s="31">
        <v>42000</v>
      </c>
      <c r="E547" s="31">
        <v>12000</v>
      </c>
      <c r="F547" t="s">
        <v>33</v>
      </c>
      <c r="G547">
        <v>762668</v>
      </c>
      <c r="H547" t="s">
        <v>15</v>
      </c>
      <c r="I547" t="s">
        <v>38</v>
      </c>
      <c r="J547" t="s">
        <v>13</v>
      </c>
      <c r="K547" s="34">
        <f t="shared" si="28"/>
        <v>106776.42</v>
      </c>
      <c r="L547" s="29">
        <f>IF(I547="Product",IF(K547/'Commission Rate and Quota'!$D$6&lt;0.5,'Commission Rate and Quota'!$D$20,IF(K547/'Commission Rate and Quota'!$D$6&lt;0.75,'Commission Rate and Quota'!$D$21,IF(K547/'Commission Rate and Quota'!$D$6&lt;0.9,'Commission Rate and Quota'!$D$22,IF('Data (1 &amp; 2)'!K547/'Commission Rate and Quota'!$D$6&lt;1,'Commission Rate and Quota'!$D$23,IF('Data (1 &amp; 2)'!K547/'Commission Rate and Quota'!$D$6&lt;1.25,'Commission Rate and Quota'!$D$24,'Commission Rate and Quota'!$D$25))))),IF(K547/'Commission Rate and Quota'!$E$6&lt;0.5,'Commission Rate and Quota'!$E$20,IF(K547/'Commission Rate and Quota'!$E$6&lt;0.75,'Commission Rate and Quota'!$E$21,IF(K547/'Commission Rate and Quota'!$E$6&lt;0.9,'Commission Rate and Quota'!$E$22,IF(K547/'Commission Rate and Quota'!$E$6&lt;1,'Commission Rate and Quota'!$E$23,IF(K547/'Commission Rate and Quota'!$E$6&lt;1.25,'Commission Rate and Quota'!$E$24,'Commission Rate and Quota'!$E$25))))))</f>
        <v>0.105</v>
      </c>
      <c r="M547" s="34">
        <f t="shared" si="26"/>
        <v>4410</v>
      </c>
    </row>
    <row r="548" spans="1:13" x14ac:dyDescent="0.25">
      <c r="A548" t="s">
        <v>40</v>
      </c>
      <c r="B548" s="30">
        <v>45770</v>
      </c>
      <c r="C548">
        <v>32783</v>
      </c>
      <c r="D548" s="31">
        <v>600</v>
      </c>
      <c r="E548" s="31">
        <v>240</v>
      </c>
      <c r="F548" t="s">
        <v>33</v>
      </c>
      <c r="G548">
        <v>762668</v>
      </c>
      <c r="H548" t="s">
        <v>15</v>
      </c>
      <c r="I548" t="s">
        <v>38</v>
      </c>
      <c r="J548" t="s">
        <v>13</v>
      </c>
      <c r="K548" s="34">
        <f t="shared" si="28"/>
        <v>107376.42</v>
      </c>
      <c r="L548" s="29">
        <f>IF(I548="Product",IF(K548/'Commission Rate and Quota'!$D$6&lt;0.5,'Commission Rate and Quota'!$D$20,IF(K548/'Commission Rate and Quota'!$D$6&lt;0.75,'Commission Rate and Quota'!$D$21,IF(K548/'Commission Rate and Quota'!$D$6&lt;0.9,'Commission Rate and Quota'!$D$22,IF('Data (1 &amp; 2)'!K548/'Commission Rate and Quota'!$D$6&lt;1,'Commission Rate and Quota'!$D$23,IF('Data (1 &amp; 2)'!K548/'Commission Rate and Quota'!$D$6&lt;1.25,'Commission Rate and Quota'!$D$24,'Commission Rate and Quota'!$D$25))))),IF(K548/'Commission Rate and Quota'!$E$6&lt;0.5,'Commission Rate and Quota'!$E$20,IF(K548/'Commission Rate and Quota'!$E$6&lt;0.75,'Commission Rate and Quota'!$E$21,IF(K548/'Commission Rate and Quota'!$E$6&lt;0.9,'Commission Rate and Quota'!$E$22,IF(K548/'Commission Rate and Quota'!$E$6&lt;1,'Commission Rate and Quota'!$E$23,IF(K548/'Commission Rate and Quota'!$E$6&lt;1.25,'Commission Rate and Quota'!$E$24,'Commission Rate and Quota'!$E$25))))))</f>
        <v>0.105</v>
      </c>
      <c r="M548" s="34">
        <f t="shared" si="26"/>
        <v>63</v>
      </c>
    </row>
    <row r="549" spans="1:13" x14ac:dyDescent="0.25">
      <c r="A549" t="s">
        <v>180</v>
      </c>
      <c r="B549" s="30">
        <v>45806</v>
      </c>
      <c r="C549">
        <v>164679</v>
      </c>
      <c r="D549" s="31">
        <v>2353.1999999999998</v>
      </c>
      <c r="E549" s="31">
        <v>235.45</v>
      </c>
      <c r="F549" t="s">
        <v>33</v>
      </c>
      <c r="G549">
        <v>762668</v>
      </c>
      <c r="H549" t="s">
        <v>15</v>
      </c>
      <c r="I549" t="s">
        <v>38</v>
      </c>
      <c r="J549" t="s">
        <v>13</v>
      </c>
      <c r="K549" s="34">
        <f t="shared" si="28"/>
        <v>109729.62</v>
      </c>
      <c r="L549" s="29">
        <f>IF(I549="Product",IF(K549/'Commission Rate and Quota'!$D$6&lt;0.5,'Commission Rate and Quota'!$D$20,IF(K549/'Commission Rate and Quota'!$D$6&lt;0.75,'Commission Rate and Quota'!$D$21,IF(K549/'Commission Rate and Quota'!$D$6&lt;0.9,'Commission Rate and Quota'!$D$22,IF('Data (1 &amp; 2)'!K549/'Commission Rate and Quota'!$D$6&lt;1,'Commission Rate and Quota'!$D$23,IF('Data (1 &amp; 2)'!K549/'Commission Rate and Quota'!$D$6&lt;1.25,'Commission Rate and Quota'!$D$24,'Commission Rate and Quota'!$D$25))))),IF(K549/'Commission Rate and Quota'!$E$6&lt;0.5,'Commission Rate and Quota'!$E$20,IF(K549/'Commission Rate and Quota'!$E$6&lt;0.75,'Commission Rate and Quota'!$E$21,IF(K549/'Commission Rate and Quota'!$E$6&lt;0.9,'Commission Rate and Quota'!$E$22,IF(K549/'Commission Rate and Quota'!$E$6&lt;1,'Commission Rate and Quota'!$E$23,IF(K549/'Commission Rate and Quota'!$E$6&lt;1.25,'Commission Rate and Quota'!$E$24,'Commission Rate and Quota'!$E$25))))))</f>
        <v>0.12000000000000001</v>
      </c>
      <c r="M549" s="34">
        <f t="shared" si="26"/>
        <v>282.38400000000001</v>
      </c>
    </row>
    <row r="550" spans="1:13" x14ac:dyDescent="0.25">
      <c r="A550" t="s">
        <v>89</v>
      </c>
      <c r="B550" s="30">
        <v>45941</v>
      </c>
      <c r="C550">
        <v>41359</v>
      </c>
      <c r="D550" s="31">
        <v>2272</v>
      </c>
      <c r="E550" s="31">
        <v>540</v>
      </c>
      <c r="F550" t="s">
        <v>33</v>
      </c>
      <c r="G550">
        <v>762668</v>
      </c>
      <c r="H550" t="s">
        <v>15</v>
      </c>
      <c r="I550" t="s">
        <v>38</v>
      </c>
      <c r="J550" t="s">
        <v>13</v>
      </c>
      <c r="K550" s="34">
        <f t="shared" si="28"/>
        <v>112001.62</v>
      </c>
      <c r="L550" s="29">
        <f>IF(I550="Product",IF(K550/'Commission Rate and Quota'!$D$6&lt;0.5,'Commission Rate and Quota'!$D$20,IF(K550/'Commission Rate and Quota'!$D$6&lt;0.75,'Commission Rate and Quota'!$D$21,IF(K550/'Commission Rate and Quota'!$D$6&lt;0.9,'Commission Rate and Quota'!$D$22,IF('Data (1 &amp; 2)'!K550/'Commission Rate and Quota'!$D$6&lt;1,'Commission Rate and Quota'!$D$23,IF('Data (1 &amp; 2)'!K550/'Commission Rate and Quota'!$D$6&lt;1.25,'Commission Rate and Quota'!$D$24,'Commission Rate and Quota'!$D$25))))),IF(K550/'Commission Rate and Quota'!$E$6&lt;0.5,'Commission Rate and Quota'!$E$20,IF(K550/'Commission Rate and Quota'!$E$6&lt;0.75,'Commission Rate and Quota'!$E$21,IF(K550/'Commission Rate and Quota'!$E$6&lt;0.9,'Commission Rate and Quota'!$E$22,IF(K550/'Commission Rate and Quota'!$E$6&lt;1,'Commission Rate and Quota'!$E$23,IF(K550/'Commission Rate and Quota'!$E$6&lt;1.25,'Commission Rate and Quota'!$E$24,'Commission Rate and Quota'!$E$25))))))</f>
        <v>0.12000000000000001</v>
      </c>
      <c r="M550" s="34">
        <f t="shared" si="26"/>
        <v>272.64000000000004</v>
      </c>
    </row>
    <row r="551" spans="1:13" x14ac:dyDescent="0.25">
      <c r="A551" t="s">
        <v>253</v>
      </c>
      <c r="B551" s="30">
        <v>46002</v>
      </c>
      <c r="C551">
        <v>167672</v>
      </c>
      <c r="D551" s="31">
        <v>108712.1</v>
      </c>
      <c r="E551" s="31">
        <v>2173.4</v>
      </c>
      <c r="F551" t="s">
        <v>33</v>
      </c>
      <c r="G551">
        <v>762668</v>
      </c>
      <c r="H551" t="s">
        <v>15</v>
      </c>
      <c r="I551" t="s">
        <v>38</v>
      </c>
      <c r="J551" t="s">
        <v>13</v>
      </c>
      <c r="K551" s="34">
        <f t="shared" si="28"/>
        <v>220713.72</v>
      </c>
      <c r="L551" s="29">
        <f>IF(I551="Product",IF(K551/'Commission Rate and Quota'!$D$6&lt;0.5,'Commission Rate and Quota'!$D$20,IF(K551/'Commission Rate and Quota'!$D$6&lt;0.75,'Commission Rate and Quota'!$D$21,IF(K551/'Commission Rate and Quota'!$D$6&lt;0.9,'Commission Rate and Quota'!$D$22,IF('Data (1 &amp; 2)'!K551/'Commission Rate and Quota'!$D$6&lt;1,'Commission Rate and Quota'!$D$23,IF('Data (1 &amp; 2)'!K551/'Commission Rate and Quota'!$D$6&lt;1.25,'Commission Rate and Quota'!$D$24,'Commission Rate and Quota'!$D$25))))),IF(K551/'Commission Rate and Quota'!$E$6&lt;0.5,'Commission Rate and Quota'!$E$20,IF(K551/'Commission Rate and Quota'!$E$6&lt;0.75,'Commission Rate and Quota'!$E$21,IF(K551/'Commission Rate and Quota'!$E$6&lt;0.9,'Commission Rate and Quota'!$E$22,IF(K551/'Commission Rate and Quota'!$E$6&lt;1,'Commission Rate and Quota'!$E$23,IF(K551/'Commission Rate and Quota'!$E$6&lt;1.25,'Commission Rate and Quota'!$E$24,'Commission Rate and Quota'!$E$25))))))</f>
        <v>0.26</v>
      </c>
      <c r="M551" s="34">
        <f t="shared" si="26"/>
        <v>28265.146000000004</v>
      </c>
    </row>
    <row r="552" spans="1:13" x14ac:dyDescent="0.25">
      <c r="D552" s="34">
        <f>SUM(D2:D551)</f>
        <v>17675470.320000011</v>
      </c>
    </row>
  </sheetData>
  <sortState xmlns:xlrd2="http://schemas.microsoft.com/office/spreadsheetml/2017/richdata2" ref="A2:O551">
    <sortCondition ref="I2:I551"/>
  </sortState>
  <conditionalFormatting sqref="AJ7:AJ282">
    <cfRule type="cellIs" dxfId="1" priority="1" operator="lessThan">
      <formula>0.01</formula>
    </cfRule>
  </conditionalFormatting>
  <conditionalFormatting sqref="AK8:AK283">
    <cfRule type="cellIs" dxfId="0" priority="2" operator="lessThan">
      <formula>0</formula>
    </cfRule>
  </conditionalFormatting>
  <pageMargins left="0.7" right="0.7" top="0.75" bottom="0.75" header="0.3" footer="0.3"/>
  <pageSetup orientation="portrait" r:id="rId3"/>
  <drawing r:id="rId4"/>
  <tableParts count="2">
    <tablePart r:id="rId5"/>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73CD9F377803B49823A38CFF8CF472A" ma:contentTypeVersion="6" ma:contentTypeDescription="Create a new document." ma:contentTypeScope="" ma:versionID="498bffb34a90acd92688f1c9a6e5eca4">
  <xsd:schema xmlns:xsd="http://www.w3.org/2001/XMLSchema" xmlns:xs="http://www.w3.org/2001/XMLSchema" xmlns:p="http://schemas.microsoft.com/office/2006/metadata/properties" xmlns:ns2="2c9f3e44-a3eb-4ab0-9a18-9c39b989cbf7" xmlns:ns3="3baa045d-1b63-4f69-bdd0-746df7977d3f" targetNamespace="http://schemas.microsoft.com/office/2006/metadata/properties" ma:root="true" ma:fieldsID="2396f7a48bec7f99e9dc13ee33e9c98d" ns2:_="" ns3:_="">
    <xsd:import namespace="2c9f3e44-a3eb-4ab0-9a18-9c39b989cbf7"/>
    <xsd:import namespace="3baa045d-1b63-4f69-bdd0-746df7977d3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9f3e44-a3eb-4ab0-9a18-9c39b989cb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aa045d-1b63-4f69-bdd0-746df7977d3f"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9FFA4A-EBC3-4A3F-8A08-82F685DE0E14}">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FA3D5283-7373-4E87-A696-65B28A38879D}">
  <ds:schemaRefs>
    <ds:schemaRef ds:uri="http://schemas.microsoft.com/sharepoint/v3/contenttype/forms"/>
  </ds:schemaRefs>
</ds:datastoreItem>
</file>

<file path=customXml/itemProps3.xml><?xml version="1.0" encoding="utf-8"?>
<ds:datastoreItem xmlns:ds="http://schemas.openxmlformats.org/officeDocument/2006/customXml" ds:itemID="{83199106-1AB3-4B6C-B639-9B4CF4893C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9f3e44-a3eb-4ab0-9a18-9c39b989cbf7"/>
    <ds:schemaRef ds:uri="3baa045d-1b63-4f69-bdd0-746df7977d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Data (1 &amp; 2)</vt:lpstr>
      <vt:lpstr>Answers (3 - 5)</vt:lpstr>
      <vt:lpstr>Commission Rate and Quota</vt:lpstr>
      <vt:lpstr>Impact of Quota</vt:lpstr>
      <vt:lpstr>Impact of Commission Rate</vt:lpstr>
      <vt:lpstr>Margin by Orders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Peter Truong</dc:creator>
  <cp:keywords/>
  <dc:description/>
  <cp:lastModifiedBy>Juan Madrigal</cp:lastModifiedBy>
  <cp:revision/>
  <dcterms:created xsi:type="dcterms:W3CDTF">2025-04-10T03:14:59Z</dcterms:created>
  <dcterms:modified xsi:type="dcterms:W3CDTF">2025-11-11T02:25:41Z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0x010100273CD9F377803B49823A38CFF8CF472A</vt:lpwstr>
  </property>
</Properties>
</file>